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Users\AU451FE\Various\IES\Diploma-Thesis\R\data\source\"/>
    </mc:Choice>
  </mc:AlternateContent>
  <xr:revisionPtr revIDLastSave="0" documentId="13_ncr:1_{A0073FDD-8045-4944-8DF4-7E51BA944F7A}" xr6:coauthVersionLast="47" xr6:coauthVersionMax="47" xr10:uidLastSave="{00000000-0000-0000-0000-000000000000}"/>
  <bookViews>
    <workbookView xWindow="28690" yWindow="-110" windowWidth="29020" windowHeight="15820" activeTab="1" xr2:uid="{00000000-000D-0000-FFFF-FFFF00000000}"/>
  </bookViews>
  <sheets>
    <sheet name="data_set" sheetId="10" r:id="rId1"/>
    <sheet name="var_list" sheetId="13" r:id="rId2"/>
  </sheets>
  <definedNames>
    <definedName name="_xlnm._FilterDatabase" localSheetId="0" hidden="1">data_set!$A$1:$CJ$1755</definedName>
    <definedName name="ImpactFac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0" i="13" l="1"/>
  <c r="C65" i="13"/>
  <c r="C69" i="13"/>
  <c r="C61" i="13"/>
  <c r="F369" i="10" l="1"/>
  <c r="F362" i="10"/>
  <c r="F376" i="10"/>
  <c r="F383" i="10"/>
  <c r="F1577" i="10" l="1"/>
  <c r="F1578" i="10"/>
  <c r="F1579" i="10"/>
  <c r="F1580" i="10"/>
  <c r="F642" i="10"/>
  <c r="F643" i="10"/>
  <c r="F644" i="10"/>
  <c r="F645" i="10"/>
  <c r="F646" i="10"/>
  <c r="F418" i="10"/>
  <c r="F419" i="10"/>
  <c r="F420" i="10"/>
  <c r="F421" i="10"/>
  <c r="F422" i="10"/>
  <c r="F423" i="10"/>
  <c r="F424" i="10"/>
  <c r="F425" i="10"/>
  <c r="F426" i="10"/>
  <c r="F390" i="10"/>
  <c r="F391" i="10"/>
  <c r="F392" i="10"/>
  <c r="F393" i="10"/>
  <c r="F394" i="10"/>
  <c r="F395" i="10"/>
  <c r="F396" i="10"/>
  <c r="F397" i="10"/>
  <c r="F398" i="10"/>
  <c r="F399" i="10"/>
  <c r="F400" i="10"/>
  <c r="F267" i="10"/>
  <c r="F268" i="10"/>
  <c r="F155" i="10"/>
  <c r="F156" i="10"/>
  <c r="F157" i="10"/>
  <c r="F158" i="10"/>
  <c r="F159" i="10"/>
  <c r="N2" i="10"/>
  <c r="N3" i="10"/>
  <c r="N4" i="10"/>
  <c r="N5" i="10"/>
  <c r="N54" i="10"/>
  <c r="N55" i="10"/>
  <c r="N56" i="10"/>
  <c r="N57" i="10"/>
  <c r="N58" i="10"/>
  <c r="N59" i="10"/>
  <c r="N60" i="10"/>
  <c r="N61" i="10"/>
  <c r="N62" i="10"/>
  <c r="N63" i="10"/>
  <c r="N64" i="10"/>
  <c r="N65" i="10"/>
  <c r="N66" i="10"/>
  <c r="N67" i="10"/>
  <c r="N68"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795" i="10"/>
  <c r="N796" i="10"/>
  <c r="N797" i="10"/>
  <c r="N798" i="10"/>
  <c r="N799" i="10"/>
  <c r="N800" i="10"/>
  <c r="N801" i="10"/>
  <c r="N802" i="10"/>
  <c r="N803" i="10"/>
  <c r="N804" i="10"/>
  <c r="N805" i="10"/>
  <c r="N806" i="10"/>
  <c r="N807" i="10"/>
  <c r="N808" i="10"/>
  <c r="N809" i="10"/>
  <c r="N810" i="10"/>
  <c r="N811" i="10"/>
  <c r="N812" i="10"/>
  <c r="N813" i="10"/>
  <c r="N814" i="10"/>
  <c r="N815" i="10"/>
  <c r="N816" i="10"/>
  <c r="N817" i="10"/>
  <c r="N818" i="10"/>
  <c r="N819" i="10"/>
  <c r="N820" i="10"/>
  <c r="N821" i="10"/>
  <c r="N822" i="10"/>
  <c r="N823" i="10"/>
  <c r="N824" i="10"/>
  <c r="N825" i="10"/>
  <c r="N826" i="10"/>
  <c r="N827" i="10"/>
  <c r="N828" i="10"/>
  <c r="N829" i="10"/>
  <c r="N830" i="10"/>
  <c r="N831" i="10"/>
  <c r="N832" i="10"/>
  <c r="N833" i="10"/>
  <c r="N834" i="10"/>
  <c r="N835" i="10"/>
  <c r="N836" i="10"/>
  <c r="N837" i="10"/>
  <c r="N838" i="10"/>
  <c r="N839" i="10"/>
  <c r="N840" i="10"/>
  <c r="N841" i="10"/>
  <c r="N842" i="10"/>
  <c r="N843" i="10"/>
  <c r="N844" i="10"/>
  <c r="N845" i="10"/>
  <c r="N846" i="10"/>
  <c r="N847" i="10"/>
  <c r="N848" i="10"/>
  <c r="N849" i="10"/>
  <c r="N850" i="10"/>
  <c r="N851" i="10"/>
  <c r="N852" i="10"/>
  <c r="N853" i="10"/>
  <c r="N854" i="10"/>
  <c r="N855" i="10"/>
  <c r="N856" i="10"/>
  <c r="N857" i="10"/>
  <c r="N858" i="10"/>
  <c r="N859" i="10"/>
  <c r="N860" i="10"/>
  <c r="N861" i="10"/>
  <c r="N862" i="10"/>
  <c r="N863" i="10"/>
  <c r="N864" i="10"/>
  <c r="N865" i="10"/>
  <c r="N866" i="10"/>
  <c r="N867" i="10"/>
  <c r="N868" i="10"/>
  <c r="N869" i="10"/>
  <c r="N870" i="10"/>
  <c r="N871" i="10"/>
  <c r="N872" i="10"/>
  <c r="N873" i="10"/>
  <c r="N874" i="10"/>
  <c r="N875" i="10"/>
  <c r="N876" i="10"/>
  <c r="N877" i="10"/>
  <c r="N878" i="10"/>
  <c r="N879" i="10"/>
  <c r="N880" i="10"/>
  <c r="N881" i="10"/>
  <c r="N882" i="10"/>
  <c r="N883" i="10"/>
  <c r="N884" i="10"/>
  <c r="N885" i="10"/>
  <c r="N886" i="10"/>
  <c r="N887" i="10"/>
  <c r="N888" i="10"/>
  <c r="N889" i="10"/>
  <c r="N890" i="10"/>
  <c r="N891" i="10"/>
  <c r="N892" i="10"/>
  <c r="N893" i="10"/>
  <c r="N894" i="10"/>
  <c r="N895" i="10"/>
  <c r="N896" i="10"/>
  <c r="N897" i="10"/>
  <c r="N898" i="10"/>
  <c r="N899" i="10"/>
  <c r="N900" i="10"/>
  <c r="N901" i="10"/>
  <c r="N902" i="10"/>
  <c r="N903" i="10"/>
  <c r="N904" i="10"/>
  <c r="N905" i="10"/>
  <c r="N906" i="10"/>
  <c r="N907" i="10"/>
  <c r="N908" i="10"/>
  <c r="N909" i="10"/>
  <c r="N910" i="10"/>
  <c r="N911" i="10"/>
  <c r="N912" i="10"/>
  <c r="N913" i="10"/>
  <c r="N914" i="10"/>
  <c r="N915" i="10"/>
  <c r="N916" i="10"/>
  <c r="N917" i="10"/>
  <c r="N918" i="10"/>
  <c r="N919" i="10"/>
  <c r="N920" i="10"/>
  <c r="N921" i="10"/>
  <c r="N922" i="10"/>
  <c r="N923" i="10"/>
  <c r="N924" i="10"/>
  <c r="N925" i="10"/>
  <c r="N926" i="10"/>
  <c r="N927" i="10"/>
  <c r="N928" i="10"/>
  <c r="N929" i="10"/>
  <c r="N930" i="10"/>
  <c r="N931" i="10"/>
  <c r="N932" i="10"/>
  <c r="N933" i="10"/>
  <c r="N934" i="10"/>
  <c r="N935" i="10"/>
  <c r="N936" i="10"/>
  <c r="N937" i="10"/>
  <c r="N938" i="10"/>
  <c r="N939" i="10"/>
  <c r="N940" i="10"/>
  <c r="N941" i="10"/>
  <c r="N942" i="10"/>
  <c r="N943" i="10"/>
  <c r="N944" i="10"/>
  <c r="N945" i="10"/>
  <c r="N946" i="10"/>
  <c r="N947" i="10"/>
  <c r="N948" i="10"/>
  <c r="N949"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N1002" i="10"/>
  <c r="N1003" i="10"/>
  <c r="N1004" i="10"/>
  <c r="N1005" i="10"/>
  <c r="N1006" i="10"/>
  <c r="N1007" i="10"/>
  <c r="N1008" i="10"/>
  <c r="N1009" i="10"/>
  <c r="N1010" i="10"/>
  <c r="N1011" i="10"/>
  <c r="N1012" i="10"/>
  <c r="N1013" i="10"/>
  <c r="N1014" i="10"/>
  <c r="N1015" i="10"/>
  <c r="N1016" i="10"/>
  <c r="N1017" i="10"/>
  <c r="N1018" i="10"/>
  <c r="N1019" i="10"/>
  <c r="N1020" i="10"/>
  <c r="N1021" i="10"/>
  <c r="N1022" i="10"/>
  <c r="N1023" i="10"/>
  <c r="N1024" i="10"/>
  <c r="N1025" i="10"/>
  <c r="N1026" i="10"/>
  <c r="N1027" i="10"/>
  <c r="N1028" i="10"/>
  <c r="N1029" i="10"/>
  <c r="N1030" i="10"/>
  <c r="N1031" i="10"/>
  <c r="N1032" i="10"/>
  <c r="N1033" i="10"/>
  <c r="N1034" i="10"/>
  <c r="N1035" i="10"/>
  <c r="N1036" i="10"/>
  <c r="N1037" i="10"/>
  <c r="N1038" i="10"/>
  <c r="N1039" i="10"/>
  <c r="N1040" i="10"/>
  <c r="N1041" i="10"/>
  <c r="N1042" i="10"/>
  <c r="N1043" i="10"/>
  <c r="N1044" i="10"/>
  <c r="N1045" i="10"/>
  <c r="N1046" i="10"/>
  <c r="N1047" i="10"/>
  <c r="N1048" i="10"/>
  <c r="N1049" i="10"/>
  <c r="N1050" i="10"/>
  <c r="N1051" i="10"/>
  <c r="N1052" i="10"/>
  <c r="N1053" i="10"/>
  <c r="N1054" i="10"/>
  <c r="N1055" i="10"/>
  <c r="N1056" i="10"/>
  <c r="N1057" i="10"/>
  <c r="N1058" i="10"/>
  <c r="N1059" i="10"/>
  <c r="N1060" i="10"/>
  <c r="N1061" i="10"/>
  <c r="N1062" i="10"/>
  <c r="N1063" i="10"/>
  <c r="N1064" i="10"/>
  <c r="N1065" i="10"/>
  <c r="N1066" i="10"/>
  <c r="N1067" i="10"/>
  <c r="N1068" i="10"/>
  <c r="N1069" i="10"/>
  <c r="N1070" i="10"/>
  <c r="N1071" i="10"/>
  <c r="N1072" i="10"/>
  <c r="N1073" i="10"/>
  <c r="N1074" i="10"/>
  <c r="N1075" i="10"/>
  <c r="N1076" i="10"/>
  <c r="N1077" i="10"/>
  <c r="N1078" i="10"/>
  <c r="N1079" i="10"/>
  <c r="N1080" i="10"/>
  <c r="N1081" i="10"/>
  <c r="N1082" i="10"/>
  <c r="N1083" i="10"/>
  <c r="N1084" i="10"/>
  <c r="N1085" i="10"/>
  <c r="N1086" i="10"/>
  <c r="N1087" i="10"/>
  <c r="N1088" i="10"/>
  <c r="N1089" i="10"/>
  <c r="N1090" i="10"/>
  <c r="N1091" i="10"/>
  <c r="N1092" i="10"/>
  <c r="N1093" i="10"/>
  <c r="N1094" i="10"/>
  <c r="N1095" i="10"/>
  <c r="N1096" i="10"/>
  <c r="N1097" i="10"/>
  <c r="N1098" i="10"/>
  <c r="N1099" i="10"/>
  <c r="N1100" i="10"/>
  <c r="N1101" i="10"/>
  <c r="N1102" i="10"/>
  <c r="N1103" i="10"/>
  <c r="N1104" i="10"/>
  <c r="N1105" i="10"/>
  <c r="N1106" i="10"/>
  <c r="N1107" i="10"/>
  <c r="N1108" i="10"/>
  <c r="N1109" i="10"/>
  <c r="N1110" i="10"/>
  <c r="N1111" i="10"/>
  <c r="N1112" i="10"/>
  <c r="N1113" i="10"/>
  <c r="N1114" i="10"/>
  <c r="N1115" i="10"/>
  <c r="N1116" i="10"/>
  <c r="N1117" i="10"/>
  <c r="N1118" i="10"/>
  <c r="N1119" i="10"/>
  <c r="N1120" i="10"/>
  <c r="N1121" i="10"/>
  <c r="N1122" i="10"/>
  <c r="N1123" i="10"/>
  <c r="N1124" i="10"/>
  <c r="N1125" i="10"/>
  <c r="N1126" i="10"/>
  <c r="N1127" i="10"/>
  <c r="N1128" i="10"/>
  <c r="N1129" i="10"/>
  <c r="N1130" i="10"/>
  <c r="N1131" i="10"/>
  <c r="N1132" i="10"/>
  <c r="N1133" i="10"/>
  <c r="N1134" i="10"/>
  <c r="N1135" i="10"/>
  <c r="N1136" i="10"/>
  <c r="N1137" i="10"/>
  <c r="N1138" i="10"/>
  <c r="N1139" i="10"/>
  <c r="N1140" i="10"/>
  <c r="N1141" i="10"/>
  <c r="N1142" i="10"/>
  <c r="N1143" i="10"/>
  <c r="N1144" i="10"/>
  <c r="N1145" i="10"/>
  <c r="N1146" i="10"/>
  <c r="N1147" i="10"/>
  <c r="N1148" i="10"/>
  <c r="N1149" i="10"/>
  <c r="N1150" i="10"/>
  <c r="N1151" i="10"/>
  <c r="N1152" i="10"/>
  <c r="N1153" i="10"/>
  <c r="N1154" i="10"/>
  <c r="N1155" i="10"/>
  <c r="N1156" i="10"/>
  <c r="N1157" i="10"/>
  <c r="N1158" i="10"/>
  <c r="N1159" i="10"/>
  <c r="N1160" i="10"/>
  <c r="N1161" i="10"/>
  <c r="N1162" i="10"/>
  <c r="N1163" i="10"/>
  <c r="N1164" i="10"/>
  <c r="N1165" i="10"/>
  <c r="N1166" i="10"/>
  <c r="N1167" i="10"/>
  <c r="N1168" i="10"/>
  <c r="N1169" i="10"/>
  <c r="N1170" i="10"/>
  <c r="N1171" i="10"/>
  <c r="N1172" i="10"/>
  <c r="N1173" i="10"/>
  <c r="N1174" i="10"/>
  <c r="N1175" i="10"/>
  <c r="N1176" i="10"/>
  <c r="N1177" i="10"/>
  <c r="N1178" i="10"/>
  <c r="N1179" i="10"/>
  <c r="N1180" i="10"/>
  <c r="N1181" i="10"/>
  <c r="N1182" i="10"/>
  <c r="N1183" i="10"/>
  <c r="N1184" i="10"/>
  <c r="N1185" i="10"/>
  <c r="N1186" i="10"/>
  <c r="N1187" i="10"/>
  <c r="N1188" i="10"/>
  <c r="N1189" i="10"/>
  <c r="N1190" i="10"/>
  <c r="N1191" i="10"/>
  <c r="N1192" i="10"/>
  <c r="N1193" i="10"/>
  <c r="N1194" i="10"/>
  <c r="N1195" i="10"/>
  <c r="N1196" i="10"/>
  <c r="N1197" i="10"/>
  <c r="N1198" i="10"/>
  <c r="N1199" i="10"/>
  <c r="N1200" i="10"/>
  <c r="N1201" i="10"/>
  <c r="N1202" i="10"/>
  <c r="N1203" i="10"/>
  <c r="N1204" i="10"/>
  <c r="N1205" i="10"/>
  <c r="N1206" i="10"/>
  <c r="N1207" i="10"/>
  <c r="N1208" i="10"/>
  <c r="N1209" i="10"/>
  <c r="N1210" i="10"/>
  <c r="N1211" i="10"/>
  <c r="N1212" i="10"/>
  <c r="N1213" i="10"/>
  <c r="N1214" i="10"/>
  <c r="N1215" i="10"/>
  <c r="N1216" i="10"/>
  <c r="N1217" i="10"/>
  <c r="N1218" i="10"/>
  <c r="N1219" i="10"/>
  <c r="N1220" i="10"/>
  <c r="N1221" i="10"/>
  <c r="N1222" i="10"/>
  <c r="N1223" i="10"/>
  <c r="N1224" i="10"/>
  <c r="N1225" i="10"/>
  <c r="N1226" i="10"/>
  <c r="N1227" i="10"/>
  <c r="N1228" i="10"/>
  <c r="N1229" i="10"/>
  <c r="N1230" i="10"/>
  <c r="N1231" i="10"/>
  <c r="N1232" i="10"/>
  <c r="N1233" i="10"/>
  <c r="N1234" i="10"/>
  <c r="N1235" i="10"/>
  <c r="N1236" i="10"/>
  <c r="N1237" i="10"/>
  <c r="N1238" i="10"/>
  <c r="N1239" i="10"/>
  <c r="N1240" i="10"/>
  <c r="N1241" i="10"/>
  <c r="N1242" i="10"/>
  <c r="N1243" i="10"/>
  <c r="N1244" i="10"/>
  <c r="N1245" i="10"/>
  <c r="N1246" i="10"/>
  <c r="N1247" i="10"/>
  <c r="N1248" i="10"/>
  <c r="N1249" i="10"/>
  <c r="N1250" i="10"/>
  <c r="N1251" i="10"/>
  <c r="N1252" i="10"/>
  <c r="N1253" i="10"/>
  <c r="N1254" i="10"/>
  <c r="N1255" i="10"/>
  <c r="N1256" i="10"/>
  <c r="N1257" i="10"/>
  <c r="N1258" i="10"/>
  <c r="N1259" i="10"/>
  <c r="N1260" i="10"/>
  <c r="N1261" i="10"/>
  <c r="N1262" i="10"/>
  <c r="N1263" i="10"/>
  <c r="N1264" i="10"/>
  <c r="N1265" i="10"/>
  <c r="N1266" i="10"/>
  <c r="N1267" i="10"/>
  <c r="N1268" i="10"/>
  <c r="N1269" i="10"/>
  <c r="N1270" i="10"/>
  <c r="N1271" i="10"/>
  <c r="N1272" i="10"/>
  <c r="N1273" i="10"/>
  <c r="N1274" i="10"/>
  <c r="N1275" i="10"/>
  <c r="N1276" i="10"/>
  <c r="N1277" i="10"/>
  <c r="N1278" i="10"/>
  <c r="N1279" i="10"/>
  <c r="N1280" i="10"/>
  <c r="N1281" i="10"/>
  <c r="N1282" i="10"/>
  <c r="N1283" i="10"/>
  <c r="N1284" i="10"/>
  <c r="N1285" i="10"/>
  <c r="N1286" i="10"/>
  <c r="N1287" i="10"/>
  <c r="N1288" i="10"/>
  <c r="N1289" i="10"/>
  <c r="N1290" i="10"/>
  <c r="N1291" i="10"/>
  <c r="N1292" i="10"/>
  <c r="N1293" i="10"/>
  <c r="N1294" i="10"/>
  <c r="N1295" i="10"/>
  <c r="N1296" i="10"/>
  <c r="N1297" i="10"/>
  <c r="N1298" i="10"/>
  <c r="N1299" i="10"/>
  <c r="N1300" i="10"/>
  <c r="N1301" i="10"/>
  <c r="N1302" i="10"/>
  <c r="N1303" i="10"/>
  <c r="N1304" i="10"/>
  <c r="N1305" i="10"/>
  <c r="N1306" i="10"/>
  <c r="N1307" i="10"/>
  <c r="N1308" i="10"/>
  <c r="N1309" i="10"/>
  <c r="N1310" i="10"/>
  <c r="N1311" i="10"/>
  <c r="N1312" i="10"/>
  <c r="N1313" i="10"/>
  <c r="N1314" i="10"/>
  <c r="N1315" i="10"/>
  <c r="N1316" i="10"/>
  <c r="N1317" i="10"/>
  <c r="N1318" i="10"/>
  <c r="N1319" i="10"/>
  <c r="N1320" i="10"/>
  <c r="N1321" i="10"/>
  <c r="N1322" i="10"/>
  <c r="N1323" i="10"/>
  <c r="N1324" i="10"/>
  <c r="N1325" i="10"/>
  <c r="N1326" i="10"/>
  <c r="N1327" i="10"/>
  <c r="N1328" i="10"/>
  <c r="N1329" i="10"/>
  <c r="N1330" i="10"/>
  <c r="N1331" i="10"/>
  <c r="N1332" i="10"/>
  <c r="N1333" i="10"/>
  <c r="N1334" i="10"/>
  <c r="N1335" i="10"/>
  <c r="N1336" i="10"/>
  <c r="N1337" i="10"/>
  <c r="N1338" i="10"/>
  <c r="N1339" i="10"/>
  <c r="N1340" i="10"/>
  <c r="N1341" i="10"/>
  <c r="N1342" i="10"/>
  <c r="N1343" i="10"/>
  <c r="N1344" i="10"/>
  <c r="N1345" i="10"/>
  <c r="N1346" i="10"/>
  <c r="N1347" i="10"/>
  <c r="N1348" i="10"/>
  <c r="N1349" i="10"/>
  <c r="N1350" i="10"/>
  <c r="N1351" i="10"/>
  <c r="N1352" i="10"/>
  <c r="N1353" i="10"/>
  <c r="N1354" i="10"/>
  <c r="N1355" i="10"/>
  <c r="N1356" i="10"/>
  <c r="N1357" i="10"/>
  <c r="N1358" i="10"/>
  <c r="N1359" i="10"/>
  <c r="N1360" i="10"/>
  <c r="N1361" i="10"/>
  <c r="N1362" i="10"/>
  <c r="N1363" i="10"/>
  <c r="N1364" i="10"/>
  <c r="N1365" i="10"/>
  <c r="N1366" i="10"/>
  <c r="N1367" i="10"/>
  <c r="N1368" i="10"/>
  <c r="N1369" i="10"/>
  <c r="N1370" i="10"/>
  <c r="N1371" i="10"/>
  <c r="N1372" i="10"/>
  <c r="N1373" i="10"/>
  <c r="N1374" i="10"/>
  <c r="N1375" i="10"/>
  <c r="N1376" i="10"/>
  <c r="N1377" i="10"/>
  <c r="N1378" i="10"/>
  <c r="N1379" i="10"/>
  <c r="N1380" i="10"/>
  <c r="N1381" i="10"/>
  <c r="N1382" i="10"/>
  <c r="N1383" i="10"/>
  <c r="N1384" i="10"/>
  <c r="N1385" i="10"/>
  <c r="N1386" i="10"/>
  <c r="N1387" i="10"/>
  <c r="N1388" i="10"/>
  <c r="N1389" i="10"/>
  <c r="N1390" i="10"/>
  <c r="N1391" i="10"/>
  <c r="N1392" i="10"/>
  <c r="N1393" i="10"/>
  <c r="N1394" i="10"/>
  <c r="N1395" i="10"/>
  <c r="N1396" i="10"/>
  <c r="N1397" i="10"/>
  <c r="N1398" i="10"/>
  <c r="N1399" i="10"/>
  <c r="N1400" i="10"/>
  <c r="N1401" i="10"/>
  <c r="N1402" i="10"/>
  <c r="N1403" i="10"/>
  <c r="N1404" i="10"/>
  <c r="N1405" i="10"/>
  <c r="N1406" i="10"/>
  <c r="N1407" i="10"/>
  <c r="N1408" i="10"/>
  <c r="N1409" i="10"/>
  <c r="N1410" i="10"/>
  <c r="N1411" i="10"/>
  <c r="N1412" i="10"/>
  <c r="N1413" i="10"/>
  <c r="N1414" i="10"/>
  <c r="N1415" i="10"/>
  <c r="N1416" i="10"/>
  <c r="N1417" i="10"/>
  <c r="N1418" i="10"/>
  <c r="N1419" i="10"/>
  <c r="N1420" i="10"/>
  <c r="N1421" i="10"/>
  <c r="N1422" i="10"/>
  <c r="N1423" i="10"/>
  <c r="N1424" i="10"/>
  <c r="N1425" i="10"/>
  <c r="N1426" i="10"/>
  <c r="N1427" i="10"/>
  <c r="N1428" i="10"/>
  <c r="N1429" i="10"/>
  <c r="N1430" i="10"/>
  <c r="N1431" i="10"/>
  <c r="N1432" i="10"/>
  <c r="N1433" i="10"/>
  <c r="N1434" i="10"/>
  <c r="N1435" i="10"/>
  <c r="N1436" i="10"/>
  <c r="N1437" i="10"/>
  <c r="N1438" i="10"/>
  <c r="N1439" i="10"/>
  <c r="N1440" i="10"/>
  <c r="N1441" i="10"/>
  <c r="N1442" i="10"/>
  <c r="N1443" i="10"/>
  <c r="N1444" i="10"/>
  <c r="N1445" i="10"/>
  <c r="N1446" i="10"/>
  <c r="N1447" i="10"/>
  <c r="N1448" i="10"/>
  <c r="N1449" i="10"/>
  <c r="N1450" i="10"/>
  <c r="N1451" i="10"/>
  <c r="N1452" i="10"/>
  <c r="N1453" i="10"/>
  <c r="N1454" i="10"/>
  <c r="N1455" i="10"/>
  <c r="N1456" i="10"/>
  <c r="N1457" i="10"/>
  <c r="N1458" i="10"/>
  <c r="N1459" i="10"/>
  <c r="N1460" i="10"/>
  <c r="N1461" i="10"/>
  <c r="N1462" i="10"/>
  <c r="N1463" i="10"/>
  <c r="N1464" i="10"/>
  <c r="N1465" i="10"/>
  <c r="N1466" i="10"/>
  <c r="N1467" i="10"/>
  <c r="N1468" i="10"/>
  <c r="N1469" i="10"/>
  <c r="N1470" i="10"/>
  <c r="N1471" i="10"/>
  <c r="N1472" i="10"/>
  <c r="N1473" i="10"/>
  <c r="N1474" i="10"/>
  <c r="N1475" i="10"/>
  <c r="N1476" i="10"/>
  <c r="N1477" i="10"/>
  <c r="N1478" i="10"/>
  <c r="N1479" i="10"/>
  <c r="N1480" i="10"/>
  <c r="N1481" i="10"/>
  <c r="N1482" i="10"/>
  <c r="N1483" i="10"/>
  <c r="N1484" i="10"/>
  <c r="N1485" i="10"/>
  <c r="N1486" i="10"/>
  <c r="N1487" i="10"/>
  <c r="N1488" i="10"/>
  <c r="N1489" i="10"/>
  <c r="N1490" i="10"/>
  <c r="N1491" i="10"/>
  <c r="N1492" i="10"/>
  <c r="N1493" i="10"/>
  <c r="N1494" i="10"/>
  <c r="N1495" i="10"/>
  <c r="N1496" i="10"/>
  <c r="N1497" i="10"/>
  <c r="N1498" i="10"/>
  <c r="N1499" i="10"/>
  <c r="N1500" i="10"/>
  <c r="N1501" i="10"/>
  <c r="N1502" i="10"/>
  <c r="N1503" i="10"/>
  <c r="N1504" i="10"/>
  <c r="N1505" i="10"/>
  <c r="N1506" i="10"/>
  <c r="N1507" i="10"/>
  <c r="N1508" i="10"/>
  <c r="N1509" i="10"/>
  <c r="N1510" i="10"/>
  <c r="N1511" i="10"/>
  <c r="N1512" i="10"/>
  <c r="N1513" i="10"/>
  <c r="N1514" i="10"/>
  <c r="N1515" i="10"/>
  <c r="N1516" i="10"/>
  <c r="N1517" i="10"/>
  <c r="N1518" i="10"/>
  <c r="N1519" i="10"/>
  <c r="N1520" i="10"/>
  <c r="N1521" i="10"/>
  <c r="N1522" i="10"/>
  <c r="N1523" i="10"/>
  <c r="N1524" i="10"/>
  <c r="N1525" i="10"/>
  <c r="N1526" i="10"/>
  <c r="N1527" i="10"/>
  <c r="N1528" i="10"/>
  <c r="N1529" i="10"/>
  <c r="N1530" i="10"/>
  <c r="N1531" i="10"/>
  <c r="N1532" i="10"/>
  <c r="N1533" i="10"/>
  <c r="N1534" i="10"/>
  <c r="N1535" i="10"/>
  <c r="N1536" i="10"/>
  <c r="N1537" i="10"/>
  <c r="N1538" i="10"/>
  <c r="N1539" i="10"/>
  <c r="N1540" i="10"/>
  <c r="N1541" i="10"/>
  <c r="N1542" i="10"/>
  <c r="N1543" i="10"/>
  <c r="N1544" i="10"/>
  <c r="N1545" i="10"/>
  <c r="N1546" i="10"/>
  <c r="N1547" i="10"/>
  <c r="N1548" i="10"/>
  <c r="N1549" i="10"/>
  <c r="N1550" i="10"/>
  <c r="N1551" i="10"/>
  <c r="N1552" i="10"/>
  <c r="N1553" i="10"/>
  <c r="N1554" i="10"/>
  <c r="N1555" i="10"/>
  <c r="N1556" i="10"/>
  <c r="N1557" i="10"/>
  <c r="N1558" i="10"/>
  <c r="N1559" i="10"/>
  <c r="N1560" i="10"/>
  <c r="N1561" i="10"/>
  <c r="N1562" i="10"/>
  <c r="N1563" i="10"/>
  <c r="N1564" i="10"/>
  <c r="N1565" i="10"/>
  <c r="N1566" i="10"/>
  <c r="N1567" i="10"/>
  <c r="N1568" i="10"/>
  <c r="N1569" i="10"/>
  <c r="N1570" i="10"/>
  <c r="N1571" i="10"/>
  <c r="N1572" i="10"/>
  <c r="N1573" i="10"/>
  <c r="N1574" i="10"/>
  <c r="N1575" i="10"/>
  <c r="N1576" i="10"/>
  <c r="N1577" i="10"/>
  <c r="N1578" i="10"/>
  <c r="N1579" i="10"/>
  <c r="N1580" i="10"/>
  <c r="N1581" i="10"/>
  <c r="N1582" i="10"/>
  <c r="N1583" i="10"/>
  <c r="N1584" i="10"/>
  <c r="N1585" i="10"/>
  <c r="N1586" i="10"/>
  <c r="N1587" i="10"/>
  <c r="N1588" i="10"/>
  <c r="N1589" i="10"/>
  <c r="N1590" i="10"/>
  <c r="N1591" i="10"/>
  <c r="N1592" i="10"/>
  <c r="N1593" i="10"/>
  <c r="N1594" i="10"/>
  <c r="N1595" i="10"/>
  <c r="N1596" i="10"/>
  <c r="N1597" i="10"/>
  <c r="N1598" i="10"/>
  <c r="N1599" i="10"/>
  <c r="N1600" i="10"/>
  <c r="N1601" i="10"/>
  <c r="N1602" i="10"/>
  <c r="N1603" i="10"/>
  <c r="N1604" i="10"/>
  <c r="N1605" i="10"/>
  <c r="N1606" i="10"/>
  <c r="N1607" i="10"/>
  <c r="N1608" i="10"/>
  <c r="N1609" i="10"/>
  <c r="N1610" i="10"/>
  <c r="N1611" i="10"/>
  <c r="N1612" i="10"/>
  <c r="N1613" i="10"/>
  <c r="N1614" i="10"/>
  <c r="N1615" i="10"/>
  <c r="N1616" i="10"/>
  <c r="N1617" i="10"/>
  <c r="N1618" i="10"/>
  <c r="N1619" i="10"/>
  <c r="N1620" i="10"/>
  <c r="N1621" i="10"/>
  <c r="N1622" i="10"/>
  <c r="N1623" i="10"/>
  <c r="N1624" i="10"/>
  <c r="N1625" i="10"/>
  <c r="N1626" i="10"/>
  <c r="N1627" i="10"/>
  <c r="N1628" i="10"/>
  <c r="N1629" i="10"/>
  <c r="N1630" i="10"/>
  <c r="N1631" i="10"/>
  <c r="N1632" i="10"/>
  <c r="N1633" i="10"/>
  <c r="N1634" i="10"/>
  <c r="N1635" i="10"/>
  <c r="N1636" i="10"/>
  <c r="N1637" i="10"/>
  <c r="N1638" i="10"/>
  <c r="N1639" i="10"/>
  <c r="N1640" i="10"/>
  <c r="N1641" i="10"/>
  <c r="N1642" i="10"/>
  <c r="N1643" i="10"/>
  <c r="N1644" i="10"/>
  <c r="N1645" i="10"/>
  <c r="N1646" i="10"/>
  <c r="N1647" i="10"/>
  <c r="N1648" i="10"/>
  <c r="N1649" i="10"/>
  <c r="N1650" i="10"/>
  <c r="N1651" i="10"/>
  <c r="N1652" i="10"/>
  <c r="N1653" i="10"/>
  <c r="N1654" i="10"/>
  <c r="N1655" i="10"/>
  <c r="N1656" i="10"/>
  <c r="N1657" i="10"/>
  <c r="N1658" i="10"/>
  <c r="N1659" i="10"/>
  <c r="N1660" i="10"/>
  <c r="N1661" i="10"/>
  <c r="N1662" i="10"/>
  <c r="N1663" i="10"/>
  <c r="N1664" i="10"/>
  <c r="N1665" i="10"/>
  <c r="N1666" i="10"/>
  <c r="N1667" i="10"/>
  <c r="N1668" i="10"/>
  <c r="N1669" i="10"/>
  <c r="N1670" i="10"/>
  <c r="N1671" i="10"/>
  <c r="N1672" i="10"/>
  <c r="N1673" i="10"/>
  <c r="N1674" i="10"/>
  <c r="N1675" i="10"/>
  <c r="N1676" i="10"/>
  <c r="N1677" i="10"/>
  <c r="N1678" i="10"/>
  <c r="N1679" i="10"/>
  <c r="N1680" i="10"/>
  <c r="N1681" i="10"/>
  <c r="N1682" i="10"/>
  <c r="N1683" i="10"/>
  <c r="N1684" i="10"/>
  <c r="N1685" i="10"/>
  <c r="N1686" i="10"/>
  <c r="N1687" i="10"/>
  <c r="N1688" i="10"/>
  <c r="N1689" i="10"/>
  <c r="N1690" i="10"/>
  <c r="N1691" i="10"/>
  <c r="N1692" i="10"/>
  <c r="N1693" i="10"/>
  <c r="N1694" i="10"/>
  <c r="N1695" i="10"/>
  <c r="N1696" i="10"/>
  <c r="N1697" i="10"/>
  <c r="N1698" i="10"/>
  <c r="N1699" i="10"/>
  <c r="N1700" i="10"/>
  <c r="N1701" i="10"/>
  <c r="N1702" i="10"/>
  <c r="N1703" i="10"/>
  <c r="N1704" i="10"/>
  <c r="N1705" i="10"/>
  <c r="N1706" i="10"/>
  <c r="N1707" i="10"/>
  <c r="N1708" i="10"/>
  <c r="N1709" i="10"/>
  <c r="N1710" i="10"/>
  <c r="N1711" i="10"/>
  <c r="N1712" i="10"/>
  <c r="N1713" i="10"/>
  <c r="N1714" i="10"/>
  <c r="N1715" i="10"/>
  <c r="N1716" i="10"/>
  <c r="N1717" i="10"/>
  <c r="N1718" i="10"/>
  <c r="N1719" i="10"/>
  <c r="N1720" i="10"/>
  <c r="N1721" i="10"/>
  <c r="N1722" i="10"/>
  <c r="N1723" i="10"/>
  <c r="N1724" i="10"/>
  <c r="N1725" i="10"/>
  <c r="N1726" i="10"/>
  <c r="N1727" i="10"/>
  <c r="N1728" i="10"/>
  <c r="N1729" i="10"/>
  <c r="N1730" i="10"/>
  <c r="N1731" i="10"/>
  <c r="N1732" i="10"/>
  <c r="N1733" i="10"/>
  <c r="N1734" i="10"/>
  <c r="N1735" i="10"/>
  <c r="N1736" i="10"/>
  <c r="N1737" i="10"/>
  <c r="N1738" i="10"/>
  <c r="N1739" i="10"/>
  <c r="N1740" i="10"/>
  <c r="N1741" i="10"/>
  <c r="N1742" i="10"/>
  <c r="N1743" i="10"/>
  <c r="N1744" i="10"/>
  <c r="N1745" i="10"/>
  <c r="N1746" i="10"/>
  <c r="N1747" i="10"/>
  <c r="N1748" i="10"/>
  <c r="N1749" i="10"/>
  <c r="N1750" i="10"/>
  <c r="N1751" i="10"/>
  <c r="N1752" i="10"/>
  <c r="N1753" i="10"/>
  <c r="N1754" i="10"/>
  <c r="N1755" i="10"/>
  <c r="F2" i="10"/>
  <c r="F3" i="10"/>
  <c r="F4" i="10"/>
  <c r="F5" i="10"/>
  <c r="F64" i="10"/>
  <c r="F65" i="10"/>
  <c r="F66" i="10"/>
  <c r="F67" i="10"/>
  <c r="F68" i="10"/>
  <c r="F69" i="10"/>
  <c r="F70" i="10"/>
  <c r="F71" i="10"/>
  <c r="F72" i="10"/>
  <c r="F73" i="10"/>
  <c r="F74" i="10"/>
  <c r="F75" i="10"/>
  <c r="F76" i="10"/>
  <c r="F84" i="10"/>
  <c r="F85" i="10"/>
  <c r="F86" i="10"/>
  <c r="F87" i="10"/>
  <c r="F88" i="10"/>
  <c r="F89" i="10"/>
  <c r="F90" i="10"/>
  <c r="F91" i="10"/>
  <c r="F92" i="10"/>
  <c r="F93" i="10"/>
  <c r="F94" i="10"/>
  <c r="F95" i="10"/>
  <c r="F96" i="10"/>
  <c r="F97" i="10"/>
  <c r="F98" i="10"/>
  <c r="F99" i="10"/>
  <c r="F115" i="10"/>
  <c r="F116" i="10"/>
  <c r="F117" i="10"/>
  <c r="F118" i="10"/>
  <c r="F119" i="10"/>
  <c r="F120" i="10"/>
  <c r="F121" i="10"/>
  <c r="F122" i="10"/>
  <c r="F123" i="10"/>
  <c r="F124" i="10"/>
  <c r="F125" i="10"/>
  <c r="F126" i="10"/>
  <c r="F127" i="10"/>
  <c r="F128" i="10"/>
  <c r="F129" i="10"/>
  <c r="F130" i="10"/>
  <c r="F131" i="10"/>
  <c r="F132" i="10"/>
  <c r="F133" i="10"/>
  <c r="F134" i="10"/>
  <c r="F135" i="10"/>
  <c r="F136" i="10"/>
  <c r="F243" i="10"/>
  <c r="F244" i="10"/>
  <c r="F245" i="10"/>
  <c r="F246" i="10"/>
  <c r="F247" i="10"/>
  <c r="F248" i="10"/>
  <c r="F249" i="10"/>
  <c r="F250" i="10"/>
  <c r="F251" i="10"/>
  <c r="F252" i="10"/>
  <c r="F253" i="10"/>
  <c r="F254" i="10"/>
  <c r="F269" i="10"/>
  <c r="F270" i="10"/>
  <c r="F271" i="10"/>
  <c r="F272" i="10"/>
  <c r="F273" i="10"/>
  <c r="F274" i="10"/>
  <c r="F275" i="10"/>
  <c r="F276" i="10"/>
  <c r="F277" i="10"/>
  <c r="F278"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47" i="10"/>
  <c r="F348" i="10"/>
  <c r="F349" i="10"/>
  <c r="F350" i="10"/>
  <c r="F351" i="10"/>
  <c r="F352" i="10"/>
  <c r="F353" i="10"/>
  <c r="F354" i="10"/>
  <c r="F355" i="10"/>
  <c r="F356" i="10"/>
  <c r="F357" i="10"/>
  <c r="F358" i="10"/>
  <c r="F359" i="10"/>
  <c r="F360" i="10"/>
  <c r="F361" i="10"/>
  <c r="F401" i="10"/>
  <c r="F402" i="10"/>
  <c r="F403" i="10"/>
  <c r="F404" i="10"/>
  <c r="F405" i="10"/>
  <c r="F406" i="10"/>
  <c r="F407" i="10"/>
  <c r="F408" i="10"/>
  <c r="F409" i="10"/>
  <c r="F445" i="10"/>
  <c r="F446" i="10"/>
  <c r="F447" i="10"/>
  <c r="F448" i="10"/>
  <c r="F449" i="10"/>
  <c r="F450" i="10"/>
  <c r="F451" i="10"/>
  <c r="F452" i="10"/>
  <c r="F453" i="10"/>
  <c r="F454" i="10"/>
  <c r="F483" i="10"/>
  <c r="F484" i="10"/>
  <c r="F485" i="10"/>
  <c r="F486" i="10"/>
  <c r="F487" i="10"/>
  <c r="F488" i="10"/>
  <c r="F505" i="10"/>
  <c r="F506" i="10"/>
  <c r="F507" i="10"/>
  <c r="F508" i="10"/>
  <c r="F509" i="10"/>
  <c r="F510" i="10"/>
  <c r="F511" i="10"/>
  <c r="F512" i="10"/>
  <c r="F513" i="10"/>
  <c r="F514" i="10"/>
  <c r="F515" i="10"/>
  <c r="F516" i="10"/>
  <c r="F517" i="10"/>
  <c r="F518" i="10"/>
  <c r="F519" i="10"/>
  <c r="F520" i="10"/>
  <c r="F521" i="10"/>
  <c r="F522" i="10"/>
  <c r="F523" i="10"/>
  <c r="F525" i="10"/>
  <c r="F526" i="10"/>
  <c r="F527" i="10"/>
  <c r="F528"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735" i="10"/>
  <c r="F736" i="10"/>
  <c r="F737" i="10"/>
  <c r="F738" i="10"/>
  <c r="F739" i="10"/>
  <c r="F740" i="10"/>
  <c r="F741" i="10"/>
  <c r="F742" i="10"/>
  <c r="F743" i="10"/>
  <c r="F744" i="10"/>
  <c r="F745" i="10"/>
  <c r="F746" i="10"/>
  <c r="F747" i="10"/>
  <c r="F748" i="10"/>
  <c r="F749" i="10"/>
  <c r="F750" i="10"/>
  <c r="F751" i="10"/>
  <c r="F752" i="10"/>
  <c r="F753" i="10"/>
  <c r="F754" i="10"/>
  <c r="F755" i="10"/>
  <c r="F756" i="10"/>
  <c r="F757" i="10"/>
  <c r="F758" i="10"/>
  <c r="F759" i="10"/>
  <c r="F760" i="10"/>
  <c r="F761" i="10"/>
  <c r="F762" i="10"/>
  <c r="F763" i="10"/>
  <c r="F764" i="10"/>
  <c r="F765" i="10"/>
  <c r="F766" i="10"/>
  <c r="F767" i="10"/>
  <c r="F768" i="10"/>
  <c r="F769" i="10"/>
  <c r="F770" i="10"/>
  <c r="F771" i="10"/>
  <c r="F772" i="10"/>
  <c r="F773" i="10"/>
  <c r="F774" i="10"/>
  <c r="F775" i="10"/>
  <c r="F776" i="10"/>
  <c r="F777" i="10"/>
  <c r="F778" i="10"/>
  <c r="F779" i="10"/>
  <c r="F780" i="10"/>
  <c r="F781" i="10"/>
  <c r="F782" i="10"/>
  <c r="F783" i="10"/>
  <c r="F784" i="10"/>
  <c r="F785" i="10"/>
  <c r="F786" i="10"/>
  <c r="F845" i="10"/>
  <c r="F846" i="10"/>
  <c r="F847" i="10"/>
  <c r="F848" i="10"/>
  <c r="F849" i="10"/>
  <c r="F850" i="10"/>
  <c r="F851" i="10"/>
  <c r="F852" i="10"/>
  <c r="F853" i="10"/>
  <c r="F854" i="10"/>
  <c r="F855" i="10"/>
  <c r="F856" i="10"/>
  <c r="F857" i="10"/>
  <c r="F858" i="10"/>
  <c r="F859" i="10"/>
  <c r="F860" i="10"/>
  <c r="F861" i="10"/>
  <c r="F862" i="10"/>
  <c r="F863" i="10"/>
  <c r="F864" i="10"/>
  <c r="F865" i="10"/>
  <c r="F866" i="10"/>
  <c r="F867" i="10"/>
  <c r="F868" i="10"/>
  <c r="F869" i="10"/>
  <c r="F870" i="10"/>
  <c r="F871" i="10"/>
  <c r="F872" i="10"/>
  <c r="F873" i="10"/>
  <c r="F874" i="10"/>
  <c r="F875" i="10"/>
  <c r="F876" i="10"/>
  <c r="F877" i="10"/>
  <c r="F878" i="10"/>
  <c r="F879" i="10"/>
  <c r="F880" i="10"/>
  <c r="F881" i="10"/>
  <c r="F882" i="10"/>
  <c r="F883" i="10"/>
  <c r="F884" i="10"/>
  <c r="F885" i="10"/>
  <c r="F886" i="10"/>
  <c r="F887" i="10"/>
  <c r="F888" i="10"/>
  <c r="F889" i="10"/>
  <c r="F890" i="10"/>
  <c r="F891" i="10"/>
  <c r="F892" i="10"/>
  <c r="F893" i="10"/>
  <c r="F894" i="10"/>
  <c r="F895" i="10"/>
  <c r="F896" i="10"/>
  <c r="F897" i="10"/>
  <c r="F898" i="10"/>
  <c r="F899" i="10"/>
  <c r="F900" i="10"/>
  <c r="F901" i="10"/>
  <c r="F902" i="10"/>
  <c r="F903" i="10"/>
  <c r="F904" i="10"/>
  <c r="F905" i="10"/>
  <c r="F906" i="10"/>
  <c r="F907" i="10"/>
  <c r="F908" i="10"/>
  <c r="F909" i="10"/>
  <c r="F910" i="10"/>
  <c r="F911" i="10"/>
  <c r="F912" i="10"/>
  <c r="F913" i="10"/>
  <c r="F914" i="10"/>
  <c r="F915" i="10"/>
  <c r="F916" i="10"/>
  <c r="F917" i="10"/>
  <c r="F938" i="10"/>
  <c r="F939" i="10"/>
  <c r="F940" i="10"/>
  <c r="F941" i="10"/>
  <c r="F942" i="10"/>
  <c r="F943" i="10"/>
  <c r="F944" i="10"/>
  <c r="F945" i="10"/>
  <c r="F946" i="10"/>
  <c r="F947" i="10"/>
  <c r="F948" i="10"/>
  <c r="F949" i="10"/>
  <c r="F950" i="10"/>
  <c r="F951" i="10"/>
  <c r="F952" i="10"/>
  <c r="F953" i="10"/>
  <c r="F954" i="10"/>
  <c r="F955" i="10"/>
  <c r="F956" i="10"/>
  <c r="F957" i="10"/>
  <c r="F958" i="10"/>
  <c r="F959" i="10"/>
  <c r="F960" i="10"/>
  <c r="F961" i="10"/>
  <c r="F962" i="10"/>
  <c r="F963" i="10"/>
  <c r="F964" i="10"/>
  <c r="F965" i="10"/>
  <c r="F966" i="10"/>
  <c r="F967" i="10"/>
  <c r="F968" i="10"/>
  <c r="F969" i="10"/>
  <c r="F970" i="10"/>
  <c r="F971" i="10"/>
  <c r="F972" i="10"/>
  <c r="F973" i="10"/>
  <c r="F974" i="10"/>
  <c r="F975" i="10"/>
  <c r="F976" i="10"/>
  <c r="F977" i="10"/>
  <c r="F978" i="10"/>
  <c r="F979" i="10"/>
  <c r="F980" i="10"/>
  <c r="F981" i="10"/>
  <c r="F982" i="10"/>
  <c r="F983" i="10"/>
  <c r="F984" i="10"/>
  <c r="F985" i="10"/>
  <c r="F986" i="10"/>
  <c r="F987" i="10"/>
  <c r="F988" i="10"/>
  <c r="F989" i="10"/>
  <c r="F990" i="10"/>
  <c r="F991" i="10"/>
  <c r="F992" i="10"/>
  <c r="F993" i="10"/>
  <c r="F994" i="10"/>
  <c r="F995" i="10"/>
  <c r="F996" i="10"/>
  <c r="F997" i="10"/>
  <c r="F998" i="10"/>
  <c r="F999" i="10"/>
  <c r="F1000" i="10"/>
  <c r="F1001" i="10"/>
  <c r="F1002" i="10"/>
  <c r="F1003" i="10"/>
  <c r="F1004" i="10"/>
  <c r="F1005" i="10"/>
  <c r="F1006" i="10"/>
  <c r="F1007" i="10"/>
  <c r="F1008" i="10"/>
  <c r="F1009" i="10"/>
  <c r="F1010" i="10"/>
  <c r="F1011" i="10"/>
  <c r="F1048" i="10"/>
  <c r="F1049" i="10"/>
  <c r="F1050" i="10"/>
  <c r="F1081" i="10"/>
  <c r="F1082" i="10"/>
  <c r="F1083" i="10"/>
  <c r="F1084" i="10"/>
  <c r="F1085" i="10"/>
  <c r="F1086" i="10"/>
  <c r="F1087" i="10"/>
  <c r="F1088" i="10"/>
  <c r="F1089" i="10"/>
  <c r="F1090" i="10"/>
  <c r="F1103" i="10"/>
  <c r="F1104" i="10"/>
  <c r="F1105" i="10"/>
  <c r="F1106" i="10"/>
  <c r="F1107" i="10"/>
  <c r="F1108" i="10"/>
  <c r="F1109" i="10"/>
  <c r="F1110" i="10"/>
  <c r="F1111" i="10"/>
  <c r="F1112" i="10"/>
  <c r="F1113" i="10"/>
  <c r="F1114" i="10"/>
  <c r="F1115" i="10"/>
  <c r="F1116" i="10"/>
  <c r="F1117" i="10"/>
  <c r="F1118" i="10"/>
  <c r="F1119" i="10"/>
  <c r="F1120" i="10"/>
  <c r="F1121" i="10"/>
  <c r="F1122" i="10"/>
  <c r="F1123" i="10"/>
  <c r="F1124" i="10"/>
  <c r="F1125" i="10"/>
  <c r="F1126" i="10"/>
  <c r="F1127" i="10"/>
  <c r="F1128" i="10"/>
  <c r="F1129" i="10"/>
  <c r="F1130" i="10"/>
  <c r="F1131" i="10"/>
  <c r="F1132" i="10"/>
  <c r="F1133" i="10"/>
  <c r="F1134" i="10"/>
  <c r="F1135" i="10"/>
  <c r="F1136" i="10"/>
  <c r="F1137" i="10"/>
  <c r="F1138" i="10"/>
  <c r="F1139" i="10"/>
  <c r="F1140" i="10"/>
  <c r="F1141" i="10"/>
  <c r="F1142" i="10"/>
  <c r="F1143" i="10"/>
  <c r="F1144" i="10"/>
  <c r="F1145" i="10"/>
  <c r="F1146" i="10"/>
  <c r="F1147" i="10"/>
  <c r="F1148" i="10"/>
  <c r="F1149" i="10"/>
  <c r="F1150" i="10"/>
  <c r="F1151" i="10"/>
  <c r="F1152" i="10"/>
  <c r="F1153" i="10"/>
  <c r="F1154" i="10"/>
  <c r="F1155" i="10"/>
  <c r="F1156" i="10"/>
  <c r="F1157" i="10"/>
  <c r="F1263" i="10"/>
  <c r="F1264" i="10"/>
  <c r="F1265" i="10"/>
  <c r="F1266" i="10"/>
  <c r="F1267" i="10"/>
  <c r="F1268" i="10"/>
  <c r="F1269" i="10"/>
  <c r="F1270" i="10"/>
  <c r="F1271" i="10"/>
  <c r="F1272" i="10"/>
  <c r="F1273" i="10"/>
  <c r="F1274" i="10"/>
  <c r="F1275" i="10"/>
  <c r="F1276" i="10"/>
  <c r="F1277" i="10"/>
  <c r="F1278" i="10"/>
  <c r="F1279" i="10"/>
  <c r="F1280" i="10"/>
  <c r="F1281" i="10"/>
  <c r="F1282" i="10"/>
  <c r="F1283" i="10"/>
  <c r="F1284" i="10"/>
  <c r="F1285" i="10"/>
  <c r="F1286" i="10"/>
  <c r="F1287" i="10"/>
  <c r="F1288" i="10"/>
  <c r="F1289" i="10"/>
  <c r="F1290" i="10"/>
  <c r="F1291" i="10"/>
  <c r="F1292" i="10"/>
  <c r="F1293" i="10"/>
  <c r="F1294" i="10"/>
  <c r="F1295" i="10"/>
  <c r="F1296" i="10"/>
  <c r="F1297" i="10"/>
  <c r="F1298" i="10"/>
  <c r="F1299" i="10"/>
  <c r="F1300" i="10"/>
  <c r="F1301" i="10"/>
  <c r="F1302" i="10"/>
  <c r="F1303" i="10"/>
  <c r="F1328" i="10"/>
  <c r="F1329" i="10"/>
  <c r="F1330" i="10"/>
  <c r="F1331" i="10"/>
  <c r="F1332" i="10"/>
  <c r="F1333" i="10"/>
  <c r="F1334" i="10"/>
  <c r="F1335" i="10"/>
  <c r="F1336" i="10"/>
  <c r="F1337" i="10"/>
  <c r="F1338" i="10"/>
  <c r="F1339" i="10"/>
  <c r="F1340" i="10"/>
  <c r="F1341" i="10"/>
  <c r="F1342" i="10"/>
  <c r="F1350" i="10"/>
  <c r="F1351" i="10"/>
  <c r="F1352" i="10"/>
  <c r="F1353" i="10"/>
  <c r="F1354" i="10"/>
  <c r="F1355" i="10"/>
  <c r="F1356" i="10"/>
  <c r="F1357" i="10"/>
  <c r="F1358" i="10"/>
  <c r="F1359" i="10"/>
  <c r="F1360" i="10"/>
  <c r="F1361" i="10"/>
  <c r="F1362" i="10"/>
  <c r="F1363" i="10"/>
  <c r="F1364" i="10"/>
  <c r="F1365" i="10"/>
  <c r="F1366" i="10"/>
  <c r="F1367" i="10"/>
  <c r="F1368" i="10"/>
  <c r="F1369" i="10"/>
  <c r="F1370" i="10"/>
  <c r="F1371" i="10"/>
  <c r="F1372" i="10"/>
  <c r="F1457" i="10"/>
  <c r="F1458" i="10"/>
  <c r="F1459" i="10"/>
  <c r="F1460" i="10"/>
  <c r="F1461" i="10"/>
  <c r="F1462" i="10"/>
  <c r="F1463" i="10"/>
  <c r="F1464" i="10"/>
  <c r="F1465" i="10"/>
  <c r="F1466" i="10"/>
  <c r="F1467" i="10"/>
  <c r="F1468" i="10"/>
  <c r="F1469" i="10"/>
  <c r="F1470" i="10"/>
  <c r="F1471" i="10"/>
  <c r="F1472" i="10"/>
  <c r="F1473" i="10"/>
  <c r="F1474" i="10"/>
  <c r="F1475" i="10"/>
  <c r="F1476" i="10"/>
  <c r="F1497" i="10"/>
  <c r="F1498" i="10"/>
  <c r="F1499" i="10"/>
  <c r="F1500" i="10"/>
  <c r="F1501" i="10"/>
  <c r="F1502" i="10"/>
  <c r="F1503" i="10"/>
  <c r="F1504" i="10"/>
  <c r="F1505" i="10"/>
  <c r="F1506" i="10"/>
  <c r="F1507" i="10"/>
  <c r="F1508" i="10"/>
  <c r="F1509" i="10"/>
  <c r="F1510" i="10"/>
  <c r="F1511" i="10"/>
  <c r="F1512" i="10"/>
  <c r="F1513" i="10"/>
  <c r="F1514" i="10"/>
  <c r="F1515" i="10"/>
  <c r="F1516" i="10"/>
  <c r="F1517" i="10"/>
  <c r="F1518" i="10"/>
  <c r="F1519" i="10"/>
  <c r="F1520" i="10"/>
  <c r="F1521" i="10"/>
  <c r="F1522" i="10"/>
  <c r="F1523" i="10"/>
  <c r="F1524" i="10"/>
  <c r="F1525" i="10"/>
  <c r="F1526" i="10"/>
  <c r="F1527" i="10"/>
  <c r="F1528" i="10"/>
  <c r="F1529" i="10"/>
  <c r="F1530" i="10"/>
  <c r="F1531" i="10"/>
  <c r="F1532" i="10"/>
  <c r="F1533" i="10"/>
  <c r="F1534" i="10"/>
  <c r="F1535" i="10"/>
  <c r="F1556" i="10"/>
  <c r="F1557" i="10"/>
  <c r="F1558" i="10"/>
  <c r="F1559" i="10"/>
  <c r="F1560" i="10"/>
  <c r="F1561" i="10"/>
  <c r="F1562" i="10"/>
  <c r="F1563" i="10"/>
  <c r="F1564" i="10"/>
  <c r="F1565" i="10"/>
  <c r="F1566" i="10"/>
  <c r="F1567" i="10"/>
  <c r="F1568" i="10"/>
  <c r="F1569" i="10"/>
  <c r="F1570" i="10"/>
  <c r="F1571" i="10"/>
  <c r="F1572" i="10"/>
  <c r="F1573" i="10"/>
  <c r="F1574" i="10"/>
  <c r="F1575" i="10"/>
  <c r="F1576" i="10"/>
  <c r="F1629" i="10"/>
  <c r="F1630" i="10"/>
  <c r="F1631" i="10"/>
  <c r="F1632" i="10"/>
  <c r="F1633" i="10"/>
  <c r="F1634" i="10"/>
  <c r="F1635" i="10"/>
  <c r="F1636" i="10"/>
  <c r="F1637" i="10"/>
  <c r="F1638" i="10"/>
  <c r="F1639" i="10"/>
  <c r="F1640" i="10"/>
  <c r="F1641" i="10"/>
  <c r="F1642" i="10"/>
  <c r="F1643" i="10"/>
  <c r="F1644" i="10"/>
  <c r="F1645" i="10"/>
  <c r="F1646" i="10"/>
  <c r="F1647" i="10"/>
  <c r="F1648" i="10"/>
  <c r="F1649" i="10"/>
  <c r="F1650" i="10"/>
  <c r="F1651" i="10"/>
  <c r="F1652" i="10"/>
  <c r="F1653" i="10"/>
  <c r="F1654" i="10"/>
  <c r="F1655" i="10"/>
  <c r="F1656" i="10"/>
  <c r="F1657" i="10"/>
  <c r="F1668" i="10"/>
  <c r="F1669" i="10"/>
  <c r="F1670" i="10"/>
  <c r="F1671" i="10"/>
  <c r="F1672" i="10"/>
  <c r="F1673" i="10"/>
  <c r="F1674" i="10"/>
  <c r="F1675" i="10"/>
  <c r="F1676" i="10"/>
  <c r="F1677" i="10"/>
  <c r="F1678" i="10"/>
  <c r="F1679" i="10"/>
  <c r="F1680" i="10"/>
  <c r="F1681" i="10"/>
  <c r="F1682" i="10"/>
  <c r="F1683" i="10"/>
  <c r="F1684" i="10"/>
  <c r="F1685" i="10"/>
  <c r="F1686" i="10"/>
  <c r="F1687" i="10"/>
  <c r="F1688" i="10"/>
  <c r="F1689" i="10"/>
  <c r="F1690" i="10"/>
  <c r="F1691" i="10"/>
  <c r="F1692" i="10"/>
  <c r="F1696" i="10"/>
  <c r="F1697" i="10"/>
  <c r="F1698" i="10"/>
  <c r="F1699" i="10"/>
  <c r="F1700" i="10"/>
  <c r="F1701" i="10"/>
  <c r="F1702" i="10"/>
  <c r="F1703" i="10"/>
  <c r="F1704" i="10"/>
  <c r="F1705" i="10"/>
  <c r="F1706" i="10"/>
  <c r="F1707" i="10"/>
  <c r="F1708" i="10"/>
  <c r="F1709" i="10"/>
  <c r="F1710" i="10"/>
  <c r="F1711" i="10"/>
  <c r="F1712" i="10"/>
  <c r="F1713" i="10"/>
  <c r="F1714" i="10"/>
  <c r="F1715" i="10"/>
  <c r="F1716" i="10"/>
  <c r="F1717" i="10"/>
  <c r="F1718" i="10"/>
  <c r="F1719" i="10"/>
  <c r="F1720" i="10"/>
  <c r="F1721" i="10"/>
  <c r="F1722" i="10"/>
  <c r="F1723" i="10"/>
  <c r="F1724" i="10"/>
  <c r="F1725" i="10"/>
  <c r="F1726" i="10"/>
  <c r="F1727" i="10"/>
  <c r="F1728" i="10"/>
  <c r="F1729" i="10"/>
  <c r="F1730" i="10"/>
  <c r="F1731" i="10"/>
  <c r="F1732" i="10"/>
  <c r="F1733" i="10"/>
  <c r="F1734" i="10"/>
  <c r="F1735" i="10"/>
  <c r="F1736" i="10"/>
  <c r="F1737" i="10"/>
  <c r="F1738" i="10"/>
  <c r="F1739" i="10"/>
  <c r="F1740" i="10"/>
  <c r="F1741" i="10"/>
  <c r="F1742" i="10"/>
  <c r="F1743" i="10"/>
  <c r="C12" i="13" l="1"/>
  <c r="C88" i="13"/>
  <c r="C87" i="13"/>
  <c r="C84" i="13"/>
  <c r="C83" i="13"/>
  <c r="C82" i="13"/>
  <c r="C81" i="13"/>
  <c r="C80" i="13"/>
  <c r="C79" i="13"/>
  <c r="C78" i="13"/>
  <c r="C77" i="13"/>
  <c r="C76" i="13"/>
  <c r="C75" i="13"/>
  <c r="C74" i="13"/>
  <c r="C73" i="13"/>
  <c r="C72" i="13"/>
  <c r="C71" i="13"/>
  <c r="C70" i="13"/>
  <c r="C64" i="13"/>
  <c r="C68" i="13"/>
  <c r="C67" i="13"/>
  <c r="C66" i="13"/>
  <c r="C63" i="13"/>
  <c r="C62" i="13"/>
  <c r="C53" i="13"/>
  <c r="C55" i="13"/>
  <c r="C54" i="13"/>
  <c r="C46" i="13"/>
  <c r="C52" i="13"/>
  <c r="C51" i="13"/>
  <c r="C50" i="13"/>
  <c r="C49" i="13"/>
  <c r="C48" i="13"/>
  <c r="C47" i="13"/>
  <c r="C29" i="13"/>
  <c r="C28" i="13"/>
  <c r="C27" i="13"/>
  <c r="C26" i="13"/>
  <c r="C25" i="13"/>
  <c r="C20" i="13"/>
  <c r="C19" i="13"/>
  <c r="C24" i="13"/>
  <c r="C23" i="13"/>
  <c r="C22" i="13"/>
  <c r="C21" i="13"/>
  <c r="C11" i="13"/>
  <c r="C10" i="13"/>
  <c r="C9" i="13"/>
  <c r="C8" i="13"/>
  <c r="L29" i="10"/>
  <c r="N29" i="10" s="1"/>
  <c r="L28" i="10"/>
  <c r="N28" i="10" s="1"/>
  <c r="L27" i="10"/>
  <c r="N27" i="10" s="1"/>
  <c r="L26" i="10"/>
  <c r="N26" i="10" s="1"/>
  <c r="L25" i="10"/>
  <c r="N25" i="10" s="1"/>
  <c r="L24" i="10"/>
  <c r="N24" i="10" s="1"/>
  <c r="L23" i="10"/>
  <c r="N23" i="10" s="1"/>
  <c r="L22" i="10"/>
  <c r="N22" i="10" s="1"/>
  <c r="L21" i="10"/>
  <c r="N21" i="10" s="1"/>
  <c r="L20" i="10"/>
  <c r="N20" i="10" s="1"/>
  <c r="L19" i="10"/>
  <c r="N19" i="10" s="1"/>
  <c r="L18" i="10"/>
  <c r="N18" i="10" s="1"/>
  <c r="AK1755" i="10"/>
  <c r="P1755" i="10"/>
  <c r="O1755" i="10"/>
  <c r="AK1754" i="10"/>
  <c r="P1754" i="10"/>
  <c r="O1754" i="10"/>
  <c r="AK1753" i="10"/>
  <c r="P1753" i="10"/>
  <c r="O1753" i="10"/>
  <c r="AK1752" i="10"/>
  <c r="P1752" i="10"/>
  <c r="O1752" i="10"/>
  <c r="AK1751" i="10"/>
  <c r="P1751" i="10"/>
  <c r="O1751" i="10"/>
  <c r="AK1750" i="10"/>
  <c r="P1750" i="10"/>
  <c r="O1750" i="10"/>
  <c r="AK1749" i="10"/>
  <c r="P1749" i="10"/>
  <c r="O1749" i="10"/>
  <c r="AK1748" i="10"/>
  <c r="P1748" i="10"/>
  <c r="O1748" i="10"/>
  <c r="AK1747" i="10"/>
  <c r="P1747" i="10"/>
  <c r="O1747" i="10"/>
  <c r="AK1746" i="10"/>
  <c r="P1746" i="10"/>
  <c r="O1746" i="10"/>
  <c r="AK1745" i="10"/>
  <c r="P1745" i="10"/>
  <c r="O1745" i="10"/>
  <c r="AK1744" i="10"/>
  <c r="P1744" i="10"/>
  <c r="O1744" i="10"/>
  <c r="AF1743" i="10"/>
  <c r="AE1743" i="10" s="1"/>
  <c r="O1743" i="10"/>
  <c r="AF1742" i="10"/>
  <c r="AE1742" i="10" s="1"/>
  <c r="O1742" i="10"/>
  <c r="AF1741" i="10"/>
  <c r="AD1741" i="10" s="1"/>
  <c r="O1741" i="10"/>
  <c r="AF1740" i="10"/>
  <c r="AD1740" i="10" s="1"/>
  <c r="O1740" i="10"/>
  <c r="AF1739" i="10"/>
  <c r="AE1739" i="10" s="1"/>
  <c r="O1739" i="10"/>
  <c r="AF1738" i="10"/>
  <c r="AE1738" i="10" s="1"/>
  <c r="O1738" i="10"/>
  <c r="AF1737" i="10"/>
  <c r="AD1737" i="10" s="1"/>
  <c r="O1737" i="10"/>
  <c r="AF1736" i="10"/>
  <c r="AE1736" i="10" s="1"/>
  <c r="O1736" i="10"/>
  <c r="AF1735" i="10"/>
  <c r="AE1735" i="10" s="1"/>
  <c r="O1735" i="10"/>
  <c r="AF1734" i="10"/>
  <c r="AE1734" i="10" s="1"/>
  <c r="O1734" i="10"/>
  <c r="AF1733" i="10"/>
  <c r="AD1733" i="10" s="1"/>
  <c r="O1733" i="10"/>
  <c r="AF1732" i="10"/>
  <c r="AD1732" i="10" s="1"/>
  <c r="O1732" i="10"/>
  <c r="AK1731" i="10"/>
  <c r="AF1731" i="10"/>
  <c r="AD1731" i="10" s="1"/>
  <c r="Q1731" i="10"/>
  <c r="O1731" i="10"/>
  <c r="AK1730" i="10"/>
  <c r="AF1730" i="10"/>
  <c r="AE1730" i="10" s="1"/>
  <c r="Q1730" i="10"/>
  <c r="O1730" i="10"/>
  <c r="AK1729" i="10"/>
  <c r="AF1729" i="10"/>
  <c r="AE1729" i="10" s="1"/>
  <c r="Q1729" i="10"/>
  <c r="O1729" i="10"/>
  <c r="AK1728" i="10"/>
  <c r="AF1728" i="10"/>
  <c r="AD1728" i="10" s="1"/>
  <c r="Q1728" i="10"/>
  <c r="O1728" i="10"/>
  <c r="AF1727" i="10"/>
  <c r="AE1727" i="10" s="1"/>
  <c r="Q1727" i="10"/>
  <c r="O1727" i="10"/>
  <c r="AF1726" i="10"/>
  <c r="AE1726" i="10" s="1"/>
  <c r="Q1726" i="10"/>
  <c r="O1726" i="10"/>
  <c r="AF1725" i="10"/>
  <c r="AE1725" i="10" s="1"/>
  <c r="Q1725" i="10"/>
  <c r="O1725" i="10"/>
  <c r="AF1724" i="10"/>
  <c r="AE1724" i="10" s="1"/>
  <c r="Q1724" i="10"/>
  <c r="O1724" i="10"/>
  <c r="AF1723" i="10"/>
  <c r="AE1723" i="10" s="1"/>
  <c r="Q1723" i="10"/>
  <c r="O1723" i="10"/>
  <c r="AF1722" i="10"/>
  <c r="AE1722" i="10" s="1"/>
  <c r="Q1722" i="10"/>
  <c r="O1722" i="10"/>
  <c r="AF1721" i="10"/>
  <c r="AE1721" i="10" s="1"/>
  <c r="Q1721" i="10"/>
  <c r="O1721" i="10"/>
  <c r="AF1720" i="10"/>
  <c r="AE1720" i="10" s="1"/>
  <c r="Q1720" i="10"/>
  <c r="O1720" i="10"/>
  <c r="AF1719" i="10"/>
  <c r="AE1719" i="10" s="1"/>
  <c r="Q1719" i="10"/>
  <c r="O1719" i="10"/>
  <c r="AF1718" i="10"/>
  <c r="AE1718" i="10" s="1"/>
  <c r="Q1718" i="10"/>
  <c r="O1718" i="10"/>
  <c r="AF1717" i="10"/>
  <c r="AE1717" i="10" s="1"/>
  <c r="Q1717" i="10"/>
  <c r="O1717" i="10"/>
  <c r="AF1716" i="10"/>
  <c r="AE1716" i="10" s="1"/>
  <c r="Q1716" i="10"/>
  <c r="O1716" i="10"/>
  <c r="AF1715" i="10"/>
  <c r="AE1715" i="10" s="1"/>
  <c r="Q1715" i="10"/>
  <c r="O1715" i="10"/>
  <c r="AF1714" i="10"/>
  <c r="AE1714" i="10" s="1"/>
  <c r="Q1714" i="10"/>
  <c r="O1714" i="10"/>
  <c r="AF1713" i="10"/>
  <c r="AE1713" i="10" s="1"/>
  <c r="Q1713" i="10"/>
  <c r="O1713" i="10"/>
  <c r="AF1712" i="10"/>
  <c r="AE1712" i="10" s="1"/>
  <c r="Q1712" i="10"/>
  <c r="O1712" i="10"/>
  <c r="AF1711" i="10"/>
  <c r="AE1711" i="10" s="1"/>
  <c r="Q1711" i="10"/>
  <c r="O1711" i="10"/>
  <c r="AF1710" i="10"/>
  <c r="AE1710" i="10" s="1"/>
  <c r="Q1710" i="10"/>
  <c r="O1710" i="10"/>
  <c r="AF1709" i="10"/>
  <c r="AE1709" i="10" s="1"/>
  <c r="Q1709" i="10"/>
  <c r="O1709" i="10"/>
  <c r="AF1708" i="10"/>
  <c r="AE1708" i="10" s="1"/>
  <c r="Q1708" i="10"/>
  <c r="O1708" i="10"/>
  <c r="AF1707" i="10"/>
  <c r="AE1707" i="10" s="1"/>
  <c r="Q1707" i="10"/>
  <c r="O1707" i="10"/>
  <c r="AF1706" i="10"/>
  <c r="Q1706" i="10"/>
  <c r="O1706" i="10"/>
  <c r="AF1705" i="10"/>
  <c r="Q1705" i="10"/>
  <c r="O1705" i="10"/>
  <c r="AF1704" i="10"/>
  <c r="Q1704" i="10"/>
  <c r="O1704" i="10"/>
  <c r="AF1703" i="10"/>
  <c r="Q1703" i="10"/>
  <c r="O1703" i="10"/>
  <c r="AF1702" i="10"/>
  <c r="Q1702" i="10"/>
  <c r="O1702" i="10"/>
  <c r="AF1701" i="10"/>
  <c r="Q1701" i="10"/>
  <c r="O1701" i="10"/>
  <c r="AF1700" i="10"/>
  <c r="Q1700" i="10"/>
  <c r="O1700" i="10"/>
  <c r="BF1699" i="10"/>
  <c r="O1699" i="10"/>
  <c r="BF1698" i="10"/>
  <c r="O1698" i="10"/>
  <c r="BF1697" i="10"/>
  <c r="O1697" i="10"/>
  <c r="BF1696" i="10"/>
  <c r="O1696" i="10"/>
  <c r="AF1695" i="10"/>
  <c r="AE1695" i="10"/>
  <c r="AD1695" i="10"/>
  <c r="O1695" i="10"/>
  <c r="E1695" i="10"/>
  <c r="AF1694" i="10"/>
  <c r="AE1694" i="10"/>
  <c r="AD1694" i="10"/>
  <c r="O1694" i="10"/>
  <c r="E1694" i="10"/>
  <c r="AF1693" i="10"/>
  <c r="AE1693" i="10"/>
  <c r="AD1693" i="10"/>
  <c r="O1693" i="10"/>
  <c r="E1693" i="10"/>
  <c r="O1692" i="10"/>
  <c r="O1691" i="10"/>
  <c r="BF1690" i="10"/>
  <c r="AH1690" i="10"/>
  <c r="AD1690" i="10"/>
  <c r="O1690" i="10"/>
  <c r="BF1689" i="10"/>
  <c r="AH1689" i="10"/>
  <c r="AD1689" i="10"/>
  <c r="O1689" i="10"/>
  <c r="BF1688" i="10"/>
  <c r="AH1688" i="10"/>
  <c r="AD1688" i="10"/>
  <c r="O1688" i="10"/>
  <c r="BF1687" i="10"/>
  <c r="AH1687" i="10"/>
  <c r="AD1687" i="10"/>
  <c r="O1687" i="10"/>
  <c r="BF1686" i="10"/>
  <c r="AH1686" i="10"/>
  <c r="AD1686" i="10"/>
  <c r="O1686" i="10"/>
  <c r="BF1685" i="10"/>
  <c r="AH1685" i="10"/>
  <c r="AD1685" i="10"/>
  <c r="O1685" i="10"/>
  <c r="BF1684" i="10"/>
  <c r="AH1684" i="10"/>
  <c r="AD1684" i="10"/>
  <c r="O1684" i="10"/>
  <c r="BF1683" i="10"/>
  <c r="AF1683" i="10"/>
  <c r="AE1683" i="10"/>
  <c r="AD1683" i="10"/>
  <c r="O1683" i="10"/>
  <c r="BF1682" i="10"/>
  <c r="AF1682" i="10"/>
  <c r="AE1682" i="10"/>
  <c r="AD1682" i="10"/>
  <c r="O1682" i="10"/>
  <c r="BF1681" i="10"/>
  <c r="AF1681" i="10"/>
  <c r="AE1681" i="10"/>
  <c r="AD1681" i="10"/>
  <c r="O1681" i="10"/>
  <c r="BF1680" i="10"/>
  <c r="AF1680" i="10"/>
  <c r="AE1680" i="10"/>
  <c r="AD1680" i="10"/>
  <c r="O1680" i="10"/>
  <c r="BF1679" i="10"/>
  <c r="AF1679" i="10"/>
  <c r="AE1679" i="10"/>
  <c r="AD1679" i="10"/>
  <c r="O1679" i="10"/>
  <c r="BF1678" i="10"/>
  <c r="AF1678" i="10"/>
  <c r="AE1678" i="10"/>
  <c r="AD1678" i="10"/>
  <c r="O1678" i="10"/>
  <c r="BF1677" i="10"/>
  <c r="AF1677" i="10"/>
  <c r="AE1677" i="10"/>
  <c r="AD1677" i="10"/>
  <c r="O1677" i="10"/>
  <c r="BF1676" i="10"/>
  <c r="AF1676" i="10"/>
  <c r="AE1676" i="10"/>
  <c r="AD1676" i="10"/>
  <c r="O1676" i="10"/>
  <c r="BF1675" i="10"/>
  <c r="AF1675" i="10"/>
  <c r="AE1675" i="10"/>
  <c r="AD1675" i="10"/>
  <c r="O1675" i="10"/>
  <c r="BF1674" i="10"/>
  <c r="AF1674" i="10"/>
  <c r="AE1674" i="10"/>
  <c r="AD1674" i="10"/>
  <c r="O1674" i="10"/>
  <c r="BF1673" i="10"/>
  <c r="AF1673" i="10"/>
  <c r="AE1673" i="10"/>
  <c r="AD1673" i="10"/>
  <c r="O1673" i="10"/>
  <c r="BF1672" i="10"/>
  <c r="AF1672" i="10"/>
  <c r="AE1672" i="10"/>
  <c r="AD1672" i="10"/>
  <c r="O1672" i="10"/>
  <c r="BF1671" i="10"/>
  <c r="AF1671" i="10"/>
  <c r="AE1671" i="10"/>
  <c r="AD1671" i="10"/>
  <c r="O1671" i="10"/>
  <c r="BF1670" i="10"/>
  <c r="AF1670" i="10"/>
  <c r="AE1670" i="10"/>
  <c r="AD1670" i="10"/>
  <c r="O1670" i="10"/>
  <c r="BF1669" i="10"/>
  <c r="AF1669" i="10"/>
  <c r="AE1669" i="10"/>
  <c r="AD1669" i="10"/>
  <c r="O1669" i="10"/>
  <c r="BF1668" i="10"/>
  <c r="AF1668" i="10"/>
  <c r="AE1668" i="10"/>
  <c r="AD1668" i="10"/>
  <c r="O1668" i="10"/>
  <c r="BF1667" i="10"/>
  <c r="O1667" i="10"/>
  <c r="BF1666" i="10"/>
  <c r="O1666" i="10"/>
  <c r="BF1665" i="10"/>
  <c r="O1665" i="10"/>
  <c r="BF1664" i="10"/>
  <c r="O1664" i="10"/>
  <c r="BF1663" i="10"/>
  <c r="O1663" i="10"/>
  <c r="BF1662" i="10"/>
  <c r="O1662" i="10"/>
  <c r="BF1661" i="10"/>
  <c r="O1661" i="10"/>
  <c r="BF1660" i="10"/>
  <c r="O1660" i="10"/>
  <c r="BF1659" i="10"/>
  <c r="O1659" i="10"/>
  <c r="BF1658" i="10"/>
  <c r="O1658" i="10"/>
  <c r="AF1657" i="10"/>
  <c r="AE1657" i="10"/>
  <c r="AD1657" i="10"/>
  <c r="Q1657" i="10"/>
  <c r="O1657" i="10"/>
  <c r="AF1656" i="10"/>
  <c r="AE1656" i="10"/>
  <c r="AD1656" i="10"/>
  <c r="Q1656" i="10"/>
  <c r="O1656" i="10"/>
  <c r="AF1655" i="10"/>
  <c r="AE1655" i="10"/>
  <c r="AD1655" i="10"/>
  <c r="Q1655" i="10"/>
  <c r="O1655" i="10"/>
  <c r="AF1654" i="10"/>
  <c r="AE1654" i="10"/>
  <c r="AD1654" i="10"/>
  <c r="Q1654" i="10"/>
  <c r="O1654" i="10"/>
  <c r="AF1653" i="10"/>
  <c r="AE1653" i="10"/>
  <c r="AD1653" i="10"/>
  <c r="Q1653" i="10"/>
  <c r="O1653" i="10"/>
  <c r="AF1652" i="10"/>
  <c r="AE1652" i="10"/>
  <c r="AD1652" i="10"/>
  <c r="Q1652" i="10"/>
  <c r="O1652" i="10"/>
  <c r="AF1651" i="10"/>
  <c r="AE1651" i="10"/>
  <c r="AD1651" i="10"/>
  <c r="Q1651" i="10"/>
  <c r="O1651" i="10"/>
  <c r="AF1650" i="10"/>
  <c r="AE1650" i="10"/>
  <c r="AD1650" i="10"/>
  <c r="Q1650" i="10"/>
  <c r="O1650" i="10"/>
  <c r="AF1649" i="10"/>
  <c r="AE1649" i="10"/>
  <c r="AD1649" i="10"/>
  <c r="Q1649" i="10"/>
  <c r="O1649" i="10"/>
  <c r="AF1648" i="10"/>
  <c r="AE1648" i="10"/>
  <c r="AD1648" i="10"/>
  <c r="Q1648" i="10"/>
  <c r="O1648" i="10"/>
  <c r="AF1647" i="10"/>
  <c r="AE1647" i="10"/>
  <c r="AD1647" i="10"/>
  <c r="Q1647" i="10"/>
  <c r="O1647" i="10"/>
  <c r="AF1646" i="10"/>
  <c r="AE1646" i="10"/>
  <c r="AD1646" i="10"/>
  <c r="Q1646" i="10"/>
  <c r="O1646" i="10"/>
  <c r="Q1645" i="10"/>
  <c r="O1645" i="10"/>
  <c r="Q1644" i="10"/>
  <c r="O1644" i="10"/>
  <c r="Q1643" i="10"/>
  <c r="O1643" i="10"/>
  <c r="Q1642" i="10"/>
  <c r="O1642" i="10"/>
  <c r="Q1641" i="10"/>
  <c r="O1641" i="10"/>
  <c r="Q1640" i="10"/>
  <c r="O1640" i="10"/>
  <c r="Q1639" i="10"/>
  <c r="O1639" i="10"/>
  <c r="Q1638" i="10"/>
  <c r="O1638" i="10"/>
  <c r="Q1637" i="10"/>
  <c r="O1637" i="10"/>
  <c r="Q1636" i="10"/>
  <c r="O1636" i="10"/>
  <c r="Q1635" i="10"/>
  <c r="O1635" i="10"/>
  <c r="Q1634" i="10"/>
  <c r="O1634" i="10"/>
  <c r="Q1633" i="10"/>
  <c r="O1633" i="10"/>
  <c r="Q1632" i="10"/>
  <c r="O1632" i="10"/>
  <c r="Q1631" i="10"/>
  <c r="O1631" i="10"/>
  <c r="Q1630" i="10"/>
  <c r="O1630" i="10"/>
  <c r="Q1629" i="10"/>
  <c r="O1629" i="10"/>
  <c r="BF1628" i="10"/>
  <c r="AG1628" i="10"/>
  <c r="O1628" i="10"/>
  <c r="E1628" i="10"/>
  <c r="BF1627" i="10"/>
  <c r="AG1627" i="10"/>
  <c r="O1627" i="10"/>
  <c r="E1627" i="10"/>
  <c r="BF1626" i="10"/>
  <c r="AG1626" i="10"/>
  <c r="O1626" i="10"/>
  <c r="E1626" i="10"/>
  <c r="BF1625" i="10"/>
  <c r="AG1625" i="10"/>
  <c r="O1625" i="10"/>
  <c r="E1625" i="10"/>
  <c r="BF1624" i="10"/>
  <c r="AG1624" i="10"/>
  <c r="O1624" i="10"/>
  <c r="E1624" i="10"/>
  <c r="BF1623" i="10"/>
  <c r="AG1623" i="10"/>
  <c r="O1623" i="10"/>
  <c r="E1623" i="10"/>
  <c r="BF1622" i="10"/>
  <c r="AG1622" i="10"/>
  <c r="O1622" i="10"/>
  <c r="E1622" i="10"/>
  <c r="BF1621" i="10"/>
  <c r="AG1621" i="10"/>
  <c r="O1621" i="10"/>
  <c r="E1621" i="10"/>
  <c r="AL1620" i="10"/>
  <c r="P1620" i="10"/>
  <c r="O1620" i="10"/>
  <c r="AL1619" i="10"/>
  <c r="P1619" i="10"/>
  <c r="O1619" i="10"/>
  <c r="AL1618" i="10"/>
  <c r="P1618" i="10"/>
  <c r="O1618" i="10"/>
  <c r="AL1617" i="10"/>
  <c r="P1617" i="10"/>
  <c r="O1617" i="10"/>
  <c r="AL1616" i="10"/>
  <c r="P1616" i="10"/>
  <c r="O1616" i="10"/>
  <c r="AL1615" i="10"/>
  <c r="P1615" i="10"/>
  <c r="O1615" i="10"/>
  <c r="AL1614" i="10"/>
  <c r="P1614" i="10"/>
  <c r="O1614" i="10"/>
  <c r="AL1613" i="10"/>
  <c r="P1613" i="10"/>
  <c r="O1613" i="10"/>
  <c r="AL1612" i="10"/>
  <c r="P1612" i="10"/>
  <c r="O1612" i="10"/>
  <c r="AL1611" i="10"/>
  <c r="P1611" i="10"/>
  <c r="O1611" i="10"/>
  <c r="AL1610" i="10"/>
  <c r="P1610" i="10"/>
  <c r="O1610" i="10"/>
  <c r="AL1609" i="10"/>
  <c r="P1609" i="10"/>
  <c r="O1609" i="10"/>
  <c r="AL1608" i="10"/>
  <c r="P1608" i="10"/>
  <c r="O1608" i="10"/>
  <c r="AL1607" i="10"/>
  <c r="P1607" i="10"/>
  <c r="O1607" i="10"/>
  <c r="AL1606" i="10"/>
  <c r="P1606" i="10"/>
  <c r="O1606" i="10"/>
  <c r="AL1605" i="10"/>
  <c r="P1605" i="10"/>
  <c r="O1605" i="10"/>
  <c r="AL1604" i="10"/>
  <c r="P1604" i="10"/>
  <c r="O1604" i="10"/>
  <c r="AL1603" i="10"/>
  <c r="P1603" i="10"/>
  <c r="O1603" i="10"/>
  <c r="AL1602" i="10"/>
  <c r="P1602" i="10"/>
  <c r="O1602" i="10"/>
  <c r="AL1601" i="10"/>
  <c r="P1601" i="10"/>
  <c r="O1601" i="10"/>
  <c r="AL1600" i="10"/>
  <c r="P1600" i="10"/>
  <c r="O1600" i="10"/>
  <c r="AL1599" i="10"/>
  <c r="P1599" i="10"/>
  <c r="O1599" i="10"/>
  <c r="AL1598" i="10"/>
  <c r="P1598" i="10"/>
  <c r="O1598" i="10"/>
  <c r="AL1597" i="10"/>
  <c r="P1597" i="10"/>
  <c r="O1597" i="10"/>
  <c r="AK1596" i="10"/>
  <c r="O1596" i="10"/>
  <c r="AK1595" i="10"/>
  <c r="O1595" i="10"/>
  <c r="AK1594" i="10"/>
  <c r="O1594" i="10"/>
  <c r="AK1593" i="10"/>
  <c r="O1593" i="10"/>
  <c r="AK1592" i="10"/>
  <c r="O1592" i="10"/>
  <c r="AK1591" i="10"/>
  <c r="O1591" i="10"/>
  <c r="AK1590" i="10"/>
  <c r="O1590" i="10"/>
  <c r="AK1589" i="10"/>
  <c r="O1589" i="10"/>
  <c r="AK1588" i="10"/>
  <c r="O1588" i="10"/>
  <c r="AK1587" i="10"/>
  <c r="O1587" i="10"/>
  <c r="AK1586" i="10"/>
  <c r="O1586" i="10"/>
  <c r="AK1585" i="10"/>
  <c r="O1585" i="10"/>
  <c r="AK1584" i="10"/>
  <c r="O1584" i="10"/>
  <c r="AK1583" i="10"/>
  <c r="O1583" i="10"/>
  <c r="AK1582" i="10"/>
  <c r="O1582" i="10"/>
  <c r="AK1581" i="10"/>
  <c r="O1581" i="10"/>
  <c r="O1580" i="10"/>
  <c r="O1579" i="10"/>
  <c r="O1578" i="10"/>
  <c r="O1577" i="10"/>
  <c r="BF1576" i="10"/>
  <c r="AD1576" i="10"/>
  <c r="O1576" i="10"/>
  <c r="BF1575" i="10"/>
  <c r="AD1575" i="10"/>
  <c r="O1575" i="10"/>
  <c r="BF1574" i="10"/>
  <c r="AD1574" i="10"/>
  <c r="O1574" i="10"/>
  <c r="BF1573" i="10"/>
  <c r="AD1573" i="10"/>
  <c r="O1573" i="10"/>
  <c r="BF1572" i="10"/>
  <c r="AD1572" i="10"/>
  <c r="O1572" i="10"/>
  <c r="Q1571" i="10"/>
  <c r="O1571" i="10"/>
  <c r="Q1570" i="10"/>
  <c r="O1570" i="10"/>
  <c r="Q1569" i="10"/>
  <c r="O1569" i="10"/>
  <c r="Q1568" i="10"/>
  <c r="O1568" i="10"/>
  <c r="Q1567" i="10"/>
  <c r="O1567" i="10"/>
  <c r="Q1566" i="10"/>
  <c r="O1566" i="10"/>
  <c r="Q1565" i="10"/>
  <c r="O1565" i="10"/>
  <c r="Q1564" i="10"/>
  <c r="O1564" i="10"/>
  <c r="Q1563" i="10"/>
  <c r="O1563" i="10"/>
  <c r="Q1562" i="10"/>
  <c r="O1562" i="10"/>
  <c r="Q1561" i="10"/>
  <c r="O1561" i="10"/>
  <c r="O1560" i="10"/>
  <c r="O1559" i="10"/>
  <c r="O1558" i="10"/>
  <c r="O1557" i="10"/>
  <c r="O1556" i="10"/>
  <c r="AJ1555" i="10"/>
  <c r="AF1555" i="10"/>
  <c r="Q1555" i="10"/>
  <c r="O1555" i="10"/>
  <c r="AJ1554" i="10"/>
  <c r="AF1554" i="10"/>
  <c r="Q1554" i="10"/>
  <c r="O1554" i="10"/>
  <c r="AJ1553" i="10"/>
  <c r="AF1553" i="10"/>
  <c r="Q1553" i="10"/>
  <c r="O1553" i="10"/>
  <c r="AJ1552" i="10"/>
  <c r="AF1552" i="10"/>
  <c r="Q1552" i="10"/>
  <c r="O1552" i="10"/>
  <c r="AJ1551" i="10"/>
  <c r="AF1551" i="10"/>
  <c r="Q1551" i="10"/>
  <c r="O1551" i="10"/>
  <c r="AJ1550" i="10"/>
  <c r="AF1550" i="10"/>
  <c r="Q1550" i="10"/>
  <c r="O1550" i="10"/>
  <c r="AJ1549" i="10"/>
  <c r="AF1549" i="10"/>
  <c r="Q1549" i="10"/>
  <c r="O1549" i="10"/>
  <c r="AJ1548" i="10"/>
  <c r="AF1548" i="10"/>
  <c r="Q1548" i="10"/>
  <c r="O1548" i="10"/>
  <c r="AJ1547" i="10"/>
  <c r="AF1547" i="10"/>
  <c r="Q1547" i="10"/>
  <c r="O1547" i="10"/>
  <c r="AJ1546" i="10"/>
  <c r="AF1546" i="10"/>
  <c r="Q1546" i="10"/>
  <c r="O1546" i="10"/>
  <c r="AJ1545" i="10"/>
  <c r="AF1545" i="10"/>
  <c r="Q1545" i="10"/>
  <c r="O1545" i="10"/>
  <c r="AJ1544" i="10"/>
  <c r="AF1544" i="10"/>
  <c r="Q1544" i="10"/>
  <c r="O1544" i="10"/>
  <c r="AJ1543" i="10"/>
  <c r="AF1543" i="10"/>
  <c r="Q1543" i="10"/>
  <c r="O1543" i="10"/>
  <c r="AJ1542" i="10"/>
  <c r="AF1542" i="10"/>
  <c r="Q1542" i="10"/>
  <c r="O1542" i="10"/>
  <c r="AJ1541" i="10"/>
  <c r="AF1541" i="10"/>
  <c r="Q1541" i="10"/>
  <c r="O1541" i="10"/>
  <c r="AJ1540" i="10"/>
  <c r="AF1540" i="10"/>
  <c r="Q1540" i="10"/>
  <c r="O1540" i="10"/>
  <c r="AJ1539" i="10"/>
  <c r="AF1539" i="10"/>
  <c r="Q1539" i="10"/>
  <c r="O1539" i="10"/>
  <c r="AJ1538" i="10"/>
  <c r="AF1538" i="10"/>
  <c r="Q1538" i="10"/>
  <c r="O1538" i="10"/>
  <c r="AJ1537" i="10"/>
  <c r="AF1537" i="10"/>
  <c r="Q1537" i="10"/>
  <c r="O1537" i="10"/>
  <c r="AJ1536" i="10"/>
  <c r="AF1536" i="10"/>
  <c r="Q1536" i="10"/>
  <c r="O1536" i="10"/>
  <c r="AM1535" i="10"/>
  <c r="AK1535" i="10"/>
  <c r="AI1535" i="10"/>
  <c r="O1535" i="10"/>
  <c r="AM1534" i="10"/>
  <c r="AK1534" i="10"/>
  <c r="AI1534" i="10"/>
  <c r="O1534" i="10"/>
  <c r="AM1533" i="10"/>
  <c r="AK1533" i="10"/>
  <c r="AI1533" i="10"/>
  <c r="O1533" i="10"/>
  <c r="AM1532" i="10"/>
  <c r="AK1532" i="10"/>
  <c r="AI1532" i="10"/>
  <c r="O1532" i="10"/>
  <c r="AM1531" i="10"/>
  <c r="AK1531" i="10"/>
  <c r="AI1531" i="10"/>
  <c r="O1531" i="10"/>
  <c r="AM1530" i="10"/>
  <c r="AK1530" i="10"/>
  <c r="AI1530" i="10"/>
  <c r="O1530" i="10"/>
  <c r="AM1529" i="10"/>
  <c r="AK1529" i="10"/>
  <c r="AI1529" i="10"/>
  <c r="O1529" i="10"/>
  <c r="AM1528" i="10"/>
  <c r="AK1528" i="10"/>
  <c r="AI1528" i="10"/>
  <c r="O1528" i="10"/>
  <c r="AM1527" i="10"/>
  <c r="AK1527" i="10"/>
  <c r="AI1527" i="10"/>
  <c r="O1527" i="10"/>
  <c r="AM1526" i="10"/>
  <c r="AK1526" i="10"/>
  <c r="AI1526" i="10"/>
  <c r="O1526" i="10"/>
  <c r="AM1525" i="10"/>
  <c r="AK1525" i="10"/>
  <c r="AI1525" i="10"/>
  <c r="O1525" i="10"/>
  <c r="AM1524" i="10"/>
  <c r="AK1524" i="10"/>
  <c r="AI1524" i="10"/>
  <c r="O1524" i="10"/>
  <c r="AK1523" i="10"/>
  <c r="AF1523" i="10"/>
  <c r="O1523" i="10"/>
  <c r="AK1522" i="10"/>
  <c r="AF1522" i="10"/>
  <c r="O1522" i="10"/>
  <c r="AK1521" i="10"/>
  <c r="AF1521" i="10"/>
  <c r="O1521" i="10"/>
  <c r="AK1520" i="10"/>
  <c r="AF1520" i="10"/>
  <c r="O1520" i="10"/>
  <c r="AK1519" i="10"/>
  <c r="AI1519" i="10"/>
  <c r="AF1519" i="10"/>
  <c r="O1519" i="10"/>
  <c r="AK1518" i="10"/>
  <c r="AI1518" i="10"/>
  <c r="AF1518" i="10"/>
  <c r="O1518" i="10"/>
  <c r="AK1517" i="10"/>
  <c r="AI1517" i="10"/>
  <c r="AF1517" i="10"/>
  <c r="O1517" i="10"/>
  <c r="AK1516" i="10"/>
  <c r="AI1516" i="10"/>
  <c r="AF1516" i="10"/>
  <c r="O1516" i="10"/>
  <c r="AK1515" i="10"/>
  <c r="AI1515" i="10"/>
  <c r="AF1515" i="10"/>
  <c r="O1515" i="10"/>
  <c r="AK1514" i="10"/>
  <c r="AI1514" i="10"/>
  <c r="AF1514" i="10"/>
  <c r="O1514" i="10"/>
  <c r="AK1513" i="10"/>
  <c r="AI1513" i="10"/>
  <c r="AF1513" i="10"/>
  <c r="O1513" i="10"/>
  <c r="AK1512" i="10"/>
  <c r="AI1512" i="10"/>
  <c r="AF1512" i="10"/>
  <c r="O1512" i="10"/>
  <c r="AI1511" i="10"/>
  <c r="AF1511" i="10"/>
  <c r="O1511" i="10"/>
  <c r="AI1510" i="10"/>
  <c r="AF1510" i="10"/>
  <c r="O1510" i="10"/>
  <c r="AI1509" i="10"/>
  <c r="AF1509" i="10"/>
  <c r="O1509" i="10"/>
  <c r="AI1508" i="10"/>
  <c r="AF1508" i="10"/>
  <c r="O1508" i="10"/>
  <c r="AE1507" i="10"/>
  <c r="Q1507" i="10"/>
  <c r="O1507" i="10"/>
  <c r="AE1506" i="10"/>
  <c r="Q1506" i="10"/>
  <c r="O1506" i="10"/>
  <c r="AE1505" i="10"/>
  <c r="Q1505" i="10"/>
  <c r="O1505" i="10"/>
  <c r="AE1504" i="10"/>
  <c r="Q1504" i="10"/>
  <c r="O1504" i="10"/>
  <c r="AE1503" i="10"/>
  <c r="Q1503" i="10"/>
  <c r="O1503" i="10"/>
  <c r="AE1502" i="10"/>
  <c r="Q1502" i="10"/>
  <c r="O1502" i="10"/>
  <c r="AE1501" i="10"/>
  <c r="Q1501" i="10"/>
  <c r="O1501" i="10"/>
  <c r="AE1500" i="10"/>
  <c r="Q1500" i="10"/>
  <c r="O1500" i="10"/>
  <c r="Q1499" i="10"/>
  <c r="O1499" i="10"/>
  <c r="Q1498" i="10"/>
  <c r="O1498" i="10"/>
  <c r="Q1497" i="10"/>
  <c r="O1497" i="10"/>
  <c r="AK1496" i="10"/>
  <c r="Q1496" i="10"/>
  <c r="O1496" i="10"/>
  <c r="AK1495" i="10"/>
  <c r="Q1495" i="10"/>
  <c r="O1495" i="10"/>
  <c r="AK1494" i="10"/>
  <c r="Q1494" i="10"/>
  <c r="O1494" i="10"/>
  <c r="AK1493" i="10"/>
  <c r="Q1493" i="10"/>
  <c r="O1493" i="10"/>
  <c r="AK1492" i="10"/>
  <c r="Q1492" i="10"/>
  <c r="O1492" i="10"/>
  <c r="AK1491" i="10"/>
  <c r="Q1491" i="10"/>
  <c r="O1491" i="10"/>
  <c r="AK1490" i="10"/>
  <c r="Q1490" i="10"/>
  <c r="O1490" i="10"/>
  <c r="AK1489" i="10"/>
  <c r="Q1489" i="10"/>
  <c r="O1489" i="10"/>
  <c r="AK1488" i="10"/>
  <c r="Q1488" i="10"/>
  <c r="O1488" i="10"/>
  <c r="AK1487" i="10"/>
  <c r="Q1487" i="10"/>
  <c r="O1487" i="10"/>
  <c r="AK1486" i="10"/>
  <c r="Q1486" i="10"/>
  <c r="O1486" i="10"/>
  <c r="AK1485" i="10"/>
  <c r="Q1485" i="10"/>
  <c r="O1485" i="10"/>
  <c r="AK1484" i="10"/>
  <c r="Q1484" i="10"/>
  <c r="O1484" i="10"/>
  <c r="AK1483" i="10"/>
  <c r="Q1483" i="10"/>
  <c r="O1483" i="10"/>
  <c r="AK1482" i="10"/>
  <c r="Q1482" i="10"/>
  <c r="O1482" i="10"/>
  <c r="AK1481" i="10"/>
  <c r="Q1481" i="10"/>
  <c r="O1481" i="10"/>
  <c r="AK1480" i="10"/>
  <c r="Q1480" i="10"/>
  <c r="O1480" i="10"/>
  <c r="AK1479" i="10"/>
  <c r="Q1479" i="10"/>
  <c r="O1479" i="10"/>
  <c r="AK1478" i="10"/>
  <c r="Q1478" i="10"/>
  <c r="O1478" i="10"/>
  <c r="AK1477" i="10"/>
  <c r="Q1477" i="10"/>
  <c r="O1477" i="10"/>
  <c r="BF1476" i="10"/>
  <c r="AM1476" i="10"/>
  <c r="AJ1476" i="10"/>
  <c r="AH1476" i="10"/>
  <c r="O1476" i="10"/>
  <c r="BF1475" i="10"/>
  <c r="AM1475" i="10"/>
  <c r="AJ1475" i="10"/>
  <c r="AH1475" i="10"/>
  <c r="O1475" i="10"/>
  <c r="BF1474" i="10"/>
  <c r="AM1474" i="10"/>
  <c r="AJ1474" i="10"/>
  <c r="AH1474" i="10"/>
  <c r="O1474" i="10"/>
  <c r="BF1473" i="10"/>
  <c r="AM1473" i="10"/>
  <c r="AJ1473" i="10"/>
  <c r="AH1473" i="10"/>
  <c r="O1473" i="10"/>
  <c r="BF1472" i="10"/>
  <c r="AM1472" i="10"/>
  <c r="AJ1472" i="10"/>
  <c r="AH1472" i="10"/>
  <c r="O1472" i="10"/>
  <c r="BF1471" i="10"/>
  <c r="AM1471" i="10"/>
  <c r="AJ1471" i="10"/>
  <c r="AH1471" i="10"/>
  <c r="O1471" i="10"/>
  <c r="BF1470" i="10"/>
  <c r="AM1470" i="10"/>
  <c r="AJ1470" i="10"/>
  <c r="AH1470" i="10"/>
  <c r="O1470" i="10"/>
  <c r="BF1469" i="10"/>
  <c r="AM1469" i="10"/>
  <c r="AJ1469" i="10"/>
  <c r="AH1469" i="10"/>
  <c r="O1469" i="10"/>
  <c r="BF1468" i="10"/>
  <c r="AM1468" i="10"/>
  <c r="AJ1468" i="10"/>
  <c r="AH1468" i="10"/>
  <c r="O1468" i="10"/>
  <c r="BF1467" i="10"/>
  <c r="AM1467" i="10"/>
  <c r="AJ1467" i="10"/>
  <c r="AH1467" i="10"/>
  <c r="O1467" i="10"/>
  <c r="BF1466" i="10"/>
  <c r="AM1466" i="10"/>
  <c r="AJ1466" i="10"/>
  <c r="AH1466" i="10"/>
  <c r="O1466" i="10"/>
  <c r="BF1465" i="10"/>
  <c r="AM1465" i="10"/>
  <c r="AJ1465" i="10"/>
  <c r="AH1465" i="10"/>
  <c r="O1465" i="10"/>
  <c r="BF1464" i="10"/>
  <c r="AM1464" i="10"/>
  <c r="AJ1464" i="10"/>
  <c r="AH1464" i="10"/>
  <c r="O1464" i="10"/>
  <c r="BF1463" i="10"/>
  <c r="AM1463" i="10"/>
  <c r="AJ1463" i="10"/>
  <c r="AH1463" i="10"/>
  <c r="O1463" i="10"/>
  <c r="BF1462" i="10"/>
  <c r="AM1462" i="10"/>
  <c r="AJ1462" i="10"/>
  <c r="AH1462" i="10"/>
  <c r="O1462" i="10"/>
  <c r="BF1461" i="10"/>
  <c r="AM1461" i="10"/>
  <c r="AJ1461" i="10"/>
  <c r="AH1461" i="10"/>
  <c r="O1461" i="10"/>
  <c r="BF1460" i="10"/>
  <c r="AM1460" i="10"/>
  <c r="AJ1460" i="10"/>
  <c r="AH1460" i="10"/>
  <c r="O1460" i="10"/>
  <c r="BF1459" i="10"/>
  <c r="AM1459" i="10"/>
  <c r="AJ1459" i="10"/>
  <c r="AH1459" i="10"/>
  <c r="O1459" i="10"/>
  <c r="BF1458" i="10"/>
  <c r="AM1458" i="10"/>
  <c r="AJ1458" i="10"/>
  <c r="AH1458" i="10"/>
  <c r="O1458" i="10"/>
  <c r="BF1457" i="10"/>
  <c r="AM1457" i="10"/>
  <c r="AJ1457" i="10"/>
  <c r="AH1457" i="10"/>
  <c r="O1457" i="10"/>
  <c r="AK1456" i="10"/>
  <c r="AG1456" i="10"/>
  <c r="Q1456" i="10"/>
  <c r="O1456" i="10"/>
  <c r="AK1455" i="10"/>
  <c r="AG1455" i="10"/>
  <c r="Q1455" i="10"/>
  <c r="O1455" i="10"/>
  <c r="AK1454" i="10"/>
  <c r="AG1454" i="10"/>
  <c r="Q1454" i="10"/>
  <c r="O1454" i="10"/>
  <c r="AK1453" i="10"/>
  <c r="AG1453" i="10"/>
  <c r="Q1453" i="10"/>
  <c r="O1453" i="10"/>
  <c r="AK1452" i="10"/>
  <c r="AG1452" i="10"/>
  <c r="Q1452" i="10"/>
  <c r="O1452" i="10"/>
  <c r="AK1451" i="10"/>
  <c r="AG1451" i="10"/>
  <c r="Q1451" i="10"/>
  <c r="O1451" i="10"/>
  <c r="AK1450" i="10"/>
  <c r="AG1450" i="10"/>
  <c r="Q1450" i="10"/>
  <c r="O1450" i="10"/>
  <c r="AK1449" i="10"/>
  <c r="AG1449" i="10"/>
  <c r="Q1449" i="10"/>
  <c r="O1449" i="10"/>
  <c r="AK1448" i="10"/>
  <c r="AG1448" i="10"/>
  <c r="Q1448" i="10"/>
  <c r="O1448" i="10"/>
  <c r="AK1447" i="10"/>
  <c r="AG1447" i="10"/>
  <c r="Q1447" i="10"/>
  <c r="O1447" i="10"/>
  <c r="AK1446" i="10"/>
  <c r="AG1446" i="10"/>
  <c r="Q1446" i="10"/>
  <c r="O1446" i="10"/>
  <c r="AK1445" i="10"/>
  <c r="AG1445" i="10"/>
  <c r="Q1445" i="10"/>
  <c r="O1445" i="10"/>
  <c r="AK1444" i="10"/>
  <c r="AG1444" i="10"/>
  <c r="Q1444" i="10"/>
  <c r="O1444" i="10"/>
  <c r="AK1443" i="10"/>
  <c r="AG1443" i="10"/>
  <c r="Q1443" i="10"/>
  <c r="O1443" i="10"/>
  <c r="AK1442" i="10"/>
  <c r="AG1442" i="10"/>
  <c r="Q1442" i="10"/>
  <c r="O1442" i="10"/>
  <c r="AK1441" i="10"/>
  <c r="AG1441" i="10"/>
  <c r="Q1441" i="10"/>
  <c r="O1441" i="10"/>
  <c r="AK1440" i="10"/>
  <c r="AG1440" i="10"/>
  <c r="Q1440" i="10"/>
  <c r="O1440" i="10"/>
  <c r="AK1439" i="10"/>
  <c r="AG1439" i="10"/>
  <c r="Q1439" i="10"/>
  <c r="O1439" i="10"/>
  <c r="AK1438" i="10"/>
  <c r="AF1438" i="10"/>
  <c r="O1438" i="10"/>
  <c r="AK1437" i="10"/>
  <c r="AF1437" i="10"/>
  <c r="O1437" i="10"/>
  <c r="AK1436" i="10"/>
  <c r="AF1436" i="10"/>
  <c r="O1436" i="10"/>
  <c r="AK1435" i="10"/>
  <c r="AF1435" i="10"/>
  <c r="O1435" i="10"/>
  <c r="AK1434" i="10"/>
  <c r="AF1434" i="10"/>
  <c r="O1434" i="10"/>
  <c r="AK1433" i="10"/>
  <c r="AF1433" i="10"/>
  <c r="O1433" i="10"/>
  <c r="AK1432" i="10"/>
  <c r="AF1432" i="10"/>
  <c r="O1432" i="10"/>
  <c r="AK1431" i="10"/>
  <c r="AF1431" i="10"/>
  <c r="O1431" i="10"/>
  <c r="AK1430" i="10"/>
  <c r="AF1430" i="10"/>
  <c r="O1430" i="10"/>
  <c r="AK1429" i="10"/>
  <c r="AF1429" i="10"/>
  <c r="O1429" i="10"/>
  <c r="AK1428" i="10"/>
  <c r="AF1428" i="10"/>
  <c r="O1428" i="10"/>
  <c r="AK1427" i="10"/>
  <c r="AF1427" i="10"/>
  <c r="O1427" i="10"/>
  <c r="AK1426" i="10"/>
  <c r="AF1426" i="10"/>
  <c r="O1426" i="10"/>
  <c r="AK1425" i="10"/>
  <c r="AF1425" i="10"/>
  <c r="O1425" i="10"/>
  <c r="AK1424" i="10"/>
  <c r="AF1424" i="10"/>
  <c r="O1424" i="10"/>
  <c r="AK1423" i="10"/>
  <c r="AF1423" i="10"/>
  <c r="O1423" i="10"/>
  <c r="AK1422" i="10"/>
  <c r="AF1422" i="10"/>
  <c r="O1422" i="10"/>
  <c r="AK1421" i="10"/>
  <c r="AF1421" i="10"/>
  <c r="O1421" i="10"/>
  <c r="AK1420" i="10"/>
  <c r="AF1420" i="10"/>
  <c r="O1420" i="10"/>
  <c r="AK1419" i="10"/>
  <c r="AF1419" i="10"/>
  <c r="O1419" i="10"/>
  <c r="AK1418" i="10"/>
  <c r="AF1418" i="10"/>
  <c r="O1418" i="10"/>
  <c r="AK1417" i="10"/>
  <c r="AF1417" i="10"/>
  <c r="O1417" i="10"/>
  <c r="AK1416" i="10"/>
  <c r="AF1416" i="10"/>
  <c r="O1416" i="10"/>
  <c r="AK1415" i="10"/>
  <c r="AF1415" i="10"/>
  <c r="O1415" i="10"/>
  <c r="AK1414" i="10"/>
  <c r="AE1414" i="10"/>
  <c r="AD1414" i="10"/>
  <c r="O1414" i="10"/>
  <c r="AK1413" i="10"/>
  <c r="AE1413" i="10"/>
  <c r="AD1413" i="10"/>
  <c r="O1413" i="10"/>
  <c r="AK1412" i="10"/>
  <c r="AE1412" i="10"/>
  <c r="AD1412" i="10"/>
  <c r="O1412" i="10"/>
  <c r="AK1411" i="10"/>
  <c r="AE1411" i="10"/>
  <c r="AD1411" i="10"/>
  <c r="O1411" i="10"/>
  <c r="AK1410" i="10"/>
  <c r="AE1410" i="10"/>
  <c r="AD1410" i="10"/>
  <c r="O1410" i="10"/>
  <c r="AK1409" i="10"/>
  <c r="AE1409" i="10"/>
  <c r="AD1409" i="10"/>
  <c r="O1409" i="10"/>
  <c r="AK1408" i="10"/>
  <c r="AE1408" i="10"/>
  <c r="AD1408" i="10"/>
  <c r="O1408" i="10"/>
  <c r="AK1407" i="10"/>
  <c r="AE1407" i="10"/>
  <c r="AD1407" i="10"/>
  <c r="O1407" i="10"/>
  <c r="AK1406" i="10"/>
  <c r="AE1406" i="10"/>
  <c r="AD1406" i="10"/>
  <c r="O1406" i="10"/>
  <c r="AK1405" i="10"/>
  <c r="AE1405" i="10"/>
  <c r="AD1405" i="10"/>
  <c r="O1405" i="10"/>
  <c r="AK1404" i="10"/>
  <c r="AE1404" i="10"/>
  <c r="AD1404" i="10"/>
  <c r="O1404" i="10"/>
  <c r="AK1403" i="10"/>
  <c r="AE1403" i="10"/>
  <c r="AD1403" i="10"/>
  <c r="O1403" i="10"/>
  <c r="AP1402" i="10"/>
  <c r="AK1402" i="10"/>
  <c r="AH1402" i="10"/>
  <c r="AF1402" i="10"/>
  <c r="O1402" i="10"/>
  <c r="AP1401" i="10"/>
  <c r="AK1401" i="10"/>
  <c r="AH1401" i="10"/>
  <c r="AF1401" i="10"/>
  <c r="O1401" i="10"/>
  <c r="AP1400" i="10"/>
  <c r="AK1400" i="10"/>
  <c r="AH1400" i="10"/>
  <c r="AF1400" i="10"/>
  <c r="O1400" i="10"/>
  <c r="AP1399" i="10"/>
  <c r="AK1399" i="10"/>
  <c r="AH1399" i="10"/>
  <c r="AF1399" i="10"/>
  <c r="O1399" i="10"/>
  <c r="AP1398" i="10"/>
  <c r="AK1398" i="10"/>
  <c r="AH1398" i="10"/>
  <c r="AF1398" i="10"/>
  <c r="O1398" i="10"/>
  <c r="AP1397" i="10"/>
  <c r="AK1397" i="10"/>
  <c r="AH1397" i="10"/>
  <c r="AF1397" i="10"/>
  <c r="O1397" i="10"/>
  <c r="AP1396" i="10"/>
  <c r="AK1396" i="10"/>
  <c r="AH1396" i="10"/>
  <c r="AF1396" i="10"/>
  <c r="O1396" i="10"/>
  <c r="AP1395" i="10"/>
  <c r="AK1395" i="10"/>
  <c r="AH1395" i="10"/>
  <c r="AF1395" i="10"/>
  <c r="O1395" i="10"/>
  <c r="AP1394" i="10"/>
  <c r="AK1394" i="10"/>
  <c r="AH1394" i="10"/>
  <c r="AF1394" i="10"/>
  <c r="O1394" i="10"/>
  <c r="AP1393" i="10"/>
  <c r="AK1393" i="10"/>
  <c r="AH1393" i="10"/>
  <c r="AF1393" i="10"/>
  <c r="O1393" i="10"/>
  <c r="AP1392" i="10"/>
  <c r="AK1392" i="10"/>
  <c r="AH1392" i="10"/>
  <c r="AF1392" i="10"/>
  <c r="O1392" i="10"/>
  <c r="AP1391" i="10"/>
  <c r="AK1391" i="10"/>
  <c r="AH1391" i="10"/>
  <c r="AF1391" i="10"/>
  <c r="O1391" i="10"/>
  <c r="AP1390" i="10"/>
  <c r="AK1390" i="10"/>
  <c r="AH1390" i="10"/>
  <c r="AF1390" i="10"/>
  <c r="O1390" i="10"/>
  <c r="AP1389" i="10"/>
  <c r="AK1389" i="10"/>
  <c r="AH1389" i="10"/>
  <c r="AF1389" i="10"/>
  <c r="O1389" i="10"/>
  <c r="AP1388" i="10"/>
  <c r="AK1388" i="10"/>
  <c r="AH1388" i="10"/>
  <c r="AF1388" i="10"/>
  <c r="O1388" i="10"/>
  <c r="AP1387" i="10"/>
  <c r="AK1387" i="10"/>
  <c r="AH1387" i="10"/>
  <c r="AG1387" i="10"/>
  <c r="O1387" i="10"/>
  <c r="AP1386" i="10"/>
  <c r="AK1386" i="10"/>
  <c r="AH1386" i="10"/>
  <c r="AG1386" i="10"/>
  <c r="O1386" i="10"/>
  <c r="AP1385" i="10"/>
  <c r="AK1385" i="10"/>
  <c r="AH1385" i="10"/>
  <c r="AG1385" i="10"/>
  <c r="O1385" i="10"/>
  <c r="AP1384" i="10"/>
  <c r="AK1384" i="10"/>
  <c r="AH1384" i="10"/>
  <c r="AG1384" i="10"/>
  <c r="O1384" i="10"/>
  <c r="AP1383" i="10"/>
  <c r="AK1383" i="10"/>
  <c r="AH1383" i="10"/>
  <c r="AG1383" i="10"/>
  <c r="O1383" i="10"/>
  <c r="AQ1382" i="10"/>
  <c r="AP1382" i="10" s="1"/>
  <c r="AK1382" i="10"/>
  <c r="AI1382" i="10"/>
  <c r="AH1382" i="10" s="1"/>
  <c r="AG1382" i="10"/>
  <c r="AE1382" i="10"/>
  <c r="AD1382" i="10"/>
  <c r="Q1382" i="10"/>
  <c r="O1382" i="10"/>
  <c r="AQ1381" i="10"/>
  <c r="AP1381" i="10" s="1"/>
  <c r="AK1381" i="10"/>
  <c r="AI1381" i="10"/>
  <c r="AH1381" i="10" s="1"/>
  <c r="AG1381" i="10"/>
  <c r="AE1381" i="10"/>
  <c r="AD1381" i="10"/>
  <c r="Q1381" i="10"/>
  <c r="O1381" i="10"/>
  <c r="AQ1380" i="10"/>
  <c r="AP1380" i="10" s="1"/>
  <c r="AK1380" i="10"/>
  <c r="AI1380" i="10"/>
  <c r="AH1380" i="10" s="1"/>
  <c r="AG1380" i="10"/>
  <c r="AE1380" i="10"/>
  <c r="AD1380" i="10"/>
  <c r="Q1380" i="10"/>
  <c r="O1380" i="10"/>
  <c r="AQ1379" i="10"/>
  <c r="AP1379" i="10" s="1"/>
  <c r="AK1379" i="10"/>
  <c r="AI1379" i="10"/>
  <c r="AH1379" i="10" s="1"/>
  <c r="AG1379" i="10"/>
  <c r="AE1379" i="10"/>
  <c r="AD1379" i="10"/>
  <c r="Q1379" i="10"/>
  <c r="O1379" i="10"/>
  <c r="AQ1378" i="10"/>
  <c r="AP1378" i="10" s="1"/>
  <c r="AK1378" i="10"/>
  <c r="AI1378" i="10"/>
  <c r="AH1378" i="10" s="1"/>
  <c r="AG1378" i="10"/>
  <c r="AE1378" i="10"/>
  <c r="AD1378" i="10"/>
  <c r="Q1378" i="10"/>
  <c r="O1378" i="10"/>
  <c r="AQ1377" i="10"/>
  <c r="AP1377" i="10" s="1"/>
  <c r="AK1377" i="10"/>
  <c r="AI1377" i="10"/>
  <c r="AH1377" i="10" s="1"/>
  <c r="AE1377" i="10"/>
  <c r="AD1377" i="10"/>
  <c r="Q1377" i="10"/>
  <c r="O1377" i="10"/>
  <c r="AQ1376" i="10"/>
  <c r="AP1376" i="10" s="1"/>
  <c r="AK1376" i="10"/>
  <c r="AI1376" i="10"/>
  <c r="AH1376" i="10" s="1"/>
  <c r="AE1376" i="10"/>
  <c r="AD1376" i="10"/>
  <c r="Q1376" i="10"/>
  <c r="O1376" i="10"/>
  <c r="AQ1375" i="10"/>
  <c r="AP1375" i="10" s="1"/>
  <c r="AK1375" i="10"/>
  <c r="AI1375" i="10"/>
  <c r="AH1375" i="10" s="1"/>
  <c r="AE1375" i="10"/>
  <c r="AD1375" i="10"/>
  <c r="Q1375" i="10"/>
  <c r="O1375" i="10"/>
  <c r="AQ1374" i="10"/>
  <c r="AP1374" i="10" s="1"/>
  <c r="AK1374" i="10"/>
  <c r="AI1374" i="10"/>
  <c r="AH1374" i="10" s="1"/>
  <c r="AE1374" i="10"/>
  <c r="AD1374" i="10"/>
  <c r="Q1374" i="10"/>
  <c r="O1374" i="10"/>
  <c r="AQ1373" i="10"/>
  <c r="AP1373" i="10" s="1"/>
  <c r="AK1373" i="10"/>
  <c r="AI1373" i="10"/>
  <c r="AH1373" i="10" s="1"/>
  <c r="AE1373" i="10"/>
  <c r="AD1373" i="10"/>
  <c r="Q1373" i="10"/>
  <c r="O1373" i="10"/>
  <c r="AI1372" i="10"/>
  <c r="AG1372" i="10"/>
  <c r="AF1372" i="10"/>
  <c r="AE1372" i="10"/>
  <c r="Q1372" i="10"/>
  <c r="O1372" i="10"/>
  <c r="AI1371" i="10"/>
  <c r="AG1371" i="10"/>
  <c r="AF1371" i="10"/>
  <c r="AE1371" i="10"/>
  <c r="Q1371" i="10"/>
  <c r="O1371" i="10"/>
  <c r="AI1370" i="10"/>
  <c r="AG1370" i="10"/>
  <c r="AF1370" i="10"/>
  <c r="AE1370" i="10"/>
  <c r="Q1370" i="10"/>
  <c r="O1370" i="10"/>
  <c r="AI1369" i="10"/>
  <c r="AG1369" i="10"/>
  <c r="AF1369" i="10"/>
  <c r="AE1369" i="10"/>
  <c r="Q1369" i="10"/>
  <c r="O1369" i="10"/>
  <c r="AI1368" i="10"/>
  <c r="AG1368" i="10"/>
  <c r="AF1368" i="10"/>
  <c r="AE1368" i="10"/>
  <c r="Q1368" i="10"/>
  <c r="O1368" i="10"/>
  <c r="AI1367" i="10"/>
  <c r="AG1367" i="10"/>
  <c r="AF1367" i="10"/>
  <c r="AE1367" i="10"/>
  <c r="Q1367" i="10"/>
  <c r="O1367" i="10"/>
  <c r="AG1366" i="10"/>
  <c r="AF1366" i="10"/>
  <c r="AE1366" i="10"/>
  <c r="Q1366" i="10"/>
  <c r="O1366" i="10"/>
  <c r="AG1365" i="10"/>
  <c r="AF1365" i="10"/>
  <c r="AE1365" i="10"/>
  <c r="Q1365" i="10"/>
  <c r="O1365" i="10"/>
  <c r="AG1364" i="10"/>
  <c r="AF1364" i="10"/>
  <c r="AE1364" i="10"/>
  <c r="Q1364" i="10"/>
  <c r="O1364" i="10"/>
  <c r="AG1363" i="10"/>
  <c r="AF1363" i="10"/>
  <c r="AE1363" i="10"/>
  <c r="Q1363" i="10"/>
  <c r="O1363" i="10"/>
  <c r="AG1362" i="10"/>
  <c r="AF1362" i="10"/>
  <c r="AE1362" i="10"/>
  <c r="Q1362" i="10"/>
  <c r="O1362" i="10"/>
  <c r="AG1361" i="10"/>
  <c r="AF1361" i="10"/>
  <c r="AE1361" i="10"/>
  <c r="Q1361" i="10"/>
  <c r="O1361" i="10"/>
  <c r="AG1360" i="10"/>
  <c r="AF1360" i="10"/>
  <c r="AE1360" i="10"/>
  <c r="Q1360" i="10"/>
  <c r="O1360" i="10"/>
  <c r="AG1359" i="10"/>
  <c r="AF1359" i="10"/>
  <c r="AE1359" i="10"/>
  <c r="Q1359" i="10"/>
  <c r="O1359" i="10"/>
  <c r="AG1358" i="10"/>
  <c r="AF1358" i="10"/>
  <c r="AE1358" i="10"/>
  <c r="Q1358" i="10"/>
  <c r="O1358" i="10"/>
  <c r="AG1357" i="10"/>
  <c r="AF1357" i="10"/>
  <c r="AE1357" i="10"/>
  <c r="Q1357" i="10"/>
  <c r="O1357" i="10"/>
  <c r="AG1356" i="10"/>
  <c r="AF1356" i="10"/>
  <c r="AE1356" i="10"/>
  <c r="Q1356" i="10"/>
  <c r="O1356" i="10"/>
  <c r="AG1355" i="10"/>
  <c r="AF1355" i="10"/>
  <c r="AE1355" i="10"/>
  <c r="Q1355" i="10"/>
  <c r="O1355" i="10"/>
  <c r="AG1354" i="10"/>
  <c r="AF1354" i="10"/>
  <c r="AE1354" i="10"/>
  <c r="Q1354" i="10"/>
  <c r="O1354" i="10"/>
  <c r="AG1353" i="10"/>
  <c r="AF1353" i="10"/>
  <c r="AE1353" i="10"/>
  <c r="Q1353" i="10"/>
  <c r="O1353" i="10"/>
  <c r="AG1352" i="10"/>
  <c r="AF1352" i="10"/>
  <c r="AE1352" i="10"/>
  <c r="Q1352" i="10"/>
  <c r="O1352" i="10"/>
  <c r="AG1351" i="10"/>
  <c r="AF1351" i="10"/>
  <c r="AE1351" i="10"/>
  <c r="Q1351" i="10"/>
  <c r="O1351" i="10"/>
  <c r="AG1350" i="10"/>
  <c r="AF1350" i="10"/>
  <c r="AE1350" i="10"/>
  <c r="Q1350" i="10"/>
  <c r="O1350" i="10"/>
  <c r="AG1349" i="10"/>
  <c r="O1349" i="10"/>
  <c r="AG1348" i="10"/>
  <c r="O1348" i="10"/>
  <c r="AG1347" i="10"/>
  <c r="O1347" i="10"/>
  <c r="AG1346" i="10"/>
  <c r="O1346" i="10"/>
  <c r="AG1345" i="10"/>
  <c r="O1345" i="10"/>
  <c r="AG1344" i="10"/>
  <c r="O1344" i="10"/>
  <c r="AG1343" i="10"/>
  <c r="O1343" i="10"/>
  <c r="AG1342" i="10"/>
  <c r="AF1342" i="10"/>
  <c r="O1342" i="10"/>
  <c r="AG1341" i="10"/>
  <c r="AF1341" i="10"/>
  <c r="O1341" i="10"/>
  <c r="AG1340" i="10"/>
  <c r="AF1340" i="10"/>
  <c r="O1340" i="10"/>
  <c r="AG1339" i="10"/>
  <c r="AF1339" i="10"/>
  <c r="O1339" i="10"/>
  <c r="AG1338" i="10"/>
  <c r="AF1338" i="10"/>
  <c r="O1338" i="10"/>
  <c r="AG1337" i="10"/>
  <c r="AF1337" i="10"/>
  <c r="O1337" i="10"/>
  <c r="AG1336" i="10"/>
  <c r="AF1336" i="10"/>
  <c r="O1336" i="10"/>
  <c r="AG1335" i="10"/>
  <c r="AF1335" i="10"/>
  <c r="O1335" i="10"/>
  <c r="AG1334" i="10"/>
  <c r="AF1334" i="10"/>
  <c r="O1334" i="10"/>
  <c r="AG1333" i="10"/>
  <c r="AF1333" i="10"/>
  <c r="O1333" i="10"/>
  <c r="AG1332" i="10"/>
  <c r="AF1332" i="10"/>
  <c r="O1332" i="10"/>
  <c r="AG1331" i="10"/>
  <c r="AF1331" i="10"/>
  <c r="O1331" i="10"/>
  <c r="AG1330" i="10"/>
  <c r="AF1330" i="10"/>
  <c r="O1330" i="10"/>
  <c r="AG1329" i="10"/>
  <c r="AF1329" i="10"/>
  <c r="O1329" i="10"/>
  <c r="AG1328" i="10"/>
  <c r="AF1328" i="10"/>
  <c r="O1328" i="10"/>
  <c r="BF1327" i="10"/>
  <c r="AK1327" i="10"/>
  <c r="AF1327" i="10"/>
  <c r="O1327" i="10"/>
  <c r="E1327" i="10"/>
  <c r="BF1326" i="10"/>
  <c r="AK1326" i="10"/>
  <c r="AF1326" i="10"/>
  <c r="O1326" i="10"/>
  <c r="E1326" i="10"/>
  <c r="BF1325" i="10"/>
  <c r="AK1325" i="10"/>
  <c r="AF1325" i="10"/>
  <c r="O1325" i="10"/>
  <c r="E1325" i="10"/>
  <c r="BF1324" i="10"/>
  <c r="AK1324" i="10"/>
  <c r="AF1324" i="10"/>
  <c r="O1324" i="10"/>
  <c r="E1324" i="10"/>
  <c r="BF1323" i="10"/>
  <c r="AK1323" i="10"/>
  <c r="AF1323" i="10"/>
  <c r="O1323" i="10"/>
  <c r="E1323" i="10"/>
  <c r="BF1322" i="10"/>
  <c r="AK1322" i="10"/>
  <c r="AF1322" i="10"/>
  <c r="O1322" i="10"/>
  <c r="E1322" i="10"/>
  <c r="BF1321" i="10"/>
  <c r="AK1321" i="10"/>
  <c r="AF1321" i="10"/>
  <c r="O1321" i="10"/>
  <c r="E1321" i="10"/>
  <c r="BF1320" i="10"/>
  <c r="AK1320" i="10"/>
  <c r="AF1320" i="10"/>
  <c r="O1320" i="10"/>
  <c r="E1320" i="10"/>
  <c r="BF1319" i="10"/>
  <c r="AK1319" i="10"/>
  <c r="AF1319" i="10"/>
  <c r="O1319" i="10"/>
  <c r="E1319" i="10"/>
  <c r="BF1318" i="10"/>
  <c r="AK1318" i="10"/>
  <c r="AF1318" i="10"/>
  <c r="O1318" i="10"/>
  <c r="E1318" i="10"/>
  <c r="BF1317" i="10"/>
  <c r="AK1317" i="10"/>
  <c r="AF1317" i="10"/>
  <c r="O1317" i="10"/>
  <c r="E1317" i="10"/>
  <c r="BF1316" i="10"/>
  <c r="AK1316" i="10"/>
  <c r="AF1316" i="10"/>
  <c r="O1316" i="10"/>
  <c r="E1316" i="10"/>
  <c r="BF1315" i="10"/>
  <c r="AK1315" i="10"/>
  <c r="AF1315" i="10"/>
  <c r="O1315" i="10"/>
  <c r="E1315" i="10"/>
  <c r="BF1314" i="10"/>
  <c r="AK1314" i="10"/>
  <c r="AF1314" i="10"/>
  <c r="O1314" i="10"/>
  <c r="E1314" i="10"/>
  <c r="BF1313" i="10"/>
  <c r="AK1313" i="10"/>
  <c r="AF1313" i="10"/>
  <c r="O1313" i="10"/>
  <c r="E1313" i="10"/>
  <c r="BF1312" i="10"/>
  <c r="AK1312" i="10"/>
  <c r="AF1312" i="10"/>
  <c r="O1312" i="10"/>
  <c r="E1312" i="10"/>
  <c r="BF1311" i="10"/>
  <c r="AK1311" i="10"/>
  <c r="AF1311" i="10"/>
  <c r="O1311" i="10"/>
  <c r="E1311" i="10"/>
  <c r="BF1310" i="10"/>
  <c r="AK1310" i="10"/>
  <c r="AF1310" i="10"/>
  <c r="O1310" i="10"/>
  <c r="E1310" i="10"/>
  <c r="BF1309" i="10"/>
  <c r="AK1309" i="10"/>
  <c r="AF1309" i="10"/>
  <c r="O1309" i="10"/>
  <c r="E1309" i="10"/>
  <c r="BF1308" i="10"/>
  <c r="AK1308" i="10"/>
  <c r="AF1308" i="10"/>
  <c r="O1308" i="10"/>
  <c r="E1308" i="10"/>
  <c r="BF1307" i="10"/>
  <c r="AK1307" i="10"/>
  <c r="AF1307" i="10"/>
  <c r="O1307" i="10"/>
  <c r="E1307" i="10"/>
  <c r="BF1306" i="10"/>
  <c r="AK1306" i="10"/>
  <c r="AF1306" i="10"/>
  <c r="O1306" i="10"/>
  <c r="E1306" i="10"/>
  <c r="BF1305" i="10"/>
  <c r="AK1305" i="10"/>
  <c r="AF1305" i="10"/>
  <c r="O1305" i="10"/>
  <c r="E1305" i="10"/>
  <c r="BF1304" i="10"/>
  <c r="AK1304" i="10"/>
  <c r="AF1304" i="10"/>
  <c r="O1304" i="10"/>
  <c r="E1304" i="10"/>
  <c r="AP1303" i="10"/>
  <c r="P1303" i="10"/>
  <c r="O1303" i="10"/>
  <c r="AP1302" i="10"/>
  <c r="P1302" i="10"/>
  <c r="O1302" i="10"/>
  <c r="AP1301" i="10"/>
  <c r="P1301" i="10"/>
  <c r="O1301" i="10"/>
  <c r="AP1300" i="10"/>
  <c r="P1300" i="10"/>
  <c r="O1300" i="10"/>
  <c r="AP1299" i="10"/>
  <c r="P1299" i="10"/>
  <c r="O1299" i="10"/>
  <c r="AP1298" i="10"/>
  <c r="P1298" i="10"/>
  <c r="O1298" i="10"/>
  <c r="AP1297" i="10"/>
  <c r="P1297" i="10"/>
  <c r="O1297" i="10"/>
  <c r="AP1296" i="10"/>
  <c r="P1296" i="10"/>
  <c r="O1296" i="10"/>
  <c r="AP1295" i="10"/>
  <c r="P1295" i="10"/>
  <c r="O1295" i="10"/>
  <c r="AP1294" i="10"/>
  <c r="P1294" i="10"/>
  <c r="O1294" i="10"/>
  <c r="AP1293" i="10"/>
  <c r="P1293" i="10"/>
  <c r="O1293" i="10"/>
  <c r="AP1292" i="10"/>
  <c r="P1292" i="10"/>
  <c r="O1292" i="10"/>
  <c r="AP1291" i="10"/>
  <c r="P1291" i="10"/>
  <c r="O1291" i="10"/>
  <c r="AP1290" i="10"/>
  <c r="P1290" i="10"/>
  <c r="O1290" i="10"/>
  <c r="AP1289" i="10"/>
  <c r="P1289" i="10"/>
  <c r="O1289" i="10"/>
  <c r="AP1288" i="10"/>
  <c r="P1288" i="10"/>
  <c r="O1288" i="10"/>
  <c r="AP1287" i="10"/>
  <c r="P1287" i="10"/>
  <c r="O1287" i="10"/>
  <c r="BF1286" i="10"/>
  <c r="O1286" i="10"/>
  <c r="BF1285" i="10"/>
  <c r="O1285" i="10"/>
  <c r="O1284" i="10"/>
  <c r="BF1283" i="10"/>
  <c r="O1283" i="10"/>
  <c r="BF1282" i="10"/>
  <c r="O1282" i="10"/>
  <c r="BF1281" i="10"/>
  <c r="O1281" i="10"/>
  <c r="BF1280" i="10"/>
  <c r="O1280" i="10"/>
  <c r="BF1279" i="10"/>
  <c r="O1279" i="10"/>
  <c r="BF1278" i="10"/>
  <c r="O1278" i="10"/>
  <c r="O1277" i="10"/>
  <c r="BF1276" i="10"/>
  <c r="O1276" i="10"/>
  <c r="BF1275" i="10"/>
  <c r="O1275" i="10"/>
  <c r="BF1274" i="10"/>
  <c r="O1274" i="10"/>
  <c r="BF1273" i="10"/>
  <c r="O1273" i="10"/>
  <c r="BF1272" i="10"/>
  <c r="O1272" i="10"/>
  <c r="BF1271" i="10"/>
  <c r="O1271" i="10"/>
  <c r="BF1270" i="10"/>
  <c r="O1270" i="10"/>
  <c r="BF1269" i="10"/>
  <c r="O1269" i="10"/>
  <c r="BF1268" i="10"/>
  <c r="O1268" i="10"/>
  <c r="BF1267" i="10"/>
  <c r="O1267" i="10"/>
  <c r="BF1266" i="10"/>
  <c r="O1266" i="10"/>
  <c r="BF1265" i="10"/>
  <c r="O1265" i="10"/>
  <c r="BF1264" i="10"/>
  <c r="O1264" i="10"/>
  <c r="BF1263" i="10"/>
  <c r="O1263" i="10"/>
  <c r="Q1262" i="10"/>
  <c r="O1262" i="10"/>
  <c r="Q1261" i="10"/>
  <c r="O1261" i="10"/>
  <c r="Q1260" i="10"/>
  <c r="O1260" i="10"/>
  <c r="Q1259" i="10"/>
  <c r="O1259" i="10"/>
  <c r="Q1258" i="10"/>
  <c r="O1258" i="10"/>
  <c r="Q1257" i="10"/>
  <c r="O1257" i="10"/>
  <c r="Q1256" i="10"/>
  <c r="O1256" i="10"/>
  <c r="Q1255" i="10"/>
  <c r="O1255" i="10"/>
  <c r="Q1254" i="10"/>
  <c r="O1254" i="10"/>
  <c r="Q1253" i="10"/>
  <c r="O1253" i="10"/>
  <c r="Q1252" i="10"/>
  <c r="O1252" i="10"/>
  <c r="Q1251" i="10"/>
  <c r="O1251" i="10"/>
  <c r="Q1250" i="10"/>
  <c r="O1250" i="10"/>
  <c r="Q1249" i="10"/>
  <c r="O1249" i="10"/>
  <c r="Q1248" i="10"/>
  <c r="O1248" i="10"/>
  <c r="Q1247" i="10"/>
  <c r="O1247" i="10"/>
  <c r="Q1246" i="10"/>
  <c r="O1246" i="10"/>
  <c r="Q1245" i="10"/>
  <c r="O1245" i="10"/>
  <c r="Q1244" i="10"/>
  <c r="O1244" i="10"/>
  <c r="Q1243" i="10"/>
  <c r="O1243" i="10"/>
  <c r="Q1242" i="10"/>
  <c r="O1242" i="10"/>
  <c r="Q1241" i="10"/>
  <c r="O1241" i="10"/>
  <c r="Q1240" i="10"/>
  <c r="O1240" i="10"/>
  <c r="Q1239" i="10"/>
  <c r="O1239" i="10"/>
  <c r="Q1238" i="10"/>
  <c r="O1238" i="10"/>
  <c r="Q1237" i="10"/>
  <c r="O1237" i="10"/>
  <c r="Q1236" i="10"/>
  <c r="O1236" i="10"/>
  <c r="Q1235" i="10"/>
  <c r="O1235" i="10"/>
  <c r="Q1234" i="10"/>
  <c r="O1234" i="10"/>
  <c r="Q1233" i="10"/>
  <c r="O1233" i="10"/>
  <c r="Q1232" i="10"/>
  <c r="O1232" i="10"/>
  <c r="Q1231" i="10"/>
  <c r="O1231" i="10"/>
  <c r="Q1230" i="10"/>
  <c r="O1230" i="10"/>
  <c r="Q1229" i="10"/>
  <c r="O1229" i="10"/>
  <c r="Q1228" i="10"/>
  <c r="O1228" i="10"/>
  <c r="Q1227" i="10"/>
  <c r="O1227" i="10"/>
  <c r="Q1226" i="10"/>
  <c r="O1226" i="10"/>
  <c r="Q1225" i="10"/>
  <c r="O1225" i="10"/>
  <c r="Q1224" i="10"/>
  <c r="O1224" i="10"/>
  <c r="Q1223" i="10"/>
  <c r="O1223" i="10"/>
  <c r="Q1222" i="10"/>
  <c r="O1222" i="10"/>
  <c r="Q1221" i="10"/>
  <c r="O1221" i="10"/>
  <c r="Q1220" i="10"/>
  <c r="O1220" i="10"/>
  <c r="Q1219" i="10"/>
  <c r="O1219" i="10"/>
  <c r="Q1218" i="10"/>
  <c r="O1218" i="10"/>
  <c r="Q1217" i="10"/>
  <c r="O1217" i="10"/>
  <c r="Q1216" i="10"/>
  <c r="O1216" i="10"/>
  <c r="Q1215" i="10"/>
  <c r="O1215" i="10"/>
  <c r="Q1214" i="10"/>
  <c r="O1214" i="10"/>
  <c r="Q1213" i="10"/>
  <c r="O1213" i="10"/>
  <c r="Q1212" i="10"/>
  <c r="O1212" i="10"/>
  <c r="Q1211" i="10"/>
  <c r="O1211" i="10"/>
  <c r="Q1210" i="10"/>
  <c r="O1210" i="10"/>
  <c r="Q1209" i="10"/>
  <c r="O1209" i="10"/>
  <c r="Q1208" i="10"/>
  <c r="O1208" i="10"/>
  <c r="Q1207" i="10"/>
  <c r="O1207" i="10"/>
  <c r="Q1206" i="10"/>
  <c r="O1206" i="10"/>
  <c r="Q1205" i="10"/>
  <c r="O1205" i="10"/>
  <c r="Q1204" i="10"/>
  <c r="O1204" i="10"/>
  <c r="Q1203" i="10"/>
  <c r="O1203" i="10"/>
  <c r="Q1202" i="10"/>
  <c r="O1202" i="10"/>
  <c r="Q1201" i="10"/>
  <c r="O1201" i="10"/>
  <c r="P1200" i="10"/>
  <c r="O1200" i="10"/>
  <c r="P1199" i="10"/>
  <c r="O1199" i="10"/>
  <c r="P1198" i="10"/>
  <c r="O1198" i="10"/>
  <c r="P1197" i="10"/>
  <c r="O1197" i="10"/>
  <c r="P1196" i="10"/>
  <c r="O1196" i="10"/>
  <c r="P1195" i="10"/>
  <c r="O1195" i="10"/>
  <c r="P1194" i="10"/>
  <c r="O1194" i="10"/>
  <c r="P1193" i="10"/>
  <c r="O1193" i="10"/>
  <c r="P1192" i="10"/>
  <c r="O1192" i="10"/>
  <c r="P1191" i="10"/>
  <c r="O1191" i="10"/>
  <c r="P1190" i="10"/>
  <c r="O1190" i="10"/>
  <c r="P1189" i="10"/>
  <c r="O1189" i="10"/>
  <c r="P1188" i="10"/>
  <c r="O1188" i="10"/>
  <c r="P1187" i="10"/>
  <c r="O1187" i="10"/>
  <c r="P1186" i="10"/>
  <c r="O1186" i="10"/>
  <c r="P1185" i="10"/>
  <c r="O1185" i="10"/>
  <c r="P1184" i="10"/>
  <c r="O1184" i="10"/>
  <c r="P1183" i="10"/>
  <c r="O1183" i="10"/>
  <c r="P1182" i="10"/>
  <c r="O1182" i="10"/>
  <c r="P1181" i="10"/>
  <c r="O1181" i="10"/>
  <c r="P1180" i="10"/>
  <c r="O1180" i="10"/>
  <c r="AL1179" i="10"/>
  <c r="Q1179" i="10"/>
  <c r="O1179" i="10"/>
  <c r="E1179" i="10"/>
  <c r="AL1178" i="10"/>
  <c r="Q1178" i="10"/>
  <c r="O1178" i="10"/>
  <c r="E1178" i="10"/>
  <c r="AL1177" i="10"/>
  <c r="Q1177" i="10"/>
  <c r="O1177" i="10"/>
  <c r="E1177" i="10"/>
  <c r="AL1176" i="10"/>
  <c r="Q1176" i="10"/>
  <c r="O1176" i="10"/>
  <c r="E1176" i="10"/>
  <c r="AL1175" i="10"/>
  <c r="Q1175" i="10"/>
  <c r="O1175" i="10"/>
  <c r="E1175" i="10"/>
  <c r="AL1174" i="10"/>
  <c r="Q1174" i="10"/>
  <c r="O1174" i="10"/>
  <c r="E1174" i="10"/>
  <c r="O1173" i="10"/>
  <c r="O1172" i="10"/>
  <c r="O1171" i="10"/>
  <c r="O1170" i="10"/>
  <c r="O1169" i="10"/>
  <c r="O1168" i="10"/>
  <c r="O1167" i="10"/>
  <c r="O1166" i="10"/>
  <c r="O1165" i="10"/>
  <c r="O1164" i="10"/>
  <c r="O1163" i="10"/>
  <c r="O1162" i="10"/>
  <c r="O1161" i="10"/>
  <c r="O1160" i="10"/>
  <c r="O1159" i="10"/>
  <c r="O1158" i="10"/>
  <c r="AF1157" i="10"/>
  <c r="AE1157" i="10" s="1"/>
  <c r="Q1157" i="10"/>
  <c r="O1157" i="10"/>
  <c r="AF1156" i="10"/>
  <c r="AD1156" i="10" s="1"/>
  <c r="Q1156" i="10"/>
  <c r="O1156" i="10"/>
  <c r="AF1155" i="10"/>
  <c r="AE1155" i="10" s="1"/>
  <c r="Q1155" i="10"/>
  <c r="O1155" i="10"/>
  <c r="AF1154" i="10"/>
  <c r="AD1154" i="10" s="1"/>
  <c r="Q1154" i="10"/>
  <c r="O1154" i="10"/>
  <c r="AF1153" i="10"/>
  <c r="AE1153" i="10" s="1"/>
  <c r="Q1153" i="10"/>
  <c r="O1153" i="10"/>
  <c r="AF1152" i="10"/>
  <c r="AD1152" i="10" s="1"/>
  <c r="Q1152" i="10"/>
  <c r="O1152" i="10"/>
  <c r="AF1151" i="10"/>
  <c r="Q1151" i="10"/>
  <c r="O1151" i="10"/>
  <c r="AF1150" i="10"/>
  <c r="Q1150" i="10"/>
  <c r="O1150" i="10"/>
  <c r="AF1149" i="10"/>
  <c r="Q1149" i="10"/>
  <c r="O1149" i="10"/>
  <c r="AF1148" i="10"/>
  <c r="AD1148" i="10" s="1"/>
  <c r="Q1148" i="10"/>
  <c r="O1148" i="10"/>
  <c r="AF1147" i="10"/>
  <c r="Q1147" i="10"/>
  <c r="O1147" i="10"/>
  <c r="AF1146" i="10"/>
  <c r="AD1146" i="10" s="1"/>
  <c r="Q1146" i="10"/>
  <c r="O1146" i="10"/>
  <c r="AF1145" i="10"/>
  <c r="Q1145" i="10"/>
  <c r="O1145" i="10"/>
  <c r="AF1144" i="10"/>
  <c r="AD1144" i="10" s="1"/>
  <c r="Q1144" i="10"/>
  <c r="O1144" i="10"/>
  <c r="AF1143" i="10"/>
  <c r="Q1143" i="10"/>
  <c r="O1143" i="10"/>
  <c r="AF1142" i="10"/>
  <c r="Q1142" i="10"/>
  <c r="O1142" i="10"/>
  <c r="AF1141" i="10"/>
  <c r="Q1141" i="10"/>
  <c r="O1141" i="10"/>
  <c r="AF1140" i="10"/>
  <c r="AD1140" i="10" s="1"/>
  <c r="Q1140" i="10"/>
  <c r="O1140" i="10"/>
  <c r="AF1139" i="10"/>
  <c r="Q1139" i="10"/>
  <c r="O1139" i="10"/>
  <c r="AF1138" i="10"/>
  <c r="AD1138" i="10" s="1"/>
  <c r="Q1138" i="10"/>
  <c r="O1138" i="10"/>
  <c r="AF1137" i="10"/>
  <c r="Q1137" i="10"/>
  <c r="O1137" i="10"/>
  <c r="AF1136" i="10"/>
  <c r="AD1136" i="10" s="1"/>
  <c r="Q1136" i="10"/>
  <c r="O1136" i="10"/>
  <c r="AF1135" i="10"/>
  <c r="Q1135" i="10"/>
  <c r="O1135" i="10"/>
  <c r="AF1134" i="10"/>
  <c r="AD1134" i="10" s="1"/>
  <c r="Q1134" i="10"/>
  <c r="O1134" i="10"/>
  <c r="AF1133" i="10"/>
  <c r="Q1133" i="10"/>
  <c r="O1133" i="10"/>
  <c r="AF1132" i="10"/>
  <c r="AD1132" i="10" s="1"/>
  <c r="Q1132" i="10"/>
  <c r="O1132" i="10"/>
  <c r="AF1131" i="10"/>
  <c r="Q1131" i="10"/>
  <c r="O1131" i="10"/>
  <c r="AF1130" i="10"/>
  <c r="AD1130" i="10" s="1"/>
  <c r="Q1130" i="10"/>
  <c r="O1130" i="10"/>
  <c r="AI1129" i="10"/>
  <c r="Q1129" i="10"/>
  <c r="O1129" i="10"/>
  <c r="AI1128" i="10"/>
  <c r="Q1128" i="10"/>
  <c r="O1128" i="10"/>
  <c r="AI1127" i="10"/>
  <c r="Q1127" i="10"/>
  <c r="O1127" i="10"/>
  <c r="AI1126" i="10"/>
  <c r="Q1126" i="10"/>
  <c r="O1126" i="10"/>
  <c r="AI1125" i="10"/>
  <c r="Q1125" i="10"/>
  <c r="O1125" i="10"/>
  <c r="AI1124" i="10"/>
  <c r="Q1124" i="10"/>
  <c r="O1124" i="10"/>
  <c r="AI1123" i="10"/>
  <c r="Q1123" i="10"/>
  <c r="O1123" i="10"/>
  <c r="AI1122" i="10"/>
  <c r="Q1122" i="10"/>
  <c r="O1122" i="10"/>
  <c r="AI1121" i="10"/>
  <c r="Q1121" i="10"/>
  <c r="O1121" i="10"/>
  <c r="AI1120" i="10"/>
  <c r="Q1120" i="10"/>
  <c r="O1120" i="10"/>
  <c r="AE1119" i="10"/>
  <c r="O1119" i="10"/>
  <c r="AE1118" i="10"/>
  <c r="O1118" i="10"/>
  <c r="AE1117" i="10"/>
  <c r="O1117" i="10"/>
  <c r="AK1116" i="10"/>
  <c r="O1116" i="10"/>
  <c r="AK1115" i="10"/>
  <c r="O1115" i="10"/>
  <c r="AK1114" i="10"/>
  <c r="O1114" i="10"/>
  <c r="AK1113" i="10"/>
  <c r="O1113" i="10"/>
  <c r="AK1112" i="10"/>
  <c r="O1112" i="10"/>
  <c r="AK1111" i="10"/>
  <c r="O1111" i="10"/>
  <c r="AK1110" i="10"/>
  <c r="O1110" i="10"/>
  <c r="AK1109" i="10"/>
  <c r="O1109" i="10"/>
  <c r="AK1108" i="10"/>
  <c r="O1108" i="10"/>
  <c r="AK1107" i="10"/>
  <c r="O1107" i="10"/>
  <c r="AK1106" i="10"/>
  <c r="O1106" i="10"/>
  <c r="AK1105" i="10"/>
  <c r="O1105" i="10"/>
  <c r="AK1104" i="10"/>
  <c r="O1104" i="10"/>
  <c r="AK1103" i="10"/>
  <c r="O1103" i="10"/>
  <c r="AK1102" i="10"/>
  <c r="AF1102" i="10"/>
  <c r="O1102" i="10"/>
  <c r="E1102" i="10"/>
  <c r="AK1101" i="10"/>
  <c r="AF1101" i="10"/>
  <c r="O1101" i="10"/>
  <c r="E1101" i="10"/>
  <c r="AK1100" i="10"/>
  <c r="AF1100" i="10"/>
  <c r="O1100" i="10"/>
  <c r="E1100" i="10"/>
  <c r="AK1099" i="10"/>
  <c r="AF1099" i="10"/>
  <c r="O1099" i="10"/>
  <c r="E1099" i="10"/>
  <c r="AF1098" i="10"/>
  <c r="O1098" i="10"/>
  <c r="E1098" i="10"/>
  <c r="AF1097" i="10"/>
  <c r="O1097" i="10"/>
  <c r="E1097" i="10"/>
  <c r="AF1096" i="10"/>
  <c r="O1096" i="10"/>
  <c r="E1096" i="10"/>
  <c r="AF1095" i="10"/>
  <c r="O1095" i="10"/>
  <c r="E1095" i="10"/>
  <c r="AK1094" i="10"/>
  <c r="AF1094" i="10"/>
  <c r="O1094" i="10"/>
  <c r="E1094" i="10"/>
  <c r="AK1093" i="10"/>
  <c r="AF1093" i="10"/>
  <c r="O1093" i="10"/>
  <c r="E1093" i="10"/>
  <c r="AK1092" i="10"/>
  <c r="AF1092" i="10"/>
  <c r="O1092" i="10"/>
  <c r="E1092" i="10"/>
  <c r="AK1091" i="10"/>
  <c r="AF1091" i="10"/>
  <c r="O1091" i="10"/>
  <c r="E1091" i="10"/>
  <c r="O1090" i="10"/>
  <c r="O1089" i="10"/>
  <c r="O1088" i="10"/>
  <c r="O1087" i="10"/>
  <c r="O1086" i="10"/>
  <c r="O1085" i="10"/>
  <c r="O1084" i="10"/>
  <c r="O1083" i="10"/>
  <c r="O1082" i="10"/>
  <c r="O1081" i="10"/>
  <c r="O1080" i="10"/>
  <c r="E1080" i="10"/>
  <c r="O1079" i="10"/>
  <c r="E1079" i="10"/>
  <c r="O1078" i="10"/>
  <c r="E1078" i="10"/>
  <c r="O1077" i="10"/>
  <c r="E1077" i="10"/>
  <c r="O1076" i="10"/>
  <c r="E1076" i="10"/>
  <c r="O1075" i="10"/>
  <c r="E1075" i="10"/>
  <c r="O1074" i="10"/>
  <c r="E1074" i="10"/>
  <c r="O1073" i="10"/>
  <c r="E1073" i="10"/>
  <c r="O1072" i="10"/>
  <c r="E1072" i="10"/>
  <c r="O1071" i="10"/>
  <c r="E1071" i="10"/>
  <c r="O1070" i="10"/>
  <c r="E1070" i="10"/>
  <c r="O1069" i="10"/>
  <c r="E1069" i="10"/>
  <c r="O1068" i="10"/>
  <c r="E1068" i="10"/>
  <c r="O1067" i="10"/>
  <c r="E1067" i="10"/>
  <c r="O1066" i="10"/>
  <c r="E1066" i="10"/>
  <c r="O1065" i="10"/>
  <c r="E1065" i="10"/>
  <c r="O1064" i="10"/>
  <c r="E1064" i="10"/>
  <c r="O1063" i="10"/>
  <c r="E1063" i="10"/>
  <c r="O1062" i="10"/>
  <c r="E1062" i="10"/>
  <c r="O1061" i="10"/>
  <c r="E1061" i="10"/>
  <c r="O1060" i="10"/>
  <c r="E1060" i="10"/>
  <c r="O1059" i="10"/>
  <c r="E1059" i="10"/>
  <c r="O1058" i="10"/>
  <c r="E1058" i="10"/>
  <c r="O1057" i="10"/>
  <c r="E1057" i="10"/>
  <c r="O1056" i="10"/>
  <c r="E1056" i="10"/>
  <c r="O1055" i="10"/>
  <c r="E1055" i="10"/>
  <c r="O1054" i="10"/>
  <c r="E1054" i="10"/>
  <c r="O1053" i="10"/>
  <c r="E1053" i="10"/>
  <c r="O1052" i="10"/>
  <c r="E1052" i="10"/>
  <c r="O1051" i="10"/>
  <c r="E1051" i="10"/>
  <c r="O1050" i="10"/>
  <c r="O1049" i="10"/>
  <c r="O1048" i="10"/>
  <c r="BF1047" i="10"/>
  <c r="O1047" i="10"/>
  <c r="E1047" i="10"/>
  <c r="BF1046" i="10"/>
  <c r="O1046" i="10"/>
  <c r="E1046" i="10"/>
  <c r="BF1045" i="10"/>
  <c r="O1045" i="10"/>
  <c r="E1045" i="10"/>
  <c r="BF1044" i="10"/>
  <c r="O1044" i="10"/>
  <c r="E1044" i="10"/>
  <c r="BF1043" i="10"/>
  <c r="O1043" i="10"/>
  <c r="E1043" i="10"/>
  <c r="BF1042" i="10"/>
  <c r="O1042" i="10"/>
  <c r="E1042" i="10"/>
  <c r="BF1041" i="10"/>
  <c r="O1041" i="10"/>
  <c r="E1041" i="10"/>
  <c r="BF1040" i="10"/>
  <c r="O1040" i="10"/>
  <c r="E1040" i="10"/>
  <c r="BF1039" i="10"/>
  <c r="O1039" i="10"/>
  <c r="E1039" i="10"/>
  <c r="BF1038" i="10"/>
  <c r="O1038" i="10"/>
  <c r="E1038" i="10"/>
  <c r="BF1037" i="10"/>
  <c r="O1037" i="10"/>
  <c r="E1037" i="10"/>
  <c r="BF1036" i="10"/>
  <c r="O1036" i="10"/>
  <c r="E1036" i="10"/>
  <c r="BF1035" i="10"/>
  <c r="O1035" i="10"/>
  <c r="E1035" i="10"/>
  <c r="BF1034" i="10"/>
  <c r="O1034" i="10"/>
  <c r="E1034" i="10"/>
  <c r="BF1033" i="10"/>
  <c r="O1033" i="10"/>
  <c r="E1033" i="10"/>
  <c r="BF1032" i="10"/>
  <c r="O1032" i="10"/>
  <c r="E1032" i="10"/>
  <c r="BF1031" i="10"/>
  <c r="O1031" i="10"/>
  <c r="E1031" i="10"/>
  <c r="BF1030" i="10"/>
  <c r="O1030" i="10"/>
  <c r="E1030" i="10"/>
  <c r="BF1029" i="10"/>
  <c r="O1029" i="10"/>
  <c r="E1029" i="10"/>
  <c r="BF1028" i="10"/>
  <c r="O1028" i="10"/>
  <c r="E1028" i="10"/>
  <c r="BF1027" i="10"/>
  <c r="O1027" i="10"/>
  <c r="E1027" i="10"/>
  <c r="BF1026" i="10"/>
  <c r="O1026" i="10"/>
  <c r="E1026" i="10"/>
  <c r="BF1025" i="10"/>
  <c r="O1025" i="10"/>
  <c r="E1025" i="10"/>
  <c r="BF1024" i="10"/>
  <c r="O1024" i="10"/>
  <c r="E1024" i="10"/>
  <c r="BF1023" i="10"/>
  <c r="AK1023" i="10"/>
  <c r="O1023" i="10"/>
  <c r="E1023" i="10"/>
  <c r="BF1022" i="10"/>
  <c r="AK1022" i="10"/>
  <c r="O1022" i="10"/>
  <c r="E1022" i="10"/>
  <c r="BF1021" i="10"/>
  <c r="AK1021" i="10"/>
  <c r="O1021" i="10"/>
  <c r="E1021" i="10"/>
  <c r="BF1020" i="10"/>
  <c r="AK1020" i="10"/>
  <c r="O1020" i="10"/>
  <c r="E1020" i="10"/>
  <c r="BF1019" i="10"/>
  <c r="AK1019" i="10"/>
  <c r="O1019" i="10"/>
  <c r="E1019" i="10"/>
  <c r="BF1018" i="10"/>
  <c r="AK1018" i="10"/>
  <c r="O1018" i="10"/>
  <c r="E1018" i="10"/>
  <c r="BF1017" i="10"/>
  <c r="AK1017" i="10"/>
  <c r="O1017" i="10"/>
  <c r="E1017" i="10"/>
  <c r="BF1016" i="10"/>
  <c r="AK1016" i="10"/>
  <c r="O1016" i="10"/>
  <c r="E1016" i="10"/>
  <c r="BF1015" i="10"/>
  <c r="AK1015" i="10"/>
  <c r="O1015" i="10"/>
  <c r="E1015" i="10"/>
  <c r="BF1014" i="10"/>
  <c r="AK1014" i="10"/>
  <c r="O1014" i="10"/>
  <c r="E1014" i="10"/>
  <c r="BF1013" i="10"/>
  <c r="AK1013" i="10"/>
  <c r="O1013" i="10"/>
  <c r="E1013" i="10"/>
  <c r="BF1012" i="10"/>
  <c r="AK1012" i="10"/>
  <c r="O1012" i="10"/>
  <c r="E1012" i="10"/>
  <c r="AK1011" i="10"/>
  <c r="O1011" i="10"/>
  <c r="AK1010" i="10"/>
  <c r="O1010" i="10"/>
  <c r="AK1009" i="10"/>
  <c r="O1009" i="10"/>
  <c r="AK1008" i="10"/>
  <c r="O1008" i="10"/>
  <c r="AK1007" i="10"/>
  <c r="O1007" i="10"/>
  <c r="AK1006" i="10"/>
  <c r="O1006" i="10"/>
  <c r="AK1005" i="10"/>
  <c r="O1005" i="10"/>
  <c r="AK1004" i="10"/>
  <c r="O1004" i="10"/>
  <c r="AK1003" i="10"/>
  <c r="O1003" i="10"/>
  <c r="AK1002" i="10"/>
  <c r="O1002" i="10"/>
  <c r="AK1001" i="10"/>
  <c r="O1001" i="10"/>
  <c r="AK1000" i="10"/>
  <c r="O1000" i="10"/>
  <c r="AK999" i="10"/>
  <c r="O999" i="10"/>
  <c r="AK998" i="10"/>
  <c r="O998" i="10"/>
  <c r="AK997" i="10"/>
  <c r="O997" i="10"/>
  <c r="AQ996" i="10"/>
  <c r="AK996" i="10"/>
  <c r="Q996" i="10"/>
  <c r="O996" i="10"/>
  <c r="AQ995" i="10"/>
  <c r="AK995" i="10"/>
  <c r="Q995" i="10"/>
  <c r="O995" i="10"/>
  <c r="AK994" i="10"/>
  <c r="Q994" i="10"/>
  <c r="O994" i="10"/>
  <c r="AK993" i="10"/>
  <c r="Q993" i="10"/>
  <c r="O993" i="10"/>
  <c r="AQ992" i="10"/>
  <c r="Q992" i="10"/>
  <c r="O992" i="10"/>
  <c r="AQ991" i="10"/>
  <c r="Q991" i="10"/>
  <c r="O991" i="10"/>
  <c r="AQ990" i="10"/>
  <c r="AK990" i="10"/>
  <c r="Q990" i="10"/>
  <c r="O990" i="10"/>
  <c r="AQ989" i="10"/>
  <c r="AK989" i="10"/>
  <c r="Q989" i="10"/>
  <c r="O989" i="10"/>
  <c r="AK988" i="10"/>
  <c r="Q988" i="10"/>
  <c r="O988" i="10"/>
  <c r="AK987" i="10"/>
  <c r="Q987" i="10"/>
  <c r="O987" i="10"/>
  <c r="AQ986" i="10"/>
  <c r="Q986" i="10"/>
  <c r="O986" i="10"/>
  <c r="AQ985" i="10"/>
  <c r="Q985" i="10"/>
  <c r="O985" i="10"/>
  <c r="AQ984" i="10"/>
  <c r="AK984" i="10"/>
  <c r="Q984" i="10"/>
  <c r="O984" i="10"/>
  <c r="AQ983" i="10"/>
  <c r="AK983" i="10"/>
  <c r="Q983" i="10"/>
  <c r="O983" i="10"/>
  <c r="AQ982" i="10"/>
  <c r="AK982" i="10"/>
  <c r="Q982" i="10"/>
  <c r="O982" i="10"/>
  <c r="AQ981" i="10"/>
  <c r="AK981" i="10"/>
  <c r="Q981" i="10"/>
  <c r="O981" i="10"/>
  <c r="AQ980" i="10"/>
  <c r="AK980" i="10"/>
  <c r="Q980" i="10"/>
  <c r="O980" i="10"/>
  <c r="AQ979" i="10"/>
  <c r="AK979" i="10"/>
  <c r="Q979" i="10"/>
  <c r="O979" i="10"/>
  <c r="AQ978" i="10"/>
  <c r="AK978" i="10"/>
  <c r="Q978" i="10"/>
  <c r="O978" i="10"/>
  <c r="AQ977" i="10"/>
  <c r="AK977" i="10"/>
  <c r="Q977" i="10"/>
  <c r="O977" i="10"/>
  <c r="AM976" i="10"/>
  <c r="AD976" i="10"/>
  <c r="Q976" i="10"/>
  <c r="O976" i="10"/>
  <c r="AM975" i="10"/>
  <c r="AD975" i="10"/>
  <c r="Q975" i="10"/>
  <c r="O975" i="10"/>
  <c r="AM974" i="10"/>
  <c r="AD974" i="10"/>
  <c r="Q974" i="10"/>
  <c r="O974" i="10"/>
  <c r="AM973" i="10"/>
  <c r="AD973" i="10"/>
  <c r="Q973" i="10"/>
  <c r="O973" i="10"/>
  <c r="AM972" i="10"/>
  <c r="AD972" i="10"/>
  <c r="Q972" i="10"/>
  <c r="O972" i="10"/>
  <c r="AM971" i="10"/>
  <c r="AD971" i="10"/>
  <c r="Q971" i="10"/>
  <c r="O971" i="10"/>
  <c r="AM970" i="10"/>
  <c r="AD970" i="10"/>
  <c r="Q970" i="10"/>
  <c r="O970" i="10"/>
  <c r="AM969" i="10"/>
  <c r="AK969" i="10"/>
  <c r="Q969" i="10"/>
  <c r="O969" i="10"/>
  <c r="AM968" i="10"/>
  <c r="AK968" i="10"/>
  <c r="Q968" i="10"/>
  <c r="O968" i="10"/>
  <c r="AM967" i="10"/>
  <c r="AK967" i="10"/>
  <c r="Q967" i="10"/>
  <c r="O967" i="10"/>
  <c r="AM966" i="10"/>
  <c r="AK966" i="10"/>
  <c r="Q966" i="10"/>
  <c r="O966" i="10"/>
  <c r="AM965" i="10"/>
  <c r="AK965" i="10"/>
  <c r="Q965" i="10"/>
  <c r="O965" i="10"/>
  <c r="AM964" i="10"/>
  <c r="AK964" i="10"/>
  <c r="Q964" i="10"/>
  <c r="O964" i="10"/>
  <c r="AM963" i="10"/>
  <c r="AK963" i="10"/>
  <c r="Q963" i="10"/>
  <c r="O963" i="10"/>
  <c r="AM962" i="10"/>
  <c r="AK962" i="10"/>
  <c r="Q962" i="10"/>
  <c r="O962" i="10"/>
  <c r="AK961" i="10"/>
  <c r="Q961" i="10"/>
  <c r="O961" i="10"/>
  <c r="AK960" i="10"/>
  <c r="Q960" i="10"/>
  <c r="O960" i="10"/>
  <c r="AK959" i="10"/>
  <c r="AH959" i="10"/>
  <c r="Q959" i="10"/>
  <c r="O959" i="10"/>
  <c r="AK958" i="10"/>
  <c r="Q958" i="10"/>
  <c r="O958" i="10"/>
  <c r="AK957" i="10"/>
  <c r="Q957" i="10"/>
  <c r="O957" i="10"/>
  <c r="AK956" i="10"/>
  <c r="AH956" i="10"/>
  <c r="Q956" i="10"/>
  <c r="O956" i="10"/>
  <c r="AK955" i="10"/>
  <c r="Q955" i="10"/>
  <c r="O955" i="10"/>
  <c r="AK954" i="10"/>
  <c r="Q954" i="10"/>
  <c r="O954" i="10"/>
  <c r="AK953" i="10"/>
  <c r="AH953" i="10"/>
  <c r="Q953" i="10"/>
  <c r="O953" i="10"/>
  <c r="AK952" i="10"/>
  <c r="Q952" i="10"/>
  <c r="O952" i="10"/>
  <c r="AK951" i="10"/>
  <c r="Q951" i="10"/>
  <c r="O951" i="10"/>
  <c r="AK950" i="10"/>
  <c r="AH950" i="10"/>
  <c r="Q950" i="10"/>
  <c r="O950" i="10"/>
  <c r="AK949" i="10"/>
  <c r="Q949" i="10"/>
  <c r="O949" i="10"/>
  <c r="AK948" i="10"/>
  <c r="Q948" i="10"/>
  <c r="O948" i="10"/>
  <c r="AK947" i="10"/>
  <c r="AH947" i="10"/>
  <c r="Q947" i="10"/>
  <c r="O947" i="10"/>
  <c r="AK946" i="10"/>
  <c r="Q946" i="10"/>
  <c r="O946" i="10"/>
  <c r="AK945" i="10"/>
  <c r="Q945" i="10"/>
  <c r="O945" i="10"/>
  <c r="AK944" i="10"/>
  <c r="AH944" i="10"/>
  <c r="Q944" i="10"/>
  <c r="O944" i="10"/>
  <c r="AK943" i="10"/>
  <c r="Q943" i="10"/>
  <c r="O943" i="10"/>
  <c r="AK942" i="10"/>
  <c r="Q942" i="10"/>
  <c r="O942" i="10"/>
  <c r="AK941" i="10"/>
  <c r="AH941" i="10"/>
  <c r="Q941" i="10"/>
  <c r="O941" i="10"/>
  <c r="AK940" i="10"/>
  <c r="Q940" i="10"/>
  <c r="O940" i="10"/>
  <c r="AK939" i="10"/>
  <c r="Q939" i="10"/>
  <c r="O939" i="10"/>
  <c r="AK938" i="10"/>
  <c r="AH938" i="10"/>
  <c r="Q938" i="10"/>
  <c r="O938" i="10"/>
  <c r="BF937" i="10"/>
  <c r="AL937" i="10"/>
  <c r="AK937" i="10"/>
  <c r="AF937" i="10"/>
  <c r="O937" i="10"/>
  <c r="E937" i="10"/>
  <c r="BF936" i="10"/>
  <c r="AL936" i="10"/>
  <c r="AK936" i="10"/>
  <c r="AF936" i="10"/>
  <c r="O936" i="10"/>
  <c r="E936" i="10"/>
  <c r="BF935" i="10"/>
  <c r="AL935" i="10"/>
  <c r="AK935" i="10"/>
  <c r="AF935" i="10"/>
  <c r="O935" i="10"/>
  <c r="E935" i="10"/>
  <c r="BF934" i="10"/>
  <c r="AL934" i="10"/>
  <c r="AK934" i="10"/>
  <c r="AF934" i="10"/>
  <c r="O934" i="10"/>
  <c r="E934" i="10"/>
  <c r="BF933" i="10"/>
  <c r="AL933" i="10"/>
  <c r="AK933" i="10"/>
  <c r="AF933" i="10"/>
  <c r="O933" i="10"/>
  <c r="E933" i="10"/>
  <c r="BF932" i="10"/>
  <c r="AL932" i="10"/>
  <c r="AK932" i="10"/>
  <c r="AF932" i="10"/>
  <c r="O932" i="10"/>
  <c r="E932" i="10"/>
  <c r="BF931" i="10"/>
  <c r="AL931" i="10"/>
  <c r="AK931" i="10"/>
  <c r="AF931" i="10"/>
  <c r="O931" i="10"/>
  <c r="E931" i="10"/>
  <c r="BF930" i="10"/>
  <c r="AL930" i="10"/>
  <c r="AK930" i="10"/>
  <c r="AF930" i="10"/>
  <c r="O930" i="10"/>
  <c r="E930" i="10"/>
  <c r="BF929" i="10"/>
  <c r="AL929" i="10"/>
  <c r="AK929" i="10"/>
  <c r="AF929" i="10"/>
  <c r="O929" i="10"/>
  <c r="E929" i="10"/>
  <c r="BF928" i="10"/>
  <c r="AL928" i="10"/>
  <c r="AK928" i="10"/>
  <c r="AF928" i="10"/>
  <c r="O928" i="10"/>
  <c r="E928" i="10"/>
  <c r="BF927" i="10"/>
  <c r="AL927" i="10"/>
  <c r="AK927" i="10"/>
  <c r="AF927" i="10"/>
  <c r="O927" i="10"/>
  <c r="E927" i="10"/>
  <c r="BF926" i="10"/>
  <c r="AL926" i="10"/>
  <c r="AK926" i="10"/>
  <c r="AF926" i="10"/>
  <c r="O926" i="10"/>
  <c r="E926" i="10"/>
  <c r="AE925" i="10"/>
  <c r="AD925" i="10"/>
  <c r="Q925" i="10"/>
  <c r="O925" i="10"/>
  <c r="E925" i="10"/>
  <c r="AE924" i="10"/>
  <c r="AD924" i="10"/>
  <c r="Q924" i="10"/>
  <c r="O924" i="10"/>
  <c r="E924" i="10"/>
  <c r="AE923" i="10"/>
  <c r="AD923" i="10"/>
  <c r="Q923" i="10"/>
  <c r="O923" i="10"/>
  <c r="E923" i="10"/>
  <c r="AE922" i="10"/>
  <c r="AD922" i="10"/>
  <c r="Q922" i="10"/>
  <c r="O922" i="10"/>
  <c r="E922" i="10"/>
  <c r="AE921" i="10"/>
  <c r="AD921" i="10"/>
  <c r="Q921" i="10"/>
  <c r="O921" i="10"/>
  <c r="E921" i="10"/>
  <c r="AE920" i="10"/>
  <c r="AD920" i="10"/>
  <c r="Q920" i="10"/>
  <c r="O920" i="10"/>
  <c r="E920" i="10"/>
  <c r="AK919" i="10"/>
  <c r="AE919" i="10"/>
  <c r="AD919" i="10"/>
  <c r="Q919" i="10"/>
  <c r="O919" i="10"/>
  <c r="E919" i="10"/>
  <c r="AK918" i="10"/>
  <c r="AE918" i="10"/>
  <c r="AD918" i="10"/>
  <c r="Q918" i="10"/>
  <c r="O918" i="10"/>
  <c r="E918" i="10"/>
  <c r="AK917" i="10"/>
  <c r="O917" i="10"/>
  <c r="AK916" i="10"/>
  <c r="O916" i="10"/>
  <c r="AK915" i="10"/>
  <c r="O915" i="10"/>
  <c r="AK914" i="10"/>
  <c r="O914" i="10"/>
  <c r="AK913" i="10"/>
  <c r="O913" i="10"/>
  <c r="AK912" i="10"/>
  <c r="O912" i="10"/>
  <c r="AK911" i="10"/>
  <c r="O911" i="10"/>
  <c r="AK910" i="10"/>
  <c r="O910" i="10"/>
  <c r="AK909" i="10"/>
  <c r="O909" i="10"/>
  <c r="AK908" i="10"/>
  <c r="O908" i="10"/>
  <c r="AK907" i="10"/>
  <c r="O907" i="10"/>
  <c r="AK906" i="10"/>
  <c r="O906" i="10"/>
  <c r="AK905" i="10"/>
  <c r="O905" i="10"/>
  <c r="AK904" i="10"/>
  <c r="O904" i="10"/>
  <c r="AK903" i="10"/>
  <c r="O903" i="10"/>
  <c r="AK902" i="10"/>
  <c r="O902" i="10"/>
  <c r="AK901" i="10"/>
  <c r="O901" i="10"/>
  <c r="AK900" i="10"/>
  <c r="O900" i="10"/>
  <c r="AK899" i="10"/>
  <c r="O899" i="10"/>
  <c r="AK898" i="10"/>
  <c r="O898" i="10"/>
  <c r="AK897" i="10"/>
  <c r="O897" i="10"/>
  <c r="AK896" i="10"/>
  <c r="O896" i="10"/>
  <c r="BF895" i="10"/>
  <c r="AK895" i="10"/>
  <c r="Q895" i="10"/>
  <c r="P895" i="10"/>
  <c r="O895" i="10"/>
  <c r="AK894" i="10"/>
  <c r="O894" i="10"/>
  <c r="AK893" i="10"/>
  <c r="O893" i="10"/>
  <c r="BF892" i="10"/>
  <c r="AK892" i="10"/>
  <c r="Q892" i="10"/>
  <c r="P892" i="10"/>
  <c r="O892" i="10"/>
  <c r="AK891" i="10"/>
  <c r="O891" i="10"/>
  <c r="AK890" i="10"/>
  <c r="O890" i="10"/>
  <c r="BF889" i="10"/>
  <c r="AK889" i="10"/>
  <c r="Q889" i="10"/>
  <c r="P889" i="10"/>
  <c r="O889" i="10"/>
  <c r="AK888" i="10"/>
  <c r="O888" i="10"/>
  <c r="AK887" i="10"/>
  <c r="O887" i="10"/>
  <c r="BF886" i="10"/>
  <c r="AK886" i="10"/>
  <c r="Q886" i="10"/>
  <c r="P886" i="10"/>
  <c r="O886" i="10"/>
  <c r="O885" i="10"/>
  <c r="O884" i="10"/>
  <c r="O883" i="10"/>
  <c r="O882" i="10"/>
  <c r="O881" i="10"/>
  <c r="O880" i="10"/>
  <c r="O879" i="10"/>
  <c r="O878" i="10"/>
  <c r="O877" i="10"/>
  <c r="O876" i="10"/>
  <c r="O875" i="10"/>
  <c r="O874" i="10"/>
  <c r="O873" i="10"/>
  <c r="O872" i="10"/>
  <c r="O871" i="10"/>
  <c r="O870" i="10"/>
  <c r="O869" i="10"/>
  <c r="O868" i="10"/>
  <c r="O867" i="10"/>
  <c r="O866" i="10"/>
  <c r="O865" i="10"/>
  <c r="O864" i="10"/>
  <c r="O863" i="10"/>
  <c r="O862" i="10"/>
  <c r="O861" i="10"/>
  <c r="O860" i="10"/>
  <c r="O859" i="10"/>
  <c r="O858" i="10"/>
  <c r="O857" i="10"/>
  <c r="O856" i="10"/>
  <c r="O855" i="10"/>
  <c r="O854" i="10"/>
  <c r="O853" i="10"/>
  <c r="O852" i="10"/>
  <c r="O851" i="10"/>
  <c r="O850" i="10"/>
  <c r="O849" i="10"/>
  <c r="O848" i="10"/>
  <c r="O847" i="10"/>
  <c r="O846" i="10"/>
  <c r="O845" i="10"/>
  <c r="Q844" i="10"/>
  <c r="O844" i="10"/>
  <c r="E844" i="10"/>
  <c r="Q843" i="10"/>
  <c r="O843" i="10"/>
  <c r="E843" i="10"/>
  <c r="Q842" i="10"/>
  <c r="O842" i="10"/>
  <c r="E842" i="10"/>
  <c r="Q841" i="10"/>
  <c r="O841" i="10"/>
  <c r="E841" i="10"/>
  <c r="Q840" i="10"/>
  <c r="O840" i="10"/>
  <c r="E840" i="10"/>
  <c r="Q839" i="10"/>
  <c r="O839" i="10"/>
  <c r="E839" i="10"/>
  <c r="Q838" i="10"/>
  <c r="O838" i="10"/>
  <c r="E838" i="10"/>
  <c r="Q837" i="10"/>
  <c r="O837" i="10"/>
  <c r="E837" i="10"/>
  <c r="AK836" i="10"/>
  <c r="P836" i="10"/>
  <c r="O836" i="10"/>
  <c r="AK835" i="10"/>
  <c r="P835" i="10"/>
  <c r="O835" i="10"/>
  <c r="AK834" i="10"/>
  <c r="P834" i="10"/>
  <c r="O834" i="10"/>
  <c r="AK833" i="10"/>
  <c r="P833" i="10"/>
  <c r="O833" i="10"/>
  <c r="AK832" i="10"/>
  <c r="P832" i="10"/>
  <c r="O832" i="10"/>
  <c r="AK831" i="10"/>
  <c r="P831" i="10"/>
  <c r="O831" i="10"/>
  <c r="AK830" i="10"/>
  <c r="P830" i="10"/>
  <c r="O830" i="10"/>
  <c r="AK829" i="10"/>
  <c r="P829" i="10"/>
  <c r="O829" i="10"/>
  <c r="AK828" i="10"/>
  <c r="P828" i="10"/>
  <c r="O828" i="10"/>
  <c r="AK827" i="10"/>
  <c r="P827" i="10"/>
  <c r="O827" i="10"/>
  <c r="AK826" i="10"/>
  <c r="P826" i="10"/>
  <c r="O826" i="10"/>
  <c r="AK825" i="10"/>
  <c r="P825" i="10"/>
  <c r="O825" i="10"/>
  <c r="AP824" i="10"/>
  <c r="AK824" i="10"/>
  <c r="AH824" i="10"/>
  <c r="Q824" i="10"/>
  <c r="O824" i="10"/>
  <c r="AP823" i="10"/>
  <c r="AK823" i="10"/>
  <c r="AH823" i="10"/>
  <c r="Q823" i="10"/>
  <c r="O823" i="10"/>
  <c r="AP822" i="10"/>
  <c r="AK822" i="10"/>
  <c r="AH822" i="10"/>
  <c r="Q822" i="10"/>
  <c r="O822" i="10"/>
  <c r="AP821" i="10"/>
  <c r="AK821" i="10"/>
  <c r="AH821" i="10"/>
  <c r="Q821" i="10"/>
  <c r="O821" i="10"/>
  <c r="AP820" i="10"/>
  <c r="AK820" i="10"/>
  <c r="AH820" i="10"/>
  <c r="Q820" i="10"/>
  <c r="O820" i="10"/>
  <c r="AP819" i="10"/>
  <c r="AK819" i="10"/>
  <c r="AH819" i="10"/>
  <c r="Q819" i="10"/>
  <c r="O819" i="10"/>
  <c r="AP818" i="10"/>
  <c r="AK818" i="10"/>
  <c r="AH818" i="10"/>
  <c r="Q818" i="10"/>
  <c r="O818" i="10"/>
  <c r="AP817" i="10"/>
  <c r="AK817" i="10"/>
  <c r="AH817" i="10"/>
  <c r="Q817" i="10"/>
  <c r="O817" i="10"/>
  <c r="AP816" i="10"/>
  <c r="AK816" i="10"/>
  <c r="AH816" i="10"/>
  <c r="Q816" i="10"/>
  <c r="O816" i="10"/>
  <c r="AP815" i="10"/>
  <c r="AK815" i="10"/>
  <c r="AH815" i="10"/>
  <c r="Q815" i="10"/>
  <c r="O815" i="10"/>
  <c r="AP814" i="10"/>
  <c r="AK814" i="10"/>
  <c r="AH814" i="10"/>
  <c r="Q814" i="10"/>
  <c r="O814" i="10"/>
  <c r="AP813" i="10"/>
  <c r="AK813" i="10"/>
  <c r="AH813" i="10"/>
  <c r="Q813" i="10"/>
  <c r="O813" i="10"/>
  <c r="P812" i="10"/>
  <c r="Q812" i="10" s="1"/>
  <c r="O812" i="10"/>
  <c r="P811" i="10"/>
  <c r="Q811" i="10" s="1"/>
  <c r="O811" i="10"/>
  <c r="P810" i="10"/>
  <c r="Q810" i="10" s="1"/>
  <c r="O810" i="10"/>
  <c r="P809" i="10"/>
  <c r="Q809" i="10" s="1"/>
  <c r="O809" i="10"/>
  <c r="P808" i="10"/>
  <c r="Q808" i="10" s="1"/>
  <c r="O808" i="10"/>
  <c r="P807" i="10"/>
  <c r="Q807" i="10" s="1"/>
  <c r="O807" i="10"/>
  <c r="P806" i="10"/>
  <c r="Q806" i="10" s="1"/>
  <c r="O806" i="10"/>
  <c r="P805" i="10"/>
  <c r="Q805" i="10" s="1"/>
  <c r="O805" i="10"/>
  <c r="P804" i="10"/>
  <c r="Q804" i="10" s="1"/>
  <c r="O804" i="10"/>
  <c r="P803" i="10"/>
  <c r="Q803" i="10" s="1"/>
  <c r="O803" i="10"/>
  <c r="P802" i="10"/>
  <c r="Q802" i="10" s="1"/>
  <c r="O802" i="10"/>
  <c r="P801" i="10"/>
  <c r="Q801" i="10" s="1"/>
  <c r="O801" i="10"/>
  <c r="P800" i="10"/>
  <c r="Q800" i="10" s="1"/>
  <c r="O800" i="10"/>
  <c r="P799" i="10"/>
  <c r="Q799" i="10" s="1"/>
  <c r="O799" i="10"/>
  <c r="P798" i="10"/>
  <c r="Q798" i="10" s="1"/>
  <c r="O798" i="10"/>
  <c r="BF797" i="10"/>
  <c r="O797" i="10"/>
  <c r="E797" i="10"/>
  <c r="BF796" i="10"/>
  <c r="O796" i="10"/>
  <c r="E796" i="10"/>
  <c r="BF795" i="10"/>
  <c r="O795" i="10"/>
  <c r="E795" i="10"/>
  <c r="BF794" i="10"/>
  <c r="O794" i="10"/>
  <c r="E794" i="10"/>
  <c r="BF793" i="10"/>
  <c r="O793" i="10"/>
  <c r="E793" i="10"/>
  <c r="BF792" i="10"/>
  <c r="O792" i="10"/>
  <c r="E792" i="10"/>
  <c r="BF791" i="10"/>
  <c r="O791" i="10"/>
  <c r="E791" i="10"/>
  <c r="BF790" i="10"/>
  <c r="O790" i="10"/>
  <c r="E790" i="10"/>
  <c r="BF789" i="10"/>
  <c r="O789" i="10"/>
  <c r="E789" i="10"/>
  <c r="BF788" i="10"/>
  <c r="O788" i="10"/>
  <c r="E788" i="10"/>
  <c r="BF787" i="10"/>
  <c r="O787" i="10"/>
  <c r="E787" i="10"/>
  <c r="Q786" i="10"/>
  <c r="O786" i="10"/>
  <c r="Q785" i="10"/>
  <c r="O785" i="10"/>
  <c r="Q784" i="10"/>
  <c r="O784" i="10"/>
  <c r="Q783" i="10"/>
  <c r="O783" i="10"/>
  <c r="Q782" i="10"/>
  <c r="O782" i="10"/>
  <c r="Q781" i="10"/>
  <c r="O781" i="10"/>
  <c r="Q780" i="10"/>
  <c r="O780" i="10"/>
  <c r="Q779" i="10"/>
  <c r="O779" i="10"/>
  <c r="O778" i="10"/>
  <c r="Q777" i="10"/>
  <c r="O777" i="10"/>
  <c r="Q776" i="10"/>
  <c r="O776" i="10"/>
  <c r="Q775" i="10"/>
  <c r="O775" i="10"/>
  <c r="Q774" i="10"/>
  <c r="O774" i="10"/>
  <c r="Q773" i="10"/>
  <c r="O773" i="10"/>
  <c r="Q772" i="10"/>
  <c r="O772" i="10"/>
  <c r="AP771" i="10"/>
  <c r="P771" i="10"/>
  <c r="Q771" i="10" s="1"/>
  <c r="O771" i="10"/>
  <c r="AP770" i="10"/>
  <c r="P770" i="10"/>
  <c r="Q770" i="10" s="1"/>
  <c r="O770" i="10"/>
  <c r="AP769" i="10"/>
  <c r="P769" i="10"/>
  <c r="Q769" i="10" s="1"/>
  <c r="O769" i="10"/>
  <c r="AP768" i="10"/>
  <c r="P768" i="10"/>
  <c r="Q768" i="10" s="1"/>
  <c r="O768" i="10"/>
  <c r="BF767" i="10"/>
  <c r="AP767" i="10"/>
  <c r="AK767" i="10"/>
  <c r="AF767" i="10"/>
  <c r="O767" i="10"/>
  <c r="BF766" i="10"/>
  <c r="AP766" i="10"/>
  <c r="AK766" i="10"/>
  <c r="AF766" i="10"/>
  <c r="O766" i="10"/>
  <c r="BF765" i="10"/>
  <c r="AP765" i="10"/>
  <c r="AF765" i="10"/>
  <c r="O765" i="10"/>
  <c r="BF764" i="10"/>
  <c r="AP764" i="10"/>
  <c r="AF764" i="10"/>
  <c r="O764" i="10"/>
  <c r="BF763" i="10"/>
  <c r="AP763" i="10"/>
  <c r="AK763" i="10"/>
  <c r="AF763" i="10"/>
  <c r="O763" i="10"/>
  <c r="BF762" i="10"/>
  <c r="AP762" i="10"/>
  <c r="AF762" i="10"/>
  <c r="O762" i="10"/>
  <c r="BF761" i="10"/>
  <c r="AP761" i="10"/>
  <c r="AF761" i="10"/>
  <c r="O761" i="10"/>
  <c r="BF760" i="10"/>
  <c r="AP760" i="10"/>
  <c r="AF760" i="10"/>
  <c r="O760" i="10"/>
  <c r="BF759" i="10"/>
  <c r="AP759" i="10"/>
  <c r="AF759" i="10"/>
  <c r="O759" i="10"/>
  <c r="BF758" i="10"/>
  <c r="AP758" i="10"/>
  <c r="AK758" i="10"/>
  <c r="AF758" i="10"/>
  <c r="O758" i="10"/>
  <c r="AQ757" i="10"/>
  <c r="AL757" i="10"/>
  <c r="AJ757" i="10"/>
  <c r="P757" i="10"/>
  <c r="Q757" i="10" s="1"/>
  <c r="O757" i="10"/>
  <c r="AQ756" i="10"/>
  <c r="AL756" i="10"/>
  <c r="AJ756" i="10"/>
  <c r="P756" i="10"/>
  <c r="Q756" i="10" s="1"/>
  <c r="O756" i="10"/>
  <c r="AQ755" i="10"/>
  <c r="AL755" i="10"/>
  <c r="AJ755" i="10"/>
  <c r="P755" i="10"/>
  <c r="Q755" i="10" s="1"/>
  <c r="O755" i="10"/>
  <c r="AQ754" i="10"/>
  <c r="AL754" i="10"/>
  <c r="AJ754" i="10"/>
  <c r="P754" i="10"/>
  <c r="Q754" i="10" s="1"/>
  <c r="O754" i="10"/>
  <c r="AQ753" i="10"/>
  <c r="AL753" i="10"/>
  <c r="AJ753" i="10"/>
  <c r="P753" i="10"/>
  <c r="Q753" i="10" s="1"/>
  <c r="O753" i="10"/>
  <c r="AQ752" i="10"/>
  <c r="AL752" i="10"/>
  <c r="AJ752" i="10"/>
  <c r="P752" i="10"/>
  <c r="Q752" i="10" s="1"/>
  <c r="O752" i="10"/>
  <c r="AQ751" i="10"/>
  <c r="AL751" i="10"/>
  <c r="AJ751" i="10"/>
  <c r="P751" i="10"/>
  <c r="Q751" i="10" s="1"/>
  <c r="O751" i="10"/>
  <c r="AQ750" i="10"/>
  <c r="AL750" i="10"/>
  <c r="AJ750" i="10"/>
  <c r="P750" i="10"/>
  <c r="Q750" i="10" s="1"/>
  <c r="O750" i="10"/>
  <c r="AQ749" i="10"/>
  <c r="AL749" i="10"/>
  <c r="AJ749" i="10"/>
  <c r="P749" i="10"/>
  <c r="Q749" i="10" s="1"/>
  <c r="O749" i="10"/>
  <c r="AH748" i="10"/>
  <c r="Q748" i="10"/>
  <c r="O748" i="10"/>
  <c r="AH747" i="10"/>
  <c r="Q747" i="10"/>
  <c r="O747" i="10"/>
  <c r="AH746" i="10"/>
  <c r="Q746" i="10"/>
  <c r="O746" i="10"/>
  <c r="AH745" i="10"/>
  <c r="Q745" i="10"/>
  <c r="O745" i="10"/>
  <c r="AH744" i="10"/>
  <c r="Q744" i="10"/>
  <c r="O744" i="10"/>
  <c r="AH743" i="10"/>
  <c r="Q743" i="10"/>
  <c r="O743" i="10"/>
  <c r="AH742" i="10"/>
  <c r="Q742" i="10"/>
  <c r="O742" i="10"/>
  <c r="AH741" i="10"/>
  <c r="Q741" i="10"/>
  <c r="O741" i="10"/>
  <c r="AH740" i="10"/>
  <c r="Q740" i="10"/>
  <c r="O740" i="10"/>
  <c r="AH739" i="10"/>
  <c r="Q739" i="10"/>
  <c r="O739" i="10"/>
  <c r="AH738" i="10"/>
  <c r="Q738" i="10"/>
  <c r="O738" i="10"/>
  <c r="AH737" i="10"/>
  <c r="Q737" i="10"/>
  <c r="O737" i="10"/>
  <c r="AH736" i="10"/>
  <c r="Q736" i="10"/>
  <c r="O736" i="10"/>
  <c r="AH735" i="10"/>
  <c r="Q735" i="10"/>
  <c r="O735" i="10"/>
  <c r="BF734" i="10"/>
  <c r="AP734" i="10"/>
  <c r="AL734" i="10"/>
  <c r="AJ734" i="10"/>
  <c r="O734" i="10"/>
  <c r="BF733" i="10"/>
  <c r="AP733" i="10"/>
  <c r="AL733" i="10"/>
  <c r="AJ733" i="10"/>
  <c r="O733" i="10"/>
  <c r="BF732" i="10"/>
  <c r="AP732" i="10"/>
  <c r="AL732" i="10"/>
  <c r="AJ732" i="10"/>
  <c r="O732" i="10"/>
  <c r="BF731" i="10"/>
  <c r="AP731" i="10"/>
  <c r="AL731" i="10"/>
  <c r="AJ731" i="10"/>
  <c r="O731" i="10"/>
  <c r="BF730" i="10"/>
  <c r="AP730" i="10"/>
  <c r="AL730" i="10"/>
  <c r="AJ730" i="10"/>
  <c r="O730" i="10"/>
  <c r="BF729" i="10"/>
  <c r="AP729" i="10"/>
  <c r="AL729" i="10"/>
  <c r="AJ729" i="10"/>
  <c r="O729" i="10"/>
  <c r="BF728" i="10"/>
  <c r="AP728" i="10"/>
  <c r="AL728" i="10"/>
  <c r="AJ728" i="10"/>
  <c r="O728" i="10"/>
  <c r="BF727" i="10"/>
  <c r="AP727" i="10"/>
  <c r="AL727" i="10"/>
  <c r="AJ727" i="10"/>
  <c r="O727" i="10"/>
  <c r="BF726" i="10"/>
  <c r="AP726" i="10"/>
  <c r="AL726" i="10"/>
  <c r="AJ726" i="10"/>
  <c r="O726" i="10"/>
  <c r="BF725" i="10"/>
  <c r="AP725" i="10"/>
  <c r="AL725" i="10"/>
  <c r="AJ725" i="10"/>
  <c r="O725" i="10"/>
  <c r="BF724" i="10"/>
  <c r="AP724" i="10"/>
  <c r="AL724" i="10"/>
  <c r="AJ724" i="10"/>
  <c r="O724" i="10"/>
  <c r="BF723" i="10"/>
  <c r="AP723" i="10"/>
  <c r="AL723" i="10"/>
  <c r="AJ723" i="10"/>
  <c r="O723" i="10"/>
  <c r="BF722" i="10"/>
  <c r="AP722" i="10"/>
  <c r="AL722" i="10"/>
  <c r="AJ722" i="10"/>
  <c r="O722" i="10"/>
  <c r="BF721" i="10"/>
  <c r="AP721" i="10"/>
  <c r="AL721" i="10"/>
  <c r="AJ721" i="10"/>
  <c r="O721" i="10"/>
  <c r="BF720" i="10"/>
  <c r="AP720" i="10"/>
  <c r="AL720" i="10"/>
  <c r="AJ720" i="10"/>
  <c r="O720" i="10"/>
  <c r="BF719" i="10"/>
  <c r="AP719" i="10"/>
  <c r="AL719" i="10"/>
  <c r="AJ719" i="10"/>
  <c r="O719" i="10"/>
  <c r="BF718" i="10"/>
  <c r="AP718" i="10"/>
  <c r="AL718" i="10"/>
  <c r="AJ718" i="10"/>
  <c r="O718" i="10"/>
  <c r="BF717" i="10"/>
  <c r="AP717" i="10"/>
  <c r="AL717" i="10"/>
  <c r="AJ717" i="10"/>
  <c r="O717" i="10"/>
  <c r="BF716" i="10"/>
  <c r="AP716" i="10"/>
  <c r="AL716" i="10"/>
  <c r="AJ716" i="10"/>
  <c r="O716" i="10"/>
  <c r="BF715" i="10"/>
  <c r="AP715" i="10"/>
  <c r="AL715" i="10"/>
  <c r="AJ715" i="10"/>
  <c r="O715" i="10"/>
  <c r="BF714" i="10"/>
  <c r="AP714" i="10"/>
  <c r="AL714" i="10"/>
  <c r="AJ714" i="10"/>
  <c r="O714" i="10"/>
  <c r="BF713" i="10"/>
  <c r="AP713" i="10"/>
  <c r="AL713" i="10"/>
  <c r="AJ713" i="10"/>
  <c r="O713" i="10"/>
  <c r="BF712" i="10"/>
  <c r="AP712" i="10"/>
  <c r="AL712" i="10"/>
  <c r="AJ712" i="10"/>
  <c r="O712" i="10"/>
  <c r="BF711" i="10"/>
  <c r="AP711" i="10"/>
  <c r="AL711" i="10"/>
  <c r="AJ711" i="10"/>
  <c r="O711" i="10"/>
  <c r="BF710" i="10"/>
  <c r="AP710" i="10"/>
  <c r="AL710" i="10"/>
  <c r="AJ710" i="10"/>
  <c r="O710" i="10"/>
  <c r="BF709" i="10"/>
  <c r="AP709" i="10"/>
  <c r="AL709" i="10"/>
  <c r="AJ709" i="10"/>
  <c r="O709" i="10"/>
  <c r="BF708" i="10"/>
  <c r="AP708" i="10"/>
  <c r="AL708" i="10"/>
  <c r="AJ708" i="10"/>
  <c r="O708" i="10"/>
  <c r="BF707" i="10"/>
  <c r="AP707" i="10"/>
  <c r="AL707" i="10"/>
  <c r="AJ707" i="10"/>
  <c r="O707" i="10"/>
  <c r="BF706" i="10"/>
  <c r="AP706" i="10"/>
  <c r="AL706" i="10"/>
  <c r="AJ706" i="10"/>
  <c r="O706" i="10"/>
  <c r="BF705" i="10"/>
  <c r="AP705" i="10"/>
  <c r="AL705" i="10"/>
  <c r="AJ705" i="10"/>
  <c r="O705" i="10"/>
  <c r="O704" i="10"/>
  <c r="O703" i="10"/>
  <c r="O702" i="10"/>
  <c r="O701" i="10"/>
  <c r="O700" i="10"/>
  <c r="O699" i="10"/>
  <c r="AL698" i="10"/>
  <c r="P698" i="10"/>
  <c r="Q698" i="10" s="1"/>
  <c r="O698" i="10"/>
  <c r="AL697" i="10"/>
  <c r="P697" i="10"/>
  <c r="Q697" i="10" s="1"/>
  <c r="O697" i="10"/>
  <c r="AL696" i="10"/>
  <c r="P696" i="10"/>
  <c r="Q696" i="10" s="1"/>
  <c r="O696" i="10"/>
  <c r="AL695" i="10"/>
  <c r="P695" i="10"/>
  <c r="Q695" i="10" s="1"/>
  <c r="O695" i="10"/>
  <c r="AL694" i="10"/>
  <c r="P694" i="10"/>
  <c r="Q694" i="10" s="1"/>
  <c r="O694" i="10"/>
  <c r="AL693" i="10"/>
  <c r="P693" i="10"/>
  <c r="Q693" i="10" s="1"/>
  <c r="O693" i="10"/>
  <c r="AL692" i="10"/>
  <c r="P692" i="10"/>
  <c r="Q692" i="10" s="1"/>
  <c r="O692" i="10"/>
  <c r="AL691" i="10"/>
  <c r="P691" i="10"/>
  <c r="Q691" i="10" s="1"/>
  <c r="O691" i="10"/>
  <c r="AL690" i="10"/>
  <c r="P690" i="10"/>
  <c r="Q690" i="10" s="1"/>
  <c r="O690" i="10"/>
  <c r="AL689" i="10"/>
  <c r="P689" i="10"/>
  <c r="Q689" i="10" s="1"/>
  <c r="O689" i="10"/>
  <c r="AL688" i="10"/>
  <c r="P688" i="10"/>
  <c r="Q688" i="10" s="1"/>
  <c r="O688" i="10"/>
  <c r="AL687" i="10"/>
  <c r="P687" i="10"/>
  <c r="Q687" i="10" s="1"/>
  <c r="O687" i="10"/>
  <c r="AL686" i="10"/>
  <c r="P686" i="10"/>
  <c r="Q686" i="10" s="1"/>
  <c r="O686" i="10"/>
  <c r="AL685" i="10"/>
  <c r="P685" i="10"/>
  <c r="Q685" i="10" s="1"/>
  <c r="O685" i="10"/>
  <c r="AL684" i="10"/>
  <c r="P684" i="10"/>
  <c r="Q684" i="10" s="1"/>
  <c r="O684" i="10"/>
  <c r="AL683" i="10"/>
  <c r="P683" i="10"/>
  <c r="Q683" i="10" s="1"/>
  <c r="O683" i="10"/>
  <c r="AL682" i="10"/>
  <c r="P682" i="10"/>
  <c r="Q682" i="10" s="1"/>
  <c r="O682" i="10"/>
  <c r="AL681" i="10"/>
  <c r="P681" i="10"/>
  <c r="Q681" i="10" s="1"/>
  <c r="O681" i="10"/>
  <c r="Q680" i="10"/>
  <c r="O680" i="10"/>
  <c r="Q679" i="10"/>
  <c r="O679" i="10"/>
  <c r="Q678" i="10"/>
  <c r="O678" i="10"/>
  <c r="Q677" i="10"/>
  <c r="O677" i="10"/>
  <c r="Q676" i="10"/>
  <c r="O676" i="10"/>
  <c r="Q675" i="10"/>
  <c r="O675" i="10"/>
  <c r="Q674" i="10"/>
  <c r="O674" i="10"/>
  <c r="Q673" i="10"/>
  <c r="O673" i="10"/>
  <c r="Q672" i="10"/>
  <c r="O672" i="10"/>
  <c r="Q671" i="10"/>
  <c r="O671" i="10"/>
  <c r="Q670" i="10"/>
  <c r="O670" i="10"/>
  <c r="Q669" i="10"/>
  <c r="O669" i="10"/>
  <c r="Q668" i="10"/>
  <c r="O668" i="10"/>
  <c r="Q667" i="10"/>
  <c r="O667" i="10"/>
  <c r="Q666" i="10"/>
  <c r="O666" i="10"/>
  <c r="Q665" i="10"/>
  <c r="O665" i="10"/>
  <c r="Q664" i="10"/>
  <c r="O664" i="10"/>
  <c r="Q663" i="10"/>
  <c r="O663" i="10"/>
  <c r="Q662" i="10"/>
  <c r="O662" i="10"/>
  <c r="Q661" i="10"/>
  <c r="O661" i="10"/>
  <c r="Q660" i="10"/>
  <c r="O660" i="10"/>
  <c r="Q659" i="10"/>
  <c r="O659" i="10"/>
  <c r="Q658" i="10"/>
  <c r="O658" i="10"/>
  <c r="Q657" i="10"/>
  <c r="O657" i="10"/>
  <c r="AF656" i="10"/>
  <c r="O656" i="10"/>
  <c r="AF655" i="10"/>
  <c r="O655" i="10"/>
  <c r="AF654" i="10"/>
  <c r="O654" i="10"/>
  <c r="AF653" i="10"/>
  <c r="O653" i="10"/>
  <c r="AF652" i="10"/>
  <c r="O652" i="10"/>
  <c r="AF651" i="10"/>
  <c r="O651" i="10"/>
  <c r="AF650" i="10"/>
  <c r="O650" i="10"/>
  <c r="AF649" i="10"/>
  <c r="O649" i="10"/>
  <c r="AF648" i="10"/>
  <c r="O648" i="10"/>
  <c r="AF647" i="10"/>
  <c r="O647" i="10"/>
  <c r="AF646" i="10"/>
  <c r="O646" i="10"/>
  <c r="AF645" i="10"/>
  <c r="O645" i="10"/>
  <c r="AF644" i="10"/>
  <c r="O644" i="10"/>
  <c r="AF643" i="10"/>
  <c r="O643" i="10"/>
  <c r="AF642" i="10"/>
  <c r="O642" i="10"/>
  <c r="BF641" i="10"/>
  <c r="AD641" i="10"/>
  <c r="O641" i="10"/>
  <c r="BF640" i="10"/>
  <c r="AD640" i="10"/>
  <c r="O640" i="10"/>
  <c r="BF639" i="10"/>
  <c r="AD639" i="10"/>
  <c r="O639" i="10"/>
  <c r="BF638" i="10"/>
  <c r="AD638" i="10"/>
  <c r="O638" i="10"/>
  <c r="BF637" i="10"/>
  <c r="AD637" i="10"/>
  <c r="O637" i="10"/>
  <c r="BF636" i="10"/>
  <c r="AD636" i="10"/>
  <c r="O636" i="10"/>
  <c r="BF635" i="10"/>
  <c r="AD635" i="10"/>
  <c r="O635" i="10"/>
  <c r="BF634" i="10"/>
  <c r="AD634" i="10"/>
  <c r="O634" i="10"/>
  <c r="BF633" i="10"/>
  <c r="AD633" i="10"/>
  <c r="O633" i="10"/>
  <c r="BF632" i="10"/>
  <c r="AD632" i="10"/>
  <c r="O632" i="10"/>
  <c r="BF631" i="10"/>
  <c r="AD631" i="10"/>
  <c r="O631" i="10"/>
  <c r="BF630" i="10"/>
  <c r="AD630" i="10"/>
  <c r="O630" i="10"/>
  <c r="BF629" i="10"/>
  <c r="AD629" i="10"/>
  <c r="O629" i="10"/>
  <c r="BF628" i="10"/>
  <c r="AD628" i="10"/>
  <c r="O628" i="10"/>
  <c r="BF627" i="10"/>
  <c r="AD627" i="10"/>
  <c r="O627" i="10"/>
  <c r="BF626" i="10"/>
  <c r="AD626" i="10"/>
  <c r="O626" i="10"/>
  <c r="BF625" i="10"/>
  <c r="AD625" i="10"/>
  <c r="O625" i="10"/>
  <c r="BF624" i="10"/>
  <c r="O624" i="10"/>
  <c r="BF623" i="10"/>
  <c r="O623" i="10"/>
  <c r="BF622" i="10"/>
  <c r="O622" i="10"/>
  <c r="BF621" i="10"/>
  <c r="O621" i="10"/>
  <c r="BF620" i="10"/>
  <c r="AK620" i="10"/>
  <c r="O620" i="10"/>
  <c r="BF619" i="10"/>
  <c r="AK619" i="10"/>
  <c r="O619" i="10"/>
  <c r="BF618" i="10"/>
  <c r="AK618" i="10"/>
  <c r="O618" i="10"/>
  <c r="BF617" i="10"/>
  <c r="AK617" i="10"/>
  <c r="O617" i="10"/>
  <c r="AK616" i="10"/>
  <c r="P616" i="10"/>
  <c r="BF616" i="10" s="1"/>
  <c r="O616" i="10"/>
  <c r="AK615" i="10"/>
  <c r="P615" i="10"/>
  <c r="BF615" i="10" s="1"/>
  <c r="O615" i="10"/>
  <c r="AE614" i="10"/>
  <c r="O614" i="10"/>
  <c r="AE613" i="10"/>
  <c r="O613" i="10"/>
  <c r="AE612" i="10"/>
  <c r="O612" i="10"/>
  <c r="AE611" i="10"/>
  <c r="O611" i="10"/>
  <c r="AE610" i="10"/>
  <c r="O610" i="10"/>
  <c r="AE609" i="10"/>
  <c r="O609" i="10"/>
  <c r="AE608" i="10"/>
  <c r="O608" i="10"/>
  <c r="AE607" i="10"/>
  <c r="O607" i="10"/>
  <c r="AE606" i="10"/>
  <c r="O606" i="10"/>
  <c r="AE605" i="10"/>
  <c r="O605" i="10"/>
  <c r="AE604" i="10"/>
  <c r="O604" i="10"/>
  <c r="AE603" i="10"/>
  <c r="O603" i="10"/>
  <c r="AE602" i="10"/>
  <c r="O602" i="10"/>
  <c r="AE601" i="10"/>
  <c r="O601" i="10"/>
  <c r="AE600" i="10"/>
  <c r="O600" i="10"/>
  <c r="AE599" i="10"/>
  <c r="O599" i="10"/>
  <c r="AE598" i="10"/>
  <c r="O598" i="10"/>
  <c r="AE597" i="10"/>
  <c r="O597" i="10"/>
  <c r="AE596" i="10"/>
  <c r="O596" i="10"/>
  <c r="AE595" i="10"/>
  <c r="O595" i="10"/>
  <c r="AE594" i="10"/>
  <c r="O594" i="10"/>
  <c r="AE593" i="10"/>
  <c r="O593" i="10"/>
  <c r="AE592" i="10"/>
  <c r="O592" i="10"/>
  <c r="AE591" i="10"/>
  <c r="O591" i="10"/>
  <c r="AE590" i="10"/>
  <c r="O590" i="10"/>
  <c r="AE589" i="10"/>
  <c r="O589" i="10"/>
  <c r="AE588" i="10"/>
  <c r="O588" i="10"/>
  <c r="AE587" i="10"/>
  <c r="O587" i="10"/>
  <c r="AE586" i="10"/>
  <c r="O586" i="10"/>
  <c r="AE585" i="10"/>
  <c r="O585" i="10"/>
  <c r="AE584" i="10"/>
  <c r="O584" i="10"/>
  <c r="AE583" i="10"/>
  <c r="O583" i="10"/>
  <c r="AE582" i="10"/>
  <c r="O582" i="10"/>
  <c r="AE581" i="10"/>
  <c r="O581" i="10"/>
  <c r="AE580" i="10"/>
  <c r="O580" i="10"/>
  <c r="AE579" i="10"/>
  <c r="O579" i="10"/>
  <c r="AE578" i="10"/>
  <c r="O578" i="10"/>
  <c r="AE577" i="10"/>
  <c r="O577" i="10"/>
  <c r="AE576" i="10"/>
  <c r="O576" i="10"/>
  <c r="AE575" i="10"/>
  <c r="O575" i="10"/>
  <c r="AE574" i="10"/>
  <c r="O574" i="10"/>
  <c r="AE573" i="10"/>
  <c r="O573" i="10"/>
  <c r="AE572" i="10"/>
  <c r="O572" i="10"/>
  <c r="AE571" i="10"/>
  <c r="O571" i="10"/>
  <c r="AE570" i="10"/>
  <c r="O570" i="10"/>
  <c r="AE569" i="10"/>
  <c r="O569" i="10"/>
  <c r="AE568" i="10"/>
  <c r="O568" i="10"/>
  <c r="AE567" i="10"/>
  <c r="O567" i="10"/>
  <c r="AE566" i="10"/>
  <c r="O566" i="10"/>
  <c r="AE565" i="10"/>
  <c r="O565" i="10"/>
  <c r="BF564" i="10"/>
  <c r="AG564" i="10"/>
  <c r="O564" i="10"/>
  <c r="BF563" i="10"/>
  <c r="AG563" i="10"/>
  <c r="O563" i="10"/>
  <c r="BF562" i="10"/>
  <c r="AG562" i="10"/>
  <c r="O562" i="10"/>
  <c r="BF561" i="10"/>
  <c r="AG561" i="10"/>
  <c r="O561" i="10"/>
  <c r="BF560" i="10"/>
  <c r="AG560" i="10"/>
  <c r="O560" i="10"/>
  <c r="BF559" i="10"/>
  <c r="AG559" i="10"/>
  <c r="O559" i="10"/>
  <c r="BF558" i="10"/>
  <c r="AG558" i="10"/>
  <c r="O558" i="10"/>
  <c r="BF557" i="10"/>
  <c r="AG557" i="10"/>
  <c r="O557" i="10"/>
  <c r="BF556" i="10"/>
  <c r="AG556" i="10"/>
  <c r="O556" i="10"/>
  <c r="BF555" i="10"/>
  <c r="AG555" i="10"/>
  <c r="O555" i="10"/>
  <c r="BF554" i="10"/>
  <c r="AG554" i="10"/>
  <c r="O554" i="10"/>
  <c r="BF553" i="10"/>
  <c r="AG553" i="10"/>
  <c r="O553" i="10"/>
  <c r="BF552" i="10"/>
  <c r="AG552" i="10"/>
  <c r="O552" i="10"/>
  <c r="BF551" i="10"/>
  <c r="AG551" i="10"/>
  <c r="O551" i="10"/>
  <c r="BF550" i="10"/>
  <c r="AG550" i="10"/>
  <c r="O550" i="10"/>
  <c r="BF549" i="10"/>
  <c r="AQ549" i="10"/>
  <c r="AM549" i="10"/>
  <c r="O549" i="10"/>
  <c r="BF548" i="10"/>
  <c r="AQ548" i="10"/>
  <c r="AM548" i="10"/>
  <c r="O548" i="10"/>
  <c r="BF547" i="10"/>
  <c r="AQ547" i="10"/>
  <c r="AM547" i="10"/>
  <c r="O547" i="10"/>
  <c r="BF546" i="10"/>
  <c r="AQ546" i="10"/>
  <c r="AM546" i="10"/>
  <c r="O546" i="10"/>
  <c r="BF545" i="10"/>
  <c r="AQ545" i="10"/>
  <c r="AM545" i="10"/>
  <c r="O545" i="10"/>
  <c r="BF544" i="10"/>
  <c r="AQ544" i="10"/>
  <c r="AM544" i="10"/>
  <c r="O544" i="10"/>
  <c r="AM543" i="10"/>
  <c r="AL543" i="10" s="1"/>
  <c r="Q543" i="10"/>
  <c r="P543" i="10"/>
  <c r="O543" i="10"/>
  <c r="E543" i="10"/>
  <c r="AM542" i="10"/>
  <c r="AL542" i="10" s="1"/>
  <c r="Q542" i="10"/>
  <c r="P542" i="10"/>
  <c r="O542" i="10"/>
  <c r="E542" i="10"/>
  <c r="AK541" i="10"/>
  <c r="AM541" i="10" s="1"/>
  <c r="AL541" i="10" s="1"/>
  <c r="O541" i="10"/>
  <c r="E541" i="10"/>
  <c r="AM540" i="10"/>
  <c r="AL540" i="10" s="1"/>
  <c r="Q540" i="10"/>
  <c r="P540" i="10"/>
  <c r="O540" i="10"/>
  <c r="E540" i="10"/>
  <c r="AM539" i="10"/>
  <c r="AL539" i="10" s="1"/>
  <c r="Q539" i="10"/>
  <c r="P539" i="10"/>
  <c r="O539" i="10"/>
  <c r="E539" i="10"/>
  <c r="AK538" i="10"/>
  <c r="AM538" i="10" s="1"/>
  <c r="AL538" i="10" s="1"/>
  <c r="O538" i="10"/>
  <c r="E538" i="10"/>
  <c r="AK537" i="10"/>
  <c r="AM537" i="10" s="1"/>
  <c r="AL537" i="10" s="1"/>
  <c r="O537" i="10"/>
  <c r="E537" i="10"/>
  <c r="AK536" i="10"/>
  <c r="Q536" i="10" s="1"/>
  <c r="O536" i="10"/>
  <c r="E536" i="10"/>
  <c r="AK535" i="10"/>
  <c r="Q535" i="10" s="1"/>
  <c r="O535" i="10"/>
  <c r="E535" i="10"/>
  <c r="AK534" i="10"/>
  <c r="AM534" i="10" s="1"/>
  <c r="AL534" i="10" s="1"/>
  <c r="O534" i="10"/>
  <c r="E534" i="10"/>
  <c r="AK533" i="10"/>
  <c r="AM533" i="10" s="1"/>
  <c r="AL533" i="10" s="1"/>
  <c r="O533" i="10"/>
  <c r="E533" i="10"/>
  <c r="AK532" i="10"/>
  <c r="AM532" i="10" s="1"/>
  <c r="AL532" i="10" s="1"/>
  <c r="O532" i="10"/>
  <c r="E532" i="10"/>
  <c r="AM531" i="10"/>
  <c r="AL531" i="10" s="1"/>
  <c r="Q531" i="10"/>
  <c r="P531" i="10"/>
  <c r="O531" i="10"/>
  <c r="E531" i="10"/>
  <c r="AM530" i="10"/>
  <c r="AL530" i="10" s="1"/>
  <c r="Q530" i="10"/>
  <c r="P530" i="10"/>
  <c r="O530" i="10"/>
  <c r="E530" i="10"/>
  <c r="AK529" i="10"/>
  <c r="Q529" i="10" s="1"/>
  <c r="O529" i="10"/>
  <c r="E529" i="10"/>
  <c r="AQ528" i="10"/>
  <c r="AH528" i="10"/>
  <c r="AD528" i="10"/>
  <c r="Q528" i="10"/>
  <c r="O528" i="10"/>
  <c r="AQ527" i="10"/>
  <c r="AH527" i="10"/>
  <c r="AD527" i="10"/>
  <c r="Q527" i="10"/>
  <c r="O527" i="10"/>
  <c r="AQ526" i="10"/>
  <c r="AH526" i="10"/>
  <c r="AD526" i="10"/>
  <c r="Q526" i="10"/>
  <c r="O526" i="10"/>
  <c r="AQ525" i="10"/>
  <c r="AH525" i="10"/>
  <c r="AD525" i="10"/>
  <c r="Q525" i="10"/>
  <c r="O525" i="10"/>
  <c r="AQ524" i="10"/>
  <c r="AH524" i="10"/>
  <c r="AD524" i="10"/>
  <c r="Q524" i="10"/>
  <c r="O524" i="10"/>
  <c r="D524" i="10"/>
  <c r="AQ523" i="10"/>
  <c r="AH523" i="10"/>
  <c r="AD523" i="10"/>
  <c r="Q523" i="10"/>
  <c r="O523" i="10"/>
  <c r="AQ522" i="10"/>
  <c r="AH522" i="10"/>
  <c r="AD522" i="10"/>
  <c r="Q522" i="10"/>
  <c r="O522" i="10"/>
  <c r="AQ521" i="10"/>
  <c r="AH521" i="10"/>
  <c r="AD521" i="10"/>
  <c r="Q521" i="10"/>
  <c r="O521" i="10"/>
  <c r="AQ520" i="10"/>
  <c r="AH520" i="10"/>
  <c r="AD520" i="10"/>
  <c r="Q520" i="10"/>
  <c r="O520" i="10"/>
  <c r="AQ519" i="10"/>
  <c r="AH519" i="10"/>
  <c r="AD519" i="10"/>
  <c r="Q519" i="10"/>
  <c r="O519" i="10"/>
  <c r="AQ518" i="10"/>
  <c r="AH518" i="10"/>
  <c r="AD518" i="10"/>
  <c r="Q518" i="10"/>
  <c r="O518" i="10"/>
  <c r="AQ517" i="10"/>
  <c r="AH517" i="10"/>
  <c r="AD517" i="10"/>
  <c r="Q517" i="10"/>
  <c r="O517" i="10"/>
  <c r="AQ516" i="10"/>
  <c r="AH516" i="10"/>
  <c r="AD516" i="10"/>
  <c r="Q516" i="10"/>
  <c r="O516" i="10"/>
  <c r="AQ515" i="10"/>
  <c r="AH515" i="10"/>
  <c r="AD515" i="10"/>
  <c r="Q515" i="10"/>
  <c r="O515" i="10"/>
  <c r="AQ514" i="10"/>
  <c r="AH514" i="10"/>
  <c r="AD514" i="10"/>
  <c r="Q514" i="10"/>
  <c r="O514" i="10"/>
  <c r="AQ513" i="10"/>
  <c r="AH513" i="10"/>
  <c r="AD513" i="10"/>
  <c r="Q513" i="10"/>
  <c r="O513" i="10"/>
  <c r="AQ512" i="10"/>
  <c r="AH512" i="10"/>
  <c r="AD512" i="10"/>
  <c r="Q512" i="10"/>
  <c r="O512" i="10"/>
  <c r="AQ511" i="10"/>
  <c r="AH511" i="10"/>
  <c r="AD511" i="10"/>
  <c r="Q511" i="10"/>
  <c r="O511" i="10"/>
  <c r="AQ510" i="10"/>
  <c r="AH510" i="10"/>
  <c r="AD510" i="10"/>
  <c r="Q510" i="10"/>
  <c r="O510" i="10"/>
  <c r="AQ509" i="10"/>
  <c r="AH509" i="10"/>
  <c r="AD509" i="10"/>
  <c r="Q509" i="10"/>
  <c r="O509" i="10"/>
  <c r="AQ508" i="10"/>
  <c r="AH508" i="10"/>
  <c r="AD508" i="10"/>
  <c r="Q508" i="10"/>
  <c r="O508" i="10"/>
  <c r="AQ507" i="10"/>
  <c r="AI507" i="10" s="1"/>
  <c r="AH507" i="10" s="1"/>
  <c r="AD507" i="10"/>
  <c r="Q507" i="10"/>
  <c r="O507" i="10"/>
  <c r="AQ506" i="10"/>
  <c r="AI506" i="10" s="1"/>
  <c r="AH506" i="10" s="1"/>
  <c r="AD506" i="10"/>
  <c r="Q506" i="10"/>
  <c r="O506" i="10"/>
  <c r="AQ505" i="10"/>
  <c r="AI505" i="10" s="1"/>
  <c r="AH505" i="10" s="1"/>
  <c r="AD505" i="10"/>
  <c r="Q505" i="10"/>
  <c r="O505" i="10"/>
  <c r="AP504" i="10"/>
  <c r="AM504" i="10"/>
  <c r="Q504" i="10"/>
  <c r="O504" i="10"/>
  <c r="AP503" i="10"/>
  <c r="AM503" i="10"/>
  <c r="Q503" i="10"/>
  <c r="O503" i="10"/>
  <c r="AP502" i="10"/>
  <c r="AM502" i="10"/>
  <c r="Q502" i="10"/>
  <c r="O502" i="10"/>
  <c r="AP501" i="10"/>
  <c r="AM501" i="10"/>
  <c r="Q501" i="10"/>
  <c r="O501" i="10"/>
  <c r="AP500" i="10"/>
  <c r="AM500" i="10"/>
  <c r="AJ500" i="10"/>
  <c r="Q500" i="10"/>
  <c r="O500" i="10"/>
  <c r="AP499" i="10"/>
  <c r="AM499" i="10"/>
  <c r="AJ499" i="10"/>
  <c r="Q499" i="10"/>
  <c r="O499" i="10"/>
  <c r="AP498" i="10"/>
  <c r="AM498" i="10"/>
  <c r="AJ498" i="10"/>
  <c r="Q498" i="10"/>
  <c r="O498" i="10"/>
  <c r="AP497" i="10"/>
  <c r="AM497" i="10"/>
  <c r="AJ497" i="10"/>
  <c r="Q497" i="10"/>
  <c r="O497" i="10"/>
  <c r="AP496" i="10"/>
  <c r="AM496" i="10"/>
  <c r="AJ496" i="10"/>
  <c r="Q496" i="10"/>
  <c r="O496" i="10"/>
  <c r="AP495" i="10"/>
  <c r="AM495" i="10"/>
  <c r="AJ495" i="10"/>
  <c r="Q495" i="10"/>
  <c r="O495" i="10"/>
  <c r="AP494" i="10"/>
  <c r="AM494" i="10"/>
  <c r="AJ494" i="10"/>
  <c r="Q494" i="10"/>
  <c r="O494" i="10"/>
  <c r="AP493" i="10"/>
  <c r="AM493" i="10"/>
  <c r="AJ493" i="10"/>
  <c r="Q493" i="10"/>
  <c r="O493" i="10"/>
  <c r="AP492" i="10"/>
  <c r="AM492" i="10"/>
  <c r="AJ492" i="10"/>
  <c r="Q492" i="10"/>
  <c r="O492" i="10"/>
  <c r="AP491" i="10"/>
  <c r="AM491" i="10"/>
  <c r="AJ491" i="10"/>
  <c r="Q491" i="10"/>
  <c r="O491" i="10"/>
  <c r="AP490" i="10"/>
  <c r="AM490" i="10"/>
  <c r="AJ490" i="10"/>
  <c r="Q490" i="10"/>
  <c r="O490" i="10"/>
  <c r="AP489" i="10"/>
  <c r="AM489" i="10"/>
  <c r="AJ489" i="10"/>
  <c r="Q489" i="10"/>
  <c r="O489" i="10"/>
  <c r="AG488" i="10"/>
  <c r="O488" i="10"/>
  <c r="AG487" i="10"/>
  <c r="O487" i="10"/>
  <c r="AG486" i="10"/>
  <c r="O486" i="10"/>
  <c r="AG485" i="10"/>
  <c r="O485" i="10"/>
  <c r="AG484" i="10"/>
  <c r="O484" i="10"/>
  <c r="AG483" i="10"/>
  <c r="O483" i="10"/>
  <c r="O482" i="10"/>
  <c r="E482" i="10"/>
  <c r="O481" i="10"/>
  <c r="E481" i="10"/>
  <c r="O480" i="10"/>
  <c r="E480" i="10"/>
  <c r="O479" i="10"/>
  <c r="E479" i="10"/>
  <c r="O478" i="10"/>
  <c r="E478" i="10"/>
  <c r="O477" i="10"/>
  <c r="E477" i="10"/>
  <c r="O476" i="10"/>
  <c r="E476" i="10"/>
  <c r="O475" i="10"/>
  <c r="E475" i="10"/>
  <c r="O474" i="10"/>
  <c r="E474" i="10"/>
  <c r="O473" i="10"/>
  <c r="E473" i="10"/>
  <c r="O472" i="10"/>
  <c r="E472" i="10"/>
  <c r="O471" i="10"/>
  <c r="E471" i="10"/>
  <c r="O470" i="10"/>
  <c r="E470" i="10"/>
  <c r="O469" i="10"/>
  <c r="E469" i="10"/>
  <c r="O468" i="10"/>
  <c r="E468" i="10"/>
  <c r="O467" i="10"/>
  <c r="E467" i="10"/>
  <c r="AL466" i="10"/>
  <c r="AJ466" i="10"/>
  <c r="O466" i="10"/>
  <c r="E466" i="10"/>
  <c r="AL465" i="10"/>
  <c r="AJ465" i="10"/>
  <c r="O465" i="10"/>
  <c r="E465" i="10"/>
  <c r="AL464" i="10"/>
  <c r="AJ464" i="10"/>
  <c r="O464" i="10"/>
  <c r="E464" i="10"/>
  <c r="AL463" i="10"/>
  <c r="AJ463" i="10"/>
  <c r="O463" i="10"/>
  <c r="E463" i="10"/>
  <c r="AL462" i="10"/>
  <c r="AJ462" i="10"/>
  <c r="O462" i="10"/>
  <c r="E462" i="10"/>
  <c r="AL461" i="10"/>
  <c r="AJ461" i="10"/>
  <c r="O461" i="10"/>
  <c r="E461" i="10"/>
  <c r="BO460" i="10"/>
  <c r="AL460" i="10"/>
  <c r="AJ460" i="10"/>
  <c r="O460" i="10"/>
  <c r="E460" i="10"/>
  <c r="BO459" i="10"/>
  <c r="AL459" i="10"/>
  <c r="AJ459" i="10"/>
  <c r="O459" i="10"/>
  <c r="E459" i="10"/>
  <c r="BO458" i="10"/>
  <c r="AL458" i="10"/>
  <c r="AJ458" i="10"/>
  <c r="O458" i="10"/>
  <c r="E458" i="10"/>
  <c r="BO457" i="10"/>
  <c r="AL457" i="10"/>
  <c r="AJ457" i="10"/>
  <c r="O457" i="10"/>
  <c r="E457" i="10"/>
  <c r="BO456" i="10"/>
  <c r="AL456" i="10"/>
  <c r="AJ456" i="10"/>
  <c r="O456" i="10"/>
  <c r="E456" i="10"/>
  <c r="BO455" i="10"/>
  <c r="AL455" i="10"/>
  <c r="AJ455" i="10"/>
  <c r="O455" i="10"/>
  <c r="E455" i="10"/>
  <c r="AL454" i="10"/>
  <c r="AF454" i="10"/>
  <c r="Q454" i="10"/>
  <c r="O454" i="10"/>
  <c r="AL453" i="10"/>
  <c r="AF453" i="10"/>
  <c r="Q453" i="10"/>
  <c r="O453" i="10"/>
  <c r="AL452" i="10"/>
  <c r="AF452" i="10"/>
  <c r="Q452" i="10"/>
  <c r="O452" i="10"/>
  <c r="AL451" i="10"/>
  <c r="AF451" i="10"/>
  <c r="Q451" i="10"/>
  <c r="O451" i="10"/>
  <c r="AL450" i="10"/>
  <c r="AF450" i="10"/>
  <c r="Q450" i="10"/>
  <c r="O450" i="10"/>
  <c r="AL449" i="10"/>
  <c r="AF449" i="10"/>
  <c r="Q449" i="10"/>
  <c r="O449" i="10"/>
  <c r="AL448" i="10"/>
  <c r="AK448" i="10"/>
  <c r="AF448" i="10"/>
  <c r="Q448" i="10"/>
  <c r="O448" i="10"/>
  <c r="AL447" i="10"/>
  <c r="AF447" i="10"/>
  <c r="Q447" i="10"/>
  <c r="O447" i="10"/>
  <c r="AL446" i="10"/>
  <c r="AF446" i="10"/>
  <c r="Q446" i="10"/>
  <c r="O446" i="10"/>
  <c r="AL445" i="10"/>
  <c r="AK445" i="10"/>
  <c r="AF445" i="10"/>
  <c r="Q445" i="10"/>
  <c r="O445" i="10"/>
  <c r="AL444" i="10"/>
  <c r="O444" i="10"/>
  <c r="AL443" i="10"/>
  <c r="O443" i="10"/>
  <c r="AL442" i="10"/>
  <c r="O442" i="10"/>
  <c r="AL441" i="10"/>
  <c r="O441" i="10"/>
  <c r="AL440" i="10"/>
  <c r="O440" i="10"/>
  <c r="AL439" i="10"/>
  <c r="O439" i="10"/>
  <c r="AL438" i="10"/>
  <c r="O438" i="10"/>
  <c r="AL437" i="10"/>
  <c r="O437" i="10"/>
  <c r="AL436" i="10"/>
  <c r="O436" i="10"/>
  <c r="AL435" i="10"/>
  <c r="O435" i="10"/>
  <c r="AL434" i="10"/>
  <c r="O434" i="10"/>
  <c r="AL433" i="10"/>
  <c r="O433" i="10"/>
  <c r="AL432" i="10"/>
  <c r="O432" i="10"/>
  <c r="AL431" i="10"/>
  <c r="O431" i="10"/>
  <c r="AL430" i="10"/>
  <c r="O430" i="10"/>
  <c r="AL429" i="10"/>
  <c r="O429" i="10"/>
  <c r="AL428" i="10"/>
  <c r="O428" i="10"/>
  <c r="AL427" i="10"/>
  <c r="O427" i="10"/>
  <c r="AL426" i="10"/>
  <c r="O426" i="10"/>
  <c r="AL425" i="10"/>
  <c r="O425" i="10"/>
  <c r="AL424" i="10"/>
  <c r="O424" i="10"/>
  <c r="AL423" i="10"/>
  <c r="O423" i="10"/>
  <c r="AL422" i="10"/>
  <c r="O422" i="10"/>
  <c r="AL421" i="10"/>
  <c r="O421" i="10"/>
  <c r="AL420" i="10"/>
  <c r="O420" i="10"/>
  <c r="AL419" i="10"/>
  <c r="O419" i="10"/>
  <c r="AL418" i="10"/>
  <c r="O418" i="10"/>
  <c r="O417" i="10"/>
  <c r="E417" i="10"/>
  <c r="O416" i="10"/>
  <c r="E416" i="10"/>
  <c r="O415" i="10"/>
  <c r="E415" i="10"/>
  <c r="O414" i="10"/>
  <c r="E414" i="10"/>
  <c r="O413" i="10"/>
  <c r="E413" i="10"/>
  <c r="O412" i="10"/>
  <c r="E412" i="10"/>
  <c r="O411" i="10"/>
  <c r="E411" i="10"/>
  <c r="O410" i="10"/>
  <c r="E410" i="10"/>
  <c r="Q409" i="10"/>
  <c r="O409" i="10"/>
  <c r="Q408" i="10"/>
  <c r="O408" i="10"/>
  <c r="Q407" i="10"/>
  <c r="O407" i="10"/>
  <c r="Q406" i="10"/>
  <c r="O406" i="10"/>
  <c r="Q405" i="10"/>
  <c r="O405" i="10"/>
  <c r="Q404" i="10"/>
  <c r="O404" i="10"/>
  <c r="Q403" i="10"/>
  <c r="O403" i="10"/>
  <c r="Q402" i="10"/>
  <c r="O402" i="10"/>
  <c r="Q401" i="10"/>
  <c r="O401" i="10"/>
  <c r="Q400" i="10"/>
  <c r="O400" i="10"/>
  <c r="Q399" i="10"/>
  <c r="O399" i="10"/>
  <c r="Q398" i="10"/>
  <c r="O398" i="10"/>
  <c r="AP397" i="10"/>
  <c r="Q397" i="10"/>
  <c r="O397" i="10"/>
  <c r="AP396" i="10"/>
  <c r="Q396" i="10"/>
  <c r="O396" i="10"/>
  <c r="AP395" i="10"/>
  <c r="Q395" i="10"/>
  <c r="O395" i="10"/>
  <c r="AP394" i="10"/>
  <c r="Q394" i="10"/>
  <c r="O394" i="10"/>
  <c r="AP393" i="10"/>
  <c r="AG393" i="10"/>
  <c r="O393" i="10"/>
  <c r="AP392" i="10"/>
  <c r="AG392" i="10"/>
  <c r="O392" i="10"/>
  <c r="AP391" i="10"/>
  <c r="AG391" i="10"/>
  <c r="O391" i="10"/>
  <c r="AP390" i="10"/>
  <c r="AG390" i="10"/>
  <c r="O390" i="10"/>
  <c r="AP389" i="10"/>
  <c r="AG389" i="10"/>
  <c r="O389" i="10"/>
  <c r="AP388" i="10"/>
  <c r="AG388" i="10"/>
  <c r="O388" i="10"/>
  <c r="AP387" i="10"/>
  <c r="AG387" i="10"/>
  <c r="O387" i="10"/>
  <c r="AP386" i="10"/>
  <c r="AG386" i="10"/>
  <c r="O386" i="10"/>
  <c r="AP385" i="10"/>
  <c r="AG385" i="10"/>
  <c r="O385" i="10"/>
  <c r="AP384" i="10"/>
  <c r="AG384" i="10"/>
  <c r="O384" i="10"/>
  <c r="AP383" i="10"/>
  <c r="AG383" i="10"/>
  <c r="O383" i="10"/>
  <c r="AP382" i="10"/>
  <c r="AG382" i="10"/>
  <c r="O382" i="10"/>
  <c r="AP381" i="10"/>
  <c r="AG381" i="10"/>
  <c r="O381" i="10"/>
  <c r="AP380" i="10"/>
  <c r="AG380" i="10"/>
  <c r="O380" i="10"/>
  <c r="AP379" i="10"/>
  <c r="AG379" i="10"/>
  <c r="O379" i="10"/>
  <c r="AP378" i="10"/>
  <c r="AG378" i="10"/>
  <c r="O378" i="10"/>
  <c r="AP377" i="10"/>
  <c r="AG377" i="10"/>
  <c r="O377" i="10"/>
  <c r="AP376" i="10"/>
  <c r="AG376" i="10"/>
  <c r="O376" i="10"/>
  <c r="AP375" i="10"/>
  <c r="AG375" i="10"/>
  <c r="O375" i="10"/>
  <c r="AP374" i="10"/>
  <c r="AG374" i="10"/>
  <c r="O374" i="10"/>
  <c r="AP373" i="10"/>
  <c r="AG373" i="10"/>
  <c r="O373" i="10"/>
  <c r="AP372" i="10"/>
  <c r="AG372" i="10"/>
  <c r="O372" i="10"/>
  <c r="AP371" i="10"/>
  <c r="AG371" i="10"/>
  <c r="O371" i="10"/>
  <c r="AP370" i="10"/>
  <c r="AG370" i="10"/>
  <c r="O370" i="10"/>
  <c r="AP369" i="10"/>
  <c r="AG369" i="10"/>
  <c r="O369" i="10"/>
  <c r="AP368" i="10"/>
  <c r="AG368" i="10"/>
  <c r="O368" i="10"/>
  <c r="AP367" i="10"/>
  <c r="AG367" i="10"/>
  <c r="O367" i="10"/>
  <c r="AP366" i="10"/>
  <c r="AG366" i="10"/>
  <c r="O366" i="10"/>
  <c r="AP365" i="10"/>
  <c r="AG365" i="10"/>
  <c r="O365" i="10"/>
  <c r="AP364" i="10"/>
  <c r="AG364" i="10"/>
  <c r="O364" i="10"/>
  <c r="AP363" i="10"/>
  <c r="AG363" i="10"/>
  <c r="O363" i="10"/>
  <c r="AP362" i="10"/>
  <c r="AG362" i="10"/>
  <c r="O362" i="10"/>
  <c r="Q361" i="10"/>
  <c r="O361" i="10"/>
  <c r="Q360" i="10"/>
  <c r="O360" i="10"/>
  <c r="Q359" i="10"/>
  <c r="O359" i="10"/>
  <c r="Q358" i="10"/>
  <c r="O358" i="10"/>
  <c r="Q357" i="10"/>
  <c r="O357" i="10"/>
  <c r="Q356" i="10"/>
  <c r="O356" i="10"/>
  <c r="Q355" i="10"/>
  <c r="O355" i="10"/>
  <c r="Q354" i="10"/>
  <c r="O354" i="10"/>
  <c r="Q353" i="10"/>
  <c r="O353" i="10"/>
  <c r="Q352" i="10"/>
  <c r="O352" i="10"/>
  <c r="Q351" i="10"/>
  <c r="O351" i="10"/>
  <c r="Q350" i="10"/>
  <c r="O350" i="10"/>
  <c r="Q349" i="10"/>
  <c r="O349" i="10"/>
  <c r="Q348" i="10"/>
  <c r="O348" i="10"/>
  <c r="Q347" i="10"/>
  <c r="O347" i="10"/>
  <c r="AM346" i="10"/>
  <c r="AJ346" i="10"/>
  <c r="O346" i="10"/>
  <c r="E346" i="10"/>
  <c r="AM345" i="10"/>
  <c r="AJ345" i="10"/>
  <c r="O345" i="10"/>
  <c r="E345" i="10"/>
  <c r="AM344" i="10"/>
  <c r="AJ344" i="10"/>
  <c r="O344" i="10"/>
  <c r="E344" i="10"/>
  <c r="AM343" i="10"/>
  <c r="AJ343" i="10"/>
  <c r="O343" i="10"/>
  <c r="E343" i="10"/>
  <c r="AM342" i="10"/>
  <c r="AG342" i="10"/>
  <c r="O342" i="10"/>
  <c r="E342" i="10"/>
  <c r="AM341" i="10"/>
  <c r="AG341" i="10"/>
  <c r="O341" i="10"/>
  <c r="E341" i="10"/>
  <c r="AM340" i="10"/>
  <c r="AG340" i="10"/>
  <c r="O340" i="10"/>
  <c r="E340" i="10"/>
  <c r="AM339" i="10"/>
  <c r="AG339" i="10"/>
  <c r="O339" i="10"/>
  <c r="E339" i="10"/>
  <c r="AM338" i="10"/>
  <c r="AG338" i="10"/>
  <c r="O338" i="10"/>
  <c r="E338" i="10"/>
  <c r="AM337" i="10"/>
  <c r="AG337" i="10"/>
  <c r="O337" i="10"/>
  <c r="E337" i="10"/>
  <c r="AM336" i="10"/>
  <c r="AG336" i="10"/>
  <c r="O336" i="10"/>
  <c r="E336" i="10"/>
  <c r="AM335" i="10"/>
  <c r="AG335" i="10"/>
  <c r="O335" i="10"/>
  <c r="E335" i="10"/>
  <c r="AM334" i="10"/>
  <c r="AG334" i="10"/>
  <c r="O334" i="10"/>
  <c r="E334" i="10"/>
  <c r="AM333" i="10"/>
  <c r="AG333" i="10"/>
  <c r="O333" i="10"/>
  <c r="E333" i="10"/>
  <c r="AM332" i="10"/>
  <c r="AG332" i="10"/>
  <c r="O332" i="10"/>
  <c r="E332" i="10"/>
  <c r="AM331" i="10"/>
  <c r="AG331" i="10"/>
  <c r="O331" i="10"/>
  <c r="E331" i="10"/>
  <c r="AM330" i="10"/>
  <c r="AG330" i="10"/>
  <c r="O330" i="10"/>
  <c r="E330" i="10"/>
  <c r="AM329" i="10"/>
  <c r="AG329" i="10"/>
  <c r="O329" i="10"/>
  <c r="E329" i="10"/>
  <c r="AM328" i="10"/>
  <c r="AG328" i="10"/>
  <c r="O328" i="10"/>
  <c r="E328" i="10"/>
  <c r="AM327" i="10"/>
  <c r="AG327" i="10"/>
  <c r="O327" i="10"/>
  <c r="E327" i="10"/>
  <c r="AM326" i="10"/>
  <c r="AJ326" i="10"/>
  <c r="O326" i="10"/>
  <c r="E326" i="10"/>
  <c r="AM325" i="10"/>
  <c r="AJ325" i="10"/>
  <c r="O325" i="10"/>
  <c r="E325" i="10"/>
  <c r="AM324" i="10"/>
  <c r="AJ324" i="10"/>
  <c r="O324" i="10"/>
  <c r="E324" i="10"/>
  <c r="AM323" i="10"/>
  <c r="AJ323" i="10"/>
  <c r="AD324" i="10" s="1"/>
  <c r="O323" i="10"/>
  <c r="E323" i="10"/>
  <c r="AP322" i="10"/>
  <c r="Q322" i="10"/>
  <c r="O322" i="10"/>
  <c r="AP321" i="10"/>
  <c r="Q321" i="10"/>
  <c r="O321" i="10"/>
  <c r="AP320" i="10"/>
  <c r="Q320" i="10"/>
  <c r="O320" i="10"/>
  <c r="AP319" i="10"/>
  <c r="Q319" i="10"/>
  <c r="O319" i="10"/>
  <c r="AP318" i="10"/>
  <c r="AJ318" i="10"/>
  <c r="Q318" i="10"/>
  <c r="O318" i="10"/>
  <c r="AP317" i="10"/>
  <c r="AJ317" i="10"/>
  <c r="Q317" i="10"/>
  <c r="O317" i="10"/>
  <c r="AP316" i="10"/>
  <c r="AJ316" i="10"/>
  <c r="Q316" i="10"/>
  <c r="O316" i="10"/>
  <c r="AP315" i="10"/>
  <c r="AJ315" i="10"/>
  <c r="Q315" i="10"/>
  <c r="O315" i="10"/>
  <c r="AP314" i="10"/>
  <c r="AJ314" i="10"/>
  <c r="Q314" i="10"/>
  <c r="O314" i="10"/>
  <c r="AP313" i="10"/>
  <c r="AJ313" i="10"/>
  <c r="Q313" i="10"/>
  <c r="O313" i="10"/>
  <c r="AP312" i="10"/>
  <c r="AJ312" i="10"/>
  <c r="Q312" i="10"/>
  <c r="O312" i="10"/>
  <c r="AP311" i="10"/>
  <c r="AJ311" i="10"/>
  <c r="Q311" i="10"/>
  <c r="O311" i="10"/>
  <c r="Q310" i="10"/>
  <c r="O310" i="10"/>
  <c r="Q309" i="10"/>
  <c r="O309" i="10"/>
  <c r="Q308" i="10"/>
  <c r="O308" i="10"/>
  <c r="Q307" i="10"/>
  <c r="O307" i="10"/>
  <c r="Q306" i="10"/>
  <c r="O306" i="10"/>
  <c r="Q305" i="10"/>
  <c r="O305" i="10"/>
  <c r="Q304" i="10"/>
  <c r="O304" i="10"/>
  <c r="Q303" i="10"/>
  <c r="O303" i="10"/>
  <c r="Q302" i="10"/>
  <c r="O302" i="10"/>
  <c r="Q301" i="10"/>
  <c r="O301" i="10"/>
  <c r="Q300" i="10"/>
  <c r="O300" i="10"/>
  <c r="Q299" i="10"/>
  <c r="O299" i="10"/>
  <c r="Q298" i="10"/>
  <c r="O298" i="10"/>
  <c r="Q297" i="10"/>
  <c r="O297" i="10"/>
  <c r="Q296" i="10"/>
  <c r="O296" i="10"/>
  <c r="Q295" i="10"/>
  <c r="O295" i="10"/>
  <c r="AK294" i="10"/>
  <c r="AD294" i="10"/>
  <c r="Q294" i="10"/>
  <c r="O294" i="10"/>
  <c r="AK293" i="10"/>
  <c r="AD293" i="10"/>
  <c r="Q293" i="10"/>
  <c r="O293" i="10"/>
  <c r="AK292" i="10"/>
  <c r="AD292" i="10"/>
  <c r="Q292" i="10"/>
  <c r="O292" i="10"/>
  <c r="AK291" i="10"/>
  <c r="AD291" i="10"/>
  <c r="Q291" i="10"/>
  <c r="O291" i="10"/>
  <c r="AK290" i="10"/>
  <c r="AD290" i="10"/>
  <c r="Q290" i="10"/>
  <c r="O290" i="10"/>
  <c r="AK289" i="10"/>
  <c r="AD289" i="10"/>
  <c r="Q289" i="10"/>
  <c r="O289" i="10"/>
  <c r="AK288" i="10"/>
  <c r="AD288" i="10"/>
  <c r="Q288" i="10"/>
  <c r="O288" i="10"/>
  <c r="AK287" i="10"/>
  <c r="AD287" i="10"/>
  <c r="Q287" i="10"/>
  <c r="O287" i="10"/>
  <c r="AK286" i="10"/>
  <c r="AD286" i="10"/>
  <c r="Q286" i="10"/>
  <c r="O286" i="10"/>
  <c r="AK285" i="10"/>
  <c r="AD285" i="10"/>
  <c r="Q285" i="10"/>
  <c r="O285" i="10"/>
  <c r="AK284" i="10"/>
  <c r="AD284" i="10"/>
  <c r="Q284" i="10"/>
  <c r="O284" i="10"/>
  <c r="AK283" i="10"/>
  <c r="AD283" i="10"/>
  <c r="Q283" i="10"/>
  <c r="O283" i="10"/>
  <c r="AK282" i="10"/>
  <c r="AD282" i="10"/>
  <c r="Q282" i="10"/>
  <c r="O282" i="10"/>
  <c r="AK281" i="10"/>
  <c r="AD281" i="10"/>
  <c r="Q281" i="10"/>
  <c r="O281" i="10"/>
  <c r="AK280" i="10"/>
  <c r="AD280" i="10"/>
  <c r="Q280" i="10"/>
  <c r="O280" i="10"/>
  <c r="AK279" i="10"/>
  <c r="AD279" i="10"/>
  <c r="Q279" i="10"/>
  <c r="O279" i="10"/>
  <c r="Q278" i="10"/>
  <c r="O278" i="10"/>
  <c r="Q277" i="10"/>
  <c r="O277" i="10"/>
  <c r="Q276" i="10"/>
  <c r="O276" i="10"/>
  <c r="Q275" i="10"/>
  <c r="O275" i="10"/>
  <c r="Q274" i="10"/>
  <c r="O274" i="10"/>
  <c r="Q273" i="10"/>
  <c r="O273" i="10"/>
  <c r="Q272" i="10"/>
  <c r="O272" i="10"/>
  <c r="Q271" i="10"/>
  <c r="O271" i="10"/>
  <c r="Q270" i="10"/>
  <c r="O270" i="10"/>
  <c r="Q269" i="10"/>
  <c r="O269" i="10"/>
  <c r="Q268" i="10"/>
  <c r="O268" i="10"/>
  <c r="Q267" i="10"/>
  <c r="O267" i="10"/>
  <c r="Q266" i="10"/>
  <c r="O266" i="10"/>
  <c r="Q265" i="10"/>
  <c r="O265" i="10"/>
  <c r="Q264" i="10"/>
  <c r="O264" i="10"/>
  <c r="Q263" i="10"/>
  <c r="O263" i="10"/>
  <c r="Q262" i="10"/>
  <c r="O262" i="10"/>
  <c r="Q261" i="10"/>
  <c r="O261" i="10"/>
  <c r="Q260" i="10"/>
  <c r="O260" i="10"/>
  <c r="Q259" i="10"/>
  <c r="O259" i="10"/>
  <c r="Q258" i="10"/>
  <c r="O258" i="10"/>
  <c r="Q257" i="10"/>
  <c r="O257" i="10"/>
  <c r="Q256" i="10"/>
  <c r="O256" i="10"/>
  <c r="Q255" i="10"/>
  <c r="O255" i="10"/>
  <c r="Q254" i="10"/>
  <c r="O254" i="10"/>
  <c r="Q253" i="10"/>
  <c r="O253" i="10"/>
  <c r="Q252" i="10"/>
  <c r="O252" i="10"/>
  <c r="Q251" i="10"/>
  <c r="O251" i="10"/>
  <c r="Q250" i="10"/>
  <c r="O250" i="10"/>
  <c r="Q249" i="10"/>
  <c r="O249" i="10"/>
  <c r="Q248" i="10"/>
  <c r="O248" i="10"/>
  <c r="Q247" i="10"/>
  <c r="O247" i="10"/>
  <c r="Q246" i="10"/>
  <c r="O246" i="10"/>
  <c r="Q245" i="10"/>
  <c r="O245" i="10"/>
  <c r="Q244" i="10"/>
  <c r="O244" i="10"/>
  <c r="Q243" i="10"/>
  <c r="O243" i="10"/>
  <c r="Q242" i="10"/>
  <c r="O242" i="10"/>
  <c r="Q241" i="10"/>
  <c r="O241" i="10"/>
  <c r="Q240" i="10"/>
  <c r="O240" i="10"/>
  <c r="Q239" i="10"/>
  <c r="O239" i="10"/>
  <c r="Q238" i="10"/>
  <c r="O238" i="10"/>
  <c r="Q237" i="10"/>
  <c r="O237" i="10"/>
  <c r="Q236" i="10"/>
  <c r="O236" i="10"/>
  <c r="Q235" i="10"/>
  <c r="O235" i="10"/>
  <c r="Q234" i="10"/>
  <c r="O234" i="10"/>
  <c r="Q233" i="10"/>
  <c r="O233" i="10"/>
  <c r="Q232" i="10"/>
  <c r="O232" i="10"/>
  <c r="Q231" i="10"/>
  <c r="O231" i="10"/>
  <c r="O230" i="10"/>
  <c r="E230" i="10"/>
  <c r="O229" i="10"/>
  <c r="E229" i="10"/>
  <c r="AK228" i="10"/>
  <c r="O228" i="10"/>
  <c r="E228" i="10"/>
  <c r="AK227" i="10"/>
  <c r="O227" i="10"/>
  <c r="E227" i="10"/>
  <c r="O226" i="10"/>
  <c r="E226" i="10"/>
  <c r="O225" i="10"/>
  <c r="E225" i="10"/>
  <c r="O224" i="10"/>
  <c r="E224" i="10"/>
  <c r="AK223" i="10"/>
  <c r="O223" i="10"/>
  <c r="E223" i="10"/>
  <c r="AP222" i="10"/>
  <c r="AK222" i="10"/>
  <c r="Q222" i="10"/>
  <c r="O222" i="10"/>
  <c r="AP221" i="10"/>
  <c r="AK221" i="10"/>
  <c r="Q221" i="10"/>
  <c r="O221" i="10"/>
  <c r="AP220" i="10"/>
  <c r="AK220" i="10"/>
  <c r="Q220" i="10"/>
  <c r="O220" i="10"/>
  <c r="AP219" i="10"/>
  <c r="AK219" i="10"/>
  <c r="Q219" i="10"/>
  <c r="O219" i="10"/>
  <c r="AP218" i="10"/>
  <c r="AK218" i="10"/>
  <c r="Q218" i="10"/>
  <c r="O218" i="10"/>
  <c r="AP217" i="10"/>
  <c r="AK217" i="10"/>
  <c r="Q217" i="10"/>
  <c r="O217" i="10"/>
  <c r="AP216" i="10"/>
  <c r="AK216" i="10"/>
  <c r="Q216" i="10"/>
  <c r="O216" i="10"/>
  <c r="AP215" i="10"/>
  <c r="AK215" i="10"/>
  <c r="Q215" i="10"/>
  <c r="O215" i="10"/>
  <c r="AP214" i="10"/>
  <c r="AK214" i="10"/>
  <c r="AG214" i="10"/>
  <c r="AD214" i="10"/>
  <c r="Q214" i="10"/>
  <c r="O214" i="10"/>
  <c r="AP213" i="10"/>
  <c r="AK213" i="10"/>
  <c r="AG213" i="10"/>
  <c r="AD213" i="10"/>
  <c r="Q213" i="10"/>
  <c r="O213" i="10"/>
  <c r="AP212" i="10"/>
  <c r="AK212" i="10"/>
  <c r="AG212" i="10"/>
  <c r="AD212" i="10"/>
  <c r="Q212" i="10"/>
  <c r="O212" i="10"/>
  <c r="AP211" i="10"/>
  <c r="AK211" i="10"/>
  <c r="AG211" i="10"/>
  <c r="AD211" i="10"/>
  <c r="Q211" i="10"/>
  <c r="O211" i="10"/>
  <c r="AP210" i="10"/>
  <c r="AK210" i="10"/>
  <c r="AG210" i="10"/>
  <c r="AD210" i="10"/>
  <c r="Q210" i="10"/>
  <c r="O210" i="10"/>
  <c r="AP209" i="10"/>
  <c r="AK209" i="10"/>
  <c r="AG209" i="10"/>
  <c r="AD209" i="10"/>
  <c r="Q209" i="10"/>
  <c r="O209" i="10"/>
  <c r="AP208" i="10"/>
  <c r="AK208" i="10"/>
  <c r="AG208" i="10"/>
  <c r="AD208" i="10"/>
  <c r="Q208" i="10"/>
  <c r="O208" i="10"/>
  <c r="AP207" i="10"/>
  <c r="AK207" i="10"/>
  <c r="AG207" i="10"/>
  <c r="AD207" i="10"/>
  <c r="Q207" i="10"/>
  <c r="O207" i="10"/>
  <c r="AP206" i="10"/>
  <c r="AK206" i="10"/>
  <c r="AG206" i="10"/>
  <c r="AD206" i="10"/>
  <c r="Q206" i="10"/>
  <c r="O206" i="10"/>
  <c r="AP205" i="10"/>
  <c r="AK205" i="10"/>
  <c r="AG205" i="10"/>
  <c r="AD205" i="10"/>
  <c r="Q205" i="10"/>
  <c r="O205" i="10"/>
  <c r="AP204" i="10"/>
  <c r="AK204" i="10"/>
  <c r="AG204" i="10"/>
  <c r="AD204" i="10"/>
  <c r="Q204" i="10"/>
  <c r="O204" i="10"/>
  <c r="AP203" i="10"/>
  <c r="AK203" i="10"/>
  <c r="AG203" i="10"/>
  <c r="AD203" i="10"/>
  <c r="Q203" i="10"/>
  <c r="O203" i="10"/>
  <c r="AP202" i="10"/>
  <c r="AK202" i="10"/>
  <c r="AG202" i="10"/>
  <c r="AD202" i="10"/>
  <c r="Q202" i="10"/>
  <c r="O202" i="10"/>
  <c r="AP201" i="10"/>
  <c r="AK201" i="10"/>
  <c r="AG201" i="10"/>
  <c r="AD201" i="10"/>
  <c r="Q201" i="10"/>
  <c r="O201" i="10"/>
  <c r="AP200" i="10"/>
  <c r="AK200" i="10"/>
  <c r="AG200" i="10"/>
  <c r="AD200" i="10"/>
  <c r="Q200" i="10"/>
  <c r="O200" i="10"/>
  <c r="AP199" i="10"/>
  <c r="AK199" i="10"/>
  <c r="AG199" i="10"/>
  <c r="AD199" i="10"/>
  <c r="Q199" i="10"/>
  <c r="O199" i="10"/>
  <c r="AP198" i="10"/>
  <c r="AK198" i="10"/>
  <c r="AG198" i="10"/>
  <c r="AD198" i="10"/>
  <c r="Q198" i="10"/>
  <c r="O198" i="10"/>
  <c r="AP197" i="10"/>
  <c r="AK197" i="10"/>
  <c r="AG197" i="10"/>
  <c r="AD197" i="10"/>
  <c r="Q197" i="10"/>
  <c r="O197" i="10"/>
  <c r="AP196" i="10"/>
  <c r="AK196" i="10"/>
  <c r="AG196" i="10"/>
  <c r="AD196" i="10"/>
  <c r="Q196" i="10"/>
  <c r="O196" i="10"/>
  <c r="AP195" i="10"/>
  <c r="AK195" i="10"/>
  <c r="AG195" i="10"/>
  <c r="AD195" i="10"/>
  <c r="Q195" i="10"/>
  <c r="O195" i="10"/>
  <c r="AP194" i="10"/>
  <c r="AK194" i="10"/>
  <c r="AG194" i="10"/>
  <c r="AD194" i="10"/>
  <c r="Q194" i="10"/>
  <c r="O194" i="10"/>
  <c r="AP193" i="10"/>
  <c r="AK193" i="10"/>
  <c r="AG193" i="10"/>
  <c r="AD193" i="10"/>
  <c r="Q193" i="10"/>
  <c r="O193" i="10"/>
  <c r="AP192" i="10"/>
  <c r="AK192" i="10"/>
  <c r="AG192" i="10"/>
  <c r="AD192" i="10"/>
  <c r="Q192" i="10"/>
  <c r="O192" i="10"/>
  <c r="AP191" i="10"/>
  <c r="AK191" i="10"/>
  <c r="AG191" i="10"/>
  <c r="AD191" i="10"/>
  <c r="Q191" i="10"/>
  <c r="O191" i="10"/>
  <c r="AP190" i="10"/>
  <c r="AK190" i="10"/>
  <c r="AG190" i="10"/>
  <c r="AD190" i="10"/>
  <c r="Q190" i="10"/>
  <c r="O190" i="10"/>
  <c r="AP189" i="10"/>
  <c r="AK189" i="10"/>
  <c r="AG189" i="10"/>
  <c r="AD189" i="10"/>
  <c r="Q189" i="10"/>
  <c r="O189" i="10"/>
  <c r="AP188" i="10"/>
  <c r="AK188" i="10"/>
  <c r="AG188" i="10"/>
  <c r="AD188" i="10"/>
  <c r="Q188" i="10"/>
  <c r="O188" i="10"/>
  <c r="AP187" i="10"/>
  <c r="AK187" i="10"/>
  <c r="AG187" i="10"/>
  <c r="AD187" i="10"/>
  <c r="Q187" i="10"/>
  <c r="O187" i="10"/>
  <c r="AP186" i="10"/>
  <c r="AK186" i="10"/>
  <c r="AG186" i="10"/>
  <c r="AD186" i="10"/>
  <c r="Q186" i="10"/>
  <c r="O186" i="10"/>
  <c r="AP185" i="10"/>
  <c r="AK185" i="10"/>
  <c r="AG185" i="10"/>
  <c r="AD185" i="10"/>
  <c r="Q185" i="10"/>
  <c r="O185" i="10"/>
  <c r="AP184" i="10"/>
  <c r="AK184" i="10"/>
  <c r="AG184" i="10"/>
  <c r="AD184" i="10"/>
  <c r="Q184" i="10"/>
  <c r="O184" i="10"/>
  <c r="AP183" i="10"/>
  <c r="AK183" i="10"/>
  <c r="AG183" i="10"/>
  <c r="AD183" i="10"/>
  <c r="Q183" i="10"/>
  <c r="O183" i="10"/>
  <c r="AP182" i="10"/>
  <c r="AK182" i="10"/>
  <c r="AG182" i="10"/>
  <c r="AD182" i="10"/>
  <c r="Q182" i="10"/>
  <c r="O182" i="10"/>
  <c r="AP181" i="10"/>
  <c r="AK181" i="10"/>
  <c r="AG181" i="10"/>
  <c r="AD181" i="10"/>
  <c r="Q181" i="10"/>
  <c r="O181" i="10"/>
  <c r="AP180" i="10"/>
  <c r="AK180" i="10"/>
  <c r="AG180" i="10"/>
  <c r="AD180" i="10"/>
  <c r="Q180" i="10"/>
  <c r="O180" i="10"/>
  <c r="AP179" i="10"/>
  <c r="AK179" i="10"/>
  <c r="AG179" i="10"/>
  <c r="AD179" i="10"/>
  <c r="Q179" i="10"/>
  <c r="O179" i="10"/>
  <c r="AP178" i="10"/>
  <c r="AK178" i="10"/>
  <c r="AG178" i="10"/>
  <c r="AD178" i="10"/>
  <c r="Q178" i="10"/>
  <c r="O178" i="10"/>
  <c r="AP177" i="10"/>
  <c r="AK177" i="10"/>
  <c r="AG177" i="10"/>
  <c r="AD177" i="10"/>
  <c r="Q177" i="10"/>
  <c r="O177" i="10"/>
  <c r="AP176" i="10"/>
  <c r="AK176" i="10"/>
  <c r="AG176" i="10"/>
  <c r="AD176" i="10"/>
  <c r="Q176" i="10"/>
  <c r="O176" i="10"/>
  <c r="AP175" i="10"/>
  <c r="AK175" i="10"/>
  <c r="AG175" i="10"/>
  <c r="AD175" i="10"/>
  <c r="Q175" i="10"/>
  <c r="O175" i="10"/>
  <c r="AQ174" i="10"/>
  <c r="AK174" i="10"/>
  <c r="AG174" i="10"/>
  <c r="O174" i="10"/>
  <c r="AQ173" i="10"/>
  <c r="AK173" i="10"/>
  <c r="AG173" i="10"/>
  <c r="O173" i="10"/>
  <c r="AQ172" i="10"/>
  <c r="AK172" i="10"/>
  <c r="AG172" i="10"/>
  <c r="O172" i="10"/>
  <c r="AQ171" i="10"/>
  <c r="AK171" i="10"/>
  <c r="AG171" i="10"/>
  <c r="O171" i="10"/>
  <c r="AQ170" i="10"/>
  <c r="AK170" i="10"/>
  <c r="AG170" i="10"/>
  <c r="O170" i="10"/>
  <c r="AQ169" i="10"/>
  <c r="AK169" i="10"/>
  <c r="AG169" i="10"/>
  <c r="O169" i="10"/>
  <c r="AQ168" i="10"/>
  <c r="AK168" i="10"/>
  <c r="AG168" i="10"/>
  <c r="O168" i="10"/>
  <c r="AQ167" i="10"/>
  <c r="AK167" i="10"/>
  <c r="AG167" i="10"/>
  <c r="O167" i="10"/>
  <c r="AQ166" i="10"/>
  <c r="AK166" i="10"/>
  <c r="AG166" i="10"/>
  <c r="O166" i="10"/>
  <c r="AQ165" i="10"/>
  <c r="AK165" i="10"/>
  <c r="AG165" i="10"/>
  <c r="O165" i="10"/>
  <c r="AQ164" i="10"/>
  <c r="AK164" i="10"/>
  <c r="AG164" i="10"/>
  <c r="O164" i="10"/>
  <c r="AQ163" i="10"/>
  <c r="AK163" i="10"/>
  <c r="AG163" i="10"/>
  <c r="O163" i="10"/>
  <c r="AQ162" i="10"/>
  <c r="AK162" i="10"/>
  <c r="AG162" i="10"/>
  <c r="O162" i="10"/>
  <c r="AQ161" i="10"/>
  <c r="AK161" i="10"/>
  <c r="AG161" i="10"/>
  <c r="O161" i="10"/>
  <c r="AQ160" i="10"/>
  <c r="AK160" i="10"/>
  <c r="AG160" i="10"/>
  <c r="O160" i="10"/>
  <c r="AQ159" i="10"/>
  <c r="AK159" i="10"/>
  <c r="AG159" i="10"/>
  <c r="O159" i="10"/>
  <c r="AQ158" i="10"/>
  <c r="AK158" i="10"/>
  <c r="AG158" i="10"/>
  <c r="O158" i="10"/>
  <c r="AQ157" i="10"/>
  <c r="AK157" i="10"/>
  <c r="AG157" i="10"/>
  <c r="O157" i="10"/>
  <c r="AQ156" i="10"/>
  <c r="AK156" i="10"/>
  <c r="AG156" i="10"/>
  <c r="O156" i="10"/>
  <c r="AQ155" i="10"/>
  <c r="AK155" i="10"/>
  <c r="AG155" i="10"/>
  <c r="O155" i="10"/>
  <c r="Q154" i="10"/>
  <c r="O154" i="10"/>
  <c r="Q153" i="10"/>
  <c r="O153" i="10"/>
  <c r="Q152" i="10"/>
  <c r="O152" i="10"/>
  <c r="Q151" i="10"/>
  <c r="O151" i="10"/>
  <c r="Q150" i="10"/>
  <c r="O150" i="10"/>
  <c r="Q149" i="10"/>
  <c r="O149" i="10"/>
  <c r="Q148" i="10"/>
  <c r="O148" i="10"/>
  <c r="Q147" i="10"/>
  <c r="O147" i="10"/>
  <c r="Q146" i="10"/>
  <c r="O146" i="10"/>
  <c r="Q145" i="10"/>
  <c r="O145" i="10"/>
  <c r="Q144" i="10"/>
  <c r="O144" i="10"/>
  <c r="Q143" i="10"/>
  <c r="O143" i="10"/>
  <c r="O142" i="10"/>
  <c r="E142" i="10"/>
  <c r="O141" i="10"/>
  <c r="E141" i="10"/>
  <c r="O140" i="10"/>
  <c r="E140" i="10"/>
  <c r="O139" i="10"/>
  <c r="E139" i="10"/>
  <c r="O138" i="10"/>
  <c r="E138" i="10"/>
  <c r="O137" i="10"/>
  <c r="E137" i="10"/>
  <c r="O136" i="10"/>
  <c r="AP135" i="10"/>
  <c r="O135" i="10"/>
  <c r="AP134" i="10"/>
  <c r="O134" i="10"/>
  <c r="AP133" i="10"/>
  <c r="AJ133" i="10"/>
  <c r="O133" i="10"/>
  <c r="AP132" i="10"/>
  <c r="O132" i="10"/>
  <c r="AP131" i="10"/>
  <c r="O131" i="10"/>
  <c r="AP130" i="10"/>
  <c r="AJ130" i="10"/>
  <c r="O130" i="10"/>
  <c r="AP129" i="10"/>
  <c r="O129" i="10"/>
  <c r="AP128" i="10"/>
  <c r="O128" i="10"/>
  <c r="AP127" i="10"/>
  <c r="AJ127" i="10"/>
  <c r="O127" i="10"/>
  <c r="AP126" i="10"/>
  <c r="O126" i="10"/>
  <c r="AP125" i="10"/>
  <c r="O125" i="10"/>
  <c r="AP124" i="10"/>
  <c r="AJ124" i="10"/>
  <c r="O124" i="10"/>
  <c r="AP123" i="10"/>
  <c r="O123" i="10"/>
  <c r="AP122" i="10"/>
  <c r="O122" i="10"/>
  <c r="AP121" i="10"/>
  <c r="AJ121" i="10"/>
  <c r="O121" i="10"/>
  <c r="AH120" i="10"/>
  <c r="Q120" i="10"/>
  <c r="O120" i="10"/>
  <c r="AH119" i="10"/>
  <c r="Q119" i="10"/>
  <c r="O119" i="10"/>
  <c r="AH118" i="10"/>
  <c r="Q118" i="10"/>
  <c r="O118" i="10"/>
  <c r="AH117" i="10"/>
  <c r="Q117" i="10"/>
  <c r="O117" i="10"/>
  <c r="AH116" i="10"/>
  <c r="Q116" i="10"/>
  <c r="O116" i="10"/>
  <c r="AH115" i="10"/>
  <c r="Q115" i="10"/>
  <c r="O115" i="10"/>
  <c r="AF114" i="10"/>
  <c r="AE114" i="10"/>
  <c r="Q114" i="10"/>
  <c r="O114" i="10"/>
  <c r="E114" i="10"/>
  <c r="AF113" i="10"/>
  <c r="AE113" i="10"/>
  <c r="Q113" i="10"/>
  <c r="O113" i="10"/>
  <c r="E113" i="10"/>
  <c r="AF112" i="10"/>
  <c r="AE112" i="10"/>
  <c r="Q112" i="10"/>
  <c r="O112" i="10"/>
  <c r="E112" i="10"/>
  <c r="AF111" i="10"/>
  <c r="AE111" i="10"/>
  <c r="Q111" i="10"/>
  <c r="O111" i="10"/>
  <c r="E111" i="10"/>
  <c r="AF110" i="10"/>
  <c r="AE110" i="10"/>
  <c r="Q110" i="10"/>
  <c r="O110" i="10"/>
  <c r="E110" i="10"/>
  <c r="AF109" i="10"/>
  <c r="AE109" i="10"/>
  <c r="Q109" i="10"/>
  <c r="O109" i="10"/>
  <c r="E109" i="10"/>
  <c r="AF108" i="10"/>
  <c r="AE108" i="10"/>
  <c r="Q108" i="10"/>
  <c r="O108" i="10"/>
  <c r="E108" i="10"/>
  <c r="AF107" i="10"/>
  <c r="AE107" i="10"/>
  <c r="Q107" i="10"/>
  <c r="O107" i="10"/>
  <c r="E107" i="10"/>
  <c r="AF106" i="10"/>
  <c r="AE106" i="10"/>
  <c r="Q106" i="10"/>
  <c r="O106" i="10"/>
  <c r="E106" i="10"/>
  <c r="AF105" i="10"/>
  <c r="AE105" i="10"/>
  <c r="Q105" i="10"/>
  <c r="O105" i="10"/>
  <c r="E105" i="10"/>
  <c r="AF104" i="10"/>
  <c r="AE104" i="10"/>
  <c r="Q104" i="10"/>
  <c r="O104" i="10"/>
  <c r="E104" i="10"/>
  <c r="AF103" i="10"/>
  <c r="AE103" i="10"/>
  <c r="Q103" i="10"/>
  <c r="O103" i="10"/>
  <c r="E103" i="10"/>
  <c r="AF102" i="10"/>
  <c r="AE102" i="10"/>
  <c r="Q102" i="10"/>
  <c r="O102" i="10"/>
  <c r="E102" i="10"/>
  <c r="AF101" i="10"/>
  <c r="AE101" i="10"/>
  <c r="Q101" i="10"/>
  <c r="O101" i="10"/>
  <c r="E101" i="10"/>
  <c r="AF100" i="10"/>
  <c r="AE100" i="10"/>
  <c r="Q100" i="10"/>
  <c r="O100" i="10"/>
  <c r="E100" i="10"/>
  <c r="AQ99" i="10"/>
  <c r="AK99" i="10"/>
  <c r="O99" i="10"/>
  <c r="AQ98" i="10"/>
  <c r="O98" i="10"/>
  <c r="AQ97" i="10"/>
  <c r="O97" i="10"/>
  <c r="AQ96" i="10"/>
  <c r="AK96" i="10"/>
  <c r="O96" i="10"/>
  <c r="AQ95" i="10"/>
  <c r="AK95" i="10"/>
  <c r="O95" i="10"/>
  <c r="AQ94" i="10"/>
  <c r="AK94" i="10"/>
  <c r="O94" i="10"/>
  <c r="AQ93" i="10"/>
  <c r="AK93" i="10"/>
  <c r="O93" i="10"/>
  <c r="AQ92" i="10"/>
  <c r="AK92" i="10"/>
  <c r="O92" i="10"/>
  <c r="AQ91" i="10"/>
  <c r="AK91" i="10"/>
  <c r="O91" i="10"/>
  <c r="AQ90" i="10"/>
  <c r="AK90" i="10"/>
  <c r="O90" i="10"/>
  <c r="AQ89" i="10"/>
  <c r="AK89" i="10"/>
  <c r="O89" i="10"/>
  <c r="AQ88" i="10"/>
  <c r="AK88" i="10"/>
  <c r="O88" i="10"/>
  <c r="AQ87" i="10"/>
  <c r="AI87" i="10"/>
  <c r="O87" i="10"/>
  <c r="AQ86" i="10"/>
  <c r="AI86" i="10"/>
  <c r="O86" i="10"/>
  <c r="AQ85" i="10"/>
  <c r="AI85" i="10"/>
  <c r="O85" i="10"/>
  <c r="AQ84" i="10"/>
  <c r="AI84" i="10"/>
  <c r="O84" i="10"/>
  <c r="AJ83" i="10"/>
  <c r="O83" i="10"/>
  <c r="AJ82" i="10"/>
  <c r="O82" i="10"/>
  <c r="AJ81" i="10"/>
  <c r="O81" i="10"/>
  <c r="AL80" i="10"/>
  <c r="AH80" i="10"/>
  <c r="O80" i="10"/>
  <c r="E80" i="10"/>
  <c r="AL79" i="10"/>
  <c r="AH79" i="10"/>
  <c r="O79" i="10"/>
  <c r="E79" i="10"/>
  <c r="AL78" i="10"/>
  <c r="AH78" i="10"/>
  <c r="O78" i="10"/>
  <c r="E78" i="10"/>
  <c r="AL77" i="10"/>
  <c r="AH77" i="10"/>
  <c r="O77" i="10"/>
  <c r="E77" i="10"/>
  <c r="BF76" i="10"/>
  <c r="AK76" i="10"/>
  <c r="O76" i="10"/>
  <c r="M76" i="10"/>
  <c r="N76" i="10" s="1"/>
  <c r="BF75" i="10"/>
  <c r="AK75" i="10"/>
  <c r="O75" i="10"/>
  <c r="M75" i="10"/>
  <c r="N75" i="10" s="1"/>
  <c r="BF74" i="10"/>
  <c r="AK74" i="10"/>
  <c r="O74" i="10"/>
  <c r="M74" i="10"/>
  <c r="N74" i="10" s="1"/>
  <c r="BF73" i="10"/>
  <c r="AK73" i="10"/>
  <c r="O73" i="10"/>
  <c r="M73" i="10"/>
  <c r="N73" i="10" s="1"/>
  <c r="BF72" i="10"/>
  <c r="AK72" i="10"/>
  <c r="O72" i="10"/>
  <c r="M72" i="10"/>
  <c r="N72" i="10" s="1"/>
  <c r="BF71" i="10"/>
  <c r="AK71" i="10"/>
  <c r="O71" i="10"/>
  <c r="M71" i="10"/>
  <c r="N71" i="10" s="1"/>
  <c r="BF70" i="10"/>
  <c r="AK70" i="10"/>
  <c r="O70" i="10"/>
  <c r="M70" i="10"/>
  <c r="N70" i="10" s="1"/>
  <c r="BF69" i="10"/>
  <c r="AK69" i="10"/>
  <c r="O69" i="10"/>
  <c r="M69" i="10"/>
  <c r="N69" i="10" s="1"/>
  <c r="BF68" i="10"/>
  <c r="O68" i="10"/>
  <c r="BF67" i="10"/>
  <c r="O67" i="10"/>
  <c r="BF66" i="10"/>
  <c r="O66" i="10"/>
  <c r="BF65" i="10"/>
  <c r="O65" i="10"/>
  <c r="BF64" i="10"/>
  <c r="O64" i="10"/>
  <c r="BF63" i="10"/>
  <c r="AL63" i="10"/>
  <c r="AJ63" i="10"/>
  <c r="O63" i="10"/>
  <c r="E63" i="10"/>
  <c r="BF62" i="10"/>
  <c r="AL62" i="10"/>
  <c r="AJ62" i="10"/>
  <c r="O62" i="10"/>
  <c r="E62" i="10"/>
  <c r="BF61" i="10"/>
  <c r="AL61" i="10"/>
  <c r="AJ61" i="10"/>
  <c r="O61" i="10"/>
  <c r="E61" i="10"/>
  <c r="BF60" i="10"/>
  <c r="AL60" i="10"/>
  <c r="AJ60" i="10"/>
  <c r="O60" i="10"/>
  <c r="E60" i="10"/>
  <c r="BF59" i="10"/>
  <c r="AL59" i="10"/>
  <c r="AJ59" i="10"/>
  <c r="O59" i="10"/>
  <c r="E59" i="10"/>
  <c r="BF58" i="10"/>
  <c r="AL58" i="10"/>
  <c r="AJ58" i="10"/>
  <c r="O58" i="10"/>
  <c r="E58" i="10"/>
  <c r="BF57" i="10"/>
  <c r="AL57" i="10"/>
  <c r="AJ57" i="10"/>
  <c r="O57" i="10"/>
  <c r="E57" i="10"/>
  <c r="BF56" i="10"/>
  <c r="AL56" i="10"/>
  <c r="AJ56" i="10"/>
  <c r="O56" i="10"/>
  <c r="E56" i="10"/>
  <c r="BF55" i="10"/>
  <c r="AL55" i="10"/>
  <c r="AJ55" i="10"/>
  <c r="O55" i="10"/>
  <c r="E55" i="10"/>
  <c r="BF54" i="10"/>
  <c r="AL54" i="10"/>
  <c r="AJ54" i="10"/>
  <c r="O54" i="10"/>
  <c r="E54" i="10"/>
  <c r="AJ53" i="10"/>
  <c r="O53" i="10"/>
  <c r="L53" i="10"/>
  <c r="N53" i="10" s="1"/>
  <c r="AJ52" i="10"/>
  <c r="O52" i="10"/>
  <c r="L52" i="10"/>
  <c r="N52" i="10" s="1"/>
  <c r="AJ51" i="10"/>
  <c r="O51" i="10"/>
  <c r="L51" i="10"/>
  <c r="N51" i="10" s="1"/>
  <c r="AJ50" i="10"/>
  <c r="O50" i="10"/>
  <c r="L50" i="10"/>
  <c r="N50" i="10" s="1"/>
  <c r="AJ49" i="10"/>
  <c r="O49" i="10"/>
  <c r="L49" i="10"/>
  <c r="N49" i="10" s="1"/>
  <c r="AJ48" i="10"/>
  <c r="O48" i="10"/>
  <c r="L48" i="10"/>
  <c r="N48" i="10" s="1"/>
  <c r="AJ47" i="10"/>
  <c r="O47" i="10"/>
  <c r="L47" i="10"/>
  <c r="N47" i="10" s="1"/>
  <c r="AJ46" i="10"/>
  <c r="O46" i="10"/>
  <c r="L46" i="10"/>
  <c r="N46" i="10" s="1"/>
  <c r="AJ45" i="10"/>
  <c r="O45" i="10"/>
  <c r="L45" i="10"/>
  <c r="N45" i="10" s="1"/>
  <c r="AJ44" i="10"/>
  <c r="O44" i="10"/>
  <c r="L44" i="10"/>
  <c r="N44" i="10" s="1"/>
  <c r="AJ43" i="10"/>
  <c r="O43" i="10"/>
  <c r="L43" i="10"/>
  <c r="N43" i="10" s="1"/>
  <c r="AJ42" i="10"/>
  <c r="O42" i="10"/>
  <c r="L42" i="10"/>
  <c r="N42" i="10" s="1"/>
  <c r="AJ41" i="10"/>
  <c r="L41" i="10" s="1"/>
  <c r="N41" i="10" s="1"/>
  <c r="O41" i="10"/>
  <c r="AJ40" i="10"/>
  <c r="L40" i="10" s="1"/>
  <c r="N40" i="10" s="1"/>
  <c r="O40" i="10"/>
  <c r="AJ39" i="10"/>
  <c r="L39" i="10" s="1"/>
  <c r="N39" i="10" s="1"/>
  <c r="O39" i="10"/>
  <c r="AJ38" i="10"/>
  <c r="L38" i="10" s="1"/>
  <c r="N38" i="10" s="1"/>
  <c r="O38" i="10"/>
  <c r="AJ37" i="10"/>
  <c r="L37" i="10" s="1"/>
  <c r="N37" i="10" s="1"/>
  <c r="O37" i="10"/>
  <c r="AJ36" i="10"/>
  <c r="L36" i="10" s="1"/>
  <c r="N36" i="10" s="1"/>
  <c r="O36" i="10"/>
  <c r="AJ35" i="10"/>
  <c r="L35" i="10" s="1"/>
  <c r="N35" i="10" s="1"/>
  <c r="O35" i="10"/>
  <c r="AJ34" i="10"/>
  <c r="L34" i="10" s="1"/>
  <c r="N34" i="10" s="1"/>
  <c r="O34" i="10"/>
  <c r="AJ33" i="10"/>
  <c r="L33" i="10" s="1"/>
  <c r="N33" i="10" s="1"/>
  <c r="O33" i="10"/>
  <c r="AJ32" i="10"/>
  <c r="L32" i="10" s="1"/>
  <c r="N32" i="10" s="1"/>
  <c r="O32" i="10"/>
  <c r="AJ31" i="10"/>
  <c r="L31" i="10" s="1"/>
  <c r="N31" i="10" s="1"/>
  <c r="O31" i="10"/>
  <c r="AJ30" i="10"/>
  <c r="L30" i="10" s="1"/>
  <c r="N30" i="10" s="1"/>
  <c r="O30" i="10"/>
  <c r="AJ29" i="10"/>
  <c r="O29" i="10"/>
  <c r="AJ28" i="10"/>
  <c r="O28" i="10"/>
  <c r="AJ27" i="10"/>
  <c r="O27" i="10"/>
  <c r="AJ26" i="10"/>
  <c r="O26" i="10"/>
  <c r="AJ25" i="10"/>
  <c r="O25" i="10"/>
  <c r="AJ24" i="10"/>
  <c r="O24" i="10"/>
  <c r="AJ23" i="10"/>
  <c r="O23" i="10"/>
  <c r="AJ22" i="10"/>
  <c r="O22" i="10"/>
  <c r="AJ21" i="10"/>
  <c r="O21" i="10"/>
  <c r="AJ20" i="10"/>
  <c r="O20" i="10"/>
  <c r="AJ19" i="10"/>
  <c r="O19" i="10"/>
  <c r="AJ18" i="10"/>
  <c r="O18" i="10"/>
  <c r="AJ17" i="10"/>
  <c r="O17" i="10"/>
  <c r="AJ16" i="10"/>
  <c r="L16" i="10" s="1"/>
  <c r="N16" i="10" s="1"/>
  <c r="O16" i="10"/>
  <c r="AJ15" i="10"/>
  <c r="L15" i="10" s="1"/>
  <c r="N15" i="10" s="1"/>
  <c r="O15" i="10"/>
  <c r="AJ14" i="10"/>
  <c r="L14" i="10" s="1"/>
  <c r="N14" i="10" s="1"/>
  <c r="O14" i="10"/>
  <c r="AJ13" i="10"/>
  <c r="O13" i="10"/>
  <c r="AJ12" i="10"/>
  <c r="O12" i="10"/>
  <c r="AJ11" i="10"/>
  <c r="O11" i="10"/>
  <c r="AJ10" i="10"/>
  <c r="L10" i="10" s="1"/>
  <c r="N10" i="10" s="1"/>
  <c r="O10" i="10"/>
  <c r="AJ9" i="10"/>
  <c r="O9" i="10"/>
  <c r="AJ8" i="10"/>
  <c r="L8" i="10" s="1"/>
  <c r="N8" i="10" s="1"/>
  <c r="O8" i="10"/>
  <c r="AJ7" i="10"/>
  <c r="L7" i="10" s="1"/>
  <c r="N7" i="10" s="1"/>
  <c r="O7" i="10"/>
  <c r="AJ6" i="10"/>
  <c r="L6" i="10" s="1"/>
  <c r="N6" i="10" s="1"/>
  <c r="O6" i="10"/>
  <c r="Q5" i="10"/>
  <c r="O5" i="10"/>
  <c r="E5" i="10"/>
  <c r="Q4" i="10"/>
  <c r="O4" i="10"/>
  <c r="E4" i="10"/>
  <c r="Q3" i="10"/>
  <c r="O3" i="10"/>
  <c r="Q2" i="10"/>
  <c r="O2" i="10"/>
  <c r="AG1376" i="10" l="1"/>
  <c r="P1510" i="10"/>
  <c r="Q1510" i="10" s="1"/>
  <c r="P1513" i="10"/>
  <c r="Q1513" i="10" s="1"/>
  <c r="P1517" i="10"/>
  <c r="Q1517" i="10" s="1"/>
  <c r="P566" i="10"/>
  <c r="Q566" i="10" s="1"/>
  <c r="P568" i="10"/>
  <c r="Q568" i="10" s="1"/>
  <c r="P570" i="10"/>
  <c r="Q570" i="10" s="1"/>
  <c r="P572" i="10"/>
  <c r="Q572" i="10" s="1"/>
  <c r="P574" i="10"/>
  <c r="Q574" i="10" s="1"/>
  <c r="P576" i="10"/>
  <c r="Q576" i="10" s="1"/>
  <c r="P578" i="10"/>
  <c r="Q578" i="10" s="1"/>
  <c r="P580" i="10"/>
  <c r="Q580" i="10" s="1"/>
  <c r="P582" i="10"/>
  <c r="Q582" i="10" s="1"/>
  <c r="P584" i="10"/>
  <c r="Q584" i="10" s="1"/>
  <c r="P586" i="10"/>
  <c r="Q586" i="10" s="1"/>
  <c r="P588" i="10"/>
  <c r="Q588" i="10" s="1"/>
  <c r="P590" i="10"/>
  <c r="Q590" i="10" s="1"/>
  <c r="P592" i="10"/>
  <c r="Q592" i="10" s="1"/>
  <c r="P594" i="10"/>
  <c r="Q594" i="10" s="1"/>
  <c r="P596" i="10"/>
  <c r="Q596" i="10" s="1"/>
  <c r="P598" i="10"/>
  <c r="Q598" i="10" s="1"/>
  <c r="P600" i="10"/>
  <c r="Q600" i="10" s="1"/>
  <c r="P602" i="10"/>
  <c r="Q602" i="10" s="1"/>
  <c r="P604" i="10"/>
  <c r="Q604" i="10" s="1"/>
  <c r="P606" i="10"/>
  <c r="Q606" i="10" s="1"/>
  <c r="P608" i="10"/>
  <c r="Q608" i="10" s="1"/>
  <c r="P610" i="10"/>
  <c r="Q610" i="10" s="1"/>
  <c r="P612" i="10"/>
  <c r="Q612" i="10" s="1"/>
  <c r="P614" i="10"/>
  <c r="Q614" i="10" s="1"/>
  <c r="P1344" i="10"/>
  <c r="BF1344" i="10" s="1"/>
  <c r="P1346" i="10"/>
  <c r="BF1346" i="10" s="1"/>
  <c r="P1385" i="10"/>
  <c r="BF1385" i="10" s="1"/>
  <c r="P1395" i="10"/>
  <c r="BF1395" i="10" s="1"/>
  <c r="AF1376" i="10"/>
  <c r="P1523" i="10"/>
  <c r="Q1523" i="10" s="1"/>
  <c r="P1348" i="10"/>
  <c r="BF1348" i="10" s="1"/>
  <c r="P1384" i="10"/>
  <c r="BF1384" i="10" s="1"/>
  <c r="P1394" i="10"/>
  <c r="BF1394" i="10" s="1"/>
  <c r="P1512" i="10"/>
  <c r="Q1512" i="10" s="1"/>
  <c r="P1516" i="10"/>
  <c r="Q1516" i="10" s="1"/>
  <c r="P1520" i="10"/>
  <c r="Q1520" i="10" s="1"/>
  <c r="P1383" i="10"/>
  <c r="BF1383" i="10" s="1"/>
  <c r="P1393" i="10"/>
  <c r="BF1393" i="10" s="1"/>
  <c r="P1509" i="10"/>
  <c r="Q1509" i="10" s="1"/>
  <c r="P1392" i="10"/>
  <c r="BF1392" i="10" s="1"/>
  <c r="P1402" i="10"/>
  <c r="BF1402" i="10" s="1"/>
  <c r="P1515" i="10"/>
  <c r="Q1515" i="10" s="1"/>
  <c r="P1519" i="10"/>
  <c r="Q1519" i="10" s="1"/>
  <c r="P1522" i="10"/>
  <c r="Q1522" i="10" s="1"/>
  <c r="P565" i="10"/>
  <c r="Q565" i="10" s="1"/>
  <c r="P567" i="10"/>
  <c r="Q567" i="10" s="1"/>
  <c r="P569" i="10"/>
  <c r="Q569" i="10" s="1"/>
  <c r="P571" i="10"/>
  <c r="Q571" i="10" s="1"/>
  <c r="P573" i="10"/>
  <c r="Q573" i="10" s="1"/>
  <c r="P575" i="10"/>
  <c r="Q575" i="10" s="1"/>
  <c r="P577" i="10"/>
  <c r="Q577" i="10" s="1"/>
  <c r="P579" i="10"/>
  <c r="Q579" i="10" s="1"/>
  <c r="P581" i="10"/>
  <c r="Q581" i="10" s="1"/>
  <c r="P583" i="10"/>
  <c r="Q583" i="10" s="1"/>
  <c r="P585" i="10"/>
  <c r="Q585" i="10" s="1"/>
  <c r="P587" i="10"/>
  <c r="Q587" i="10" s="1"/>
  <c r="P589" i="10"/>
  <c r="Q589" i="10" s="1"/>
  <c r="P591" i="10"/>
  <c r="Q591" i="10" s="1"/>
  <c r="P593" i="10"/>
  <c r="Q593" i="10" s="1"/>
  <c r="P595" i="10"/>
  <c r="Q595" i="10" s="1"/>
  <c r="P597" i="10"/>
  <c r="Q597" i="10" s="1"/>
  <c r="P599" i="10"/>
  <c r="Q599" i="10" s="1"/>
  <c r="P601" i="10"/>
  <c r="Q601" i="10" s="1"/>
  <c r="P603" i="10"/>
  <c r="Q603" i="10" s="1"/>
  <c r="P605" i="10"/>
  <c r="Q605" i="10" s="1"/>
  <c r="P607" i="10"/>
  <c r="Q607" i="10" s="1"/>
  <c r="P609" i="10"/>
  <c r="Q609" i="10" s="1"/>
  <c r="P611" i="10"/>
  <c r="Q611" i="10" s="1"/>
  <c r="P613" i="10"/>
  <c r="Q613" i="10" s="1"/>
  <c r="P1343" i="10"/>
  <c r="BF1343" i="10" s="1"/>
  <c r="P1345" i="10"/>
  <c r="BF1345" i="10" s="1"/>
  <c r="P1347" i="10"/>
  <c r="BF1347" i="10" s="1"/>
  <c r="P1391" i="10"/>
  <c r="BF1391" i="10" s="1"/>
  <c r="P1401" i="10"/>
  <c r="BF1401" i="10" s="1"/>
  <c r="P1511" i="10"/>
  <c r="Q1511" i="10" s="1"/>
  <c r="P1349" i="10"/>
  <c r="BF1349" i="10" s="1"/>
  <c r="P1389" i="10"/>
  <c r="BF1389" i="10" s="1"/>
  <c r="P1400" i="10"/>
  <c r="BF1400" i="10" s="1"/>
  <c r="P1508" i="10"/>
  <c r="Q1508" i="10" s="1"/>
  <c r="P1514" i="10"/>
  <c r="Q1514" i="10" s="1"/>
  <c r="P1518" i="10"/>
  <c r="Q1518" i="10" s="1"/>
  <c r="P1387" i="10"/>
  <c r="BF1387" i="10" s="1"/>
  <c r="P1398" i="10"/>
  <c r="BF1398" i="10" s="1"/>
  <c r="P1521" i="10"/>
  <c r="Q1521" i="10" s="1"/>
  <c r="F524" i="10"/>
  <c r="AD1743" i="10"/>
  <c r="L9" i="10"/>
  <c r="L17" i="10"/>
  <c r="L11" i="10"/>
  <c r="L12" i="10"/>
  <c r="AE1148" i="10"/>
  <c r="L13" i="10"/>
  <c r="BF531" i="10"/>
  <c r="AF1414" i="10"/>
  <c r="AF1413" i="10"/>
  <c r="AD1724" i="10"/>
  <c r="AG1374" i="10"/>
  <c r="AE1146" i="10"/>
  <c r="AE1136" i="10"/>
  <c r="AE1156" i="10"/>
  <c r="AE1132" i="10"/>
  <c r="AE1152" i="10"/>
  <c r="AG1377" i="10"/>
  <c r="BF542" i="10"/>
  <c r="P1336" i="10"/>
  <c r="Q1336" i="10" s="1"/>
  <c r="AF1378" i="10"/>
  <c r="P1378" i="10" s="1"/>
  <c r="BF1378" i="10" s="1"/>
  <c r="AD1722" i="10"/>
  <c r="AD1725" i="10"/>
  <c r="P537" i="10"/>
  <c r="AG1375" i="10"/>
  <c r="P532" i="10"/>
  <c r="Q537" i="10"/>
  <c r="P1342" i="10"/>
  <c r="Q1342" i="10" s="1"/>
  <c r="AF1412" i="10"/>
  <c r="AM529" i="10"/>
  <c r="AL529" i="10" s="1"/>
  <c r="BF543" i="10"/>
  <c r="AD1150" i="10"/>
  <c r="AE1150" i="10"/>
  <c r="P541" i="10"/>
  <c r="P534" i="10"/>
  <c r="BF540" i="10"/>
  <c r="P533" i="10"/>
  <c r="Q534" i="10"/>
  <c r="P538" i="10"/>
  <c r="E3" i="10"/>
  <c r="P529" i="10"/>
  <c r="BF529" i="10" s="1"/>
  <c r="Q533" i="10"/>
  <c r="Q538" i="10"/>
  <c r="P1330" i="10"/>
  <c r="Q1330" i="10" s="1"/>
  <c r="P1332" i="10"/>
  <c r="Q1332" i="10" s="1"/>
  <c r="P1340" i="10"/>
  <c r="Q1340" i="10" s="1"/>
  <c r="P1341" i="10"/>
  <c r="Q1341" i="10" s="1"/>
  <c r="P1386" i="10"/>
  <c r="BF1386" i="10" s="1"/>
  <c r="P1396" i="10"/>
  <c r="BF1396" i="10" s="1"/>
  <c r="P1328" i="10"/>
  <c r="Q1328" i="10" s="1"/>
  <c r="P1338" i="10"/>
  <c r="Q1338" i="10" s="1"/>
  <c r="AF1375" i="10"/>
  <c r="AF1406" i="10"/>
  <c r="AE1144" i="10"/>
  <c r="AE1728" i="10"/>
  <c r="AE1130" i="10"/>
  <c r="AE1740" i="10"/>
  <c r="AE1140" i="10"/>
  <c r="P1334" i="10"/>
  <c r="Q1334" i="10" s="1"/>
  <c r="AE1733" i="10"/>
  <c r="Q532" i="10"/>
  <c r="P536" i="10"/>
  <c r="BF536" i="10" s="1"/>
  <c r="Q541" i="10"/>
  <c r="BF530" i="10"/>
  <c r="AM536" i="10"/>
  <c r="AL536" i="10" s="1"/>
  <c r="BF539" i="10"/>
  <c r="AE1154" i="10"/>
  <c r="P1388" i="10"/>
  <c r="BF1388" i="10" s="1"/>
  <c r="P1329" i="10"/>
  <c r="Q1329" i="10" s="1"/>
  <c r="AF1382" i="10"/>
  <c r="P1382" i="10" s="1"/>
  <c r="BF1382" i="10" s="1"/>
  <c r="AF1408" i="10"/>
  <c r="AF1409" i="10"/>
  <c r="AF1410" i="10"/>
  <c r="AF1373" i="10"/>
  <c r="AF1381" i="10"/>
  <c r="P1381" i="10" s="1"/>
  <c r="BF1381" i="10" s="1"/>
  <c r="AF1404" i="10"/>
  <c r="AG1373" i="10"/>
  <c r="AD1730" i="10"/>
  <c r="AD1739" i="10"/>
  <c r="AD1727" i="10"/>
  <c r="AD1735" i="10"/>
  <c r="AD1736" i="10"/>
  <c r="AF1405" i="10"/>
  <c r="AF1407" i="10"/>
  <c r="AD1726" i="10"/>
  <c r="AE1732" i="10"/>
  <c r="AD1720" i="10"/>
  <c r="AE1741" i="10"/>
  <c r="E2" i="10"/>
  <c r="AF324" i="10"/>
  <c r="AD323" i="10"/>
  <c r="AG325" i="10"/>
  <c r="AE324" i="10"/>
  <c r="AG324" i="10"/>
  <c r="AD326" i="10"/>
  <c r="AE326" i="10"/>
  <c r="AE323" i="10"/>
  <c r="AD325" i="10"/>
  <c r="AF326" i="10"/>
  <c r="AF323" i="10"/>
  <c r="AE325" i="10"/>
  <c r="AG326" i="10"/>
  <c r="AG323" i="10"/>
  <c r="AF325" i="10"/>
  <c r="AM535" i="10"/>
  <c r="AL535" i="10" s="1"/>
  <c r="P535" i="10"/>
  <c r="BF535" i="10" s="1"/>
  <c r="AD1142" i="10"/>
  <c r="AE1142" i="10"/>
  <c r="AE1143" i="10"/>
  <c r="AD1143" i="10"/>
  <c r="AE1133" i="10"/>
  <c r="AD1133" i="10"/>
  <c r="AE1134" i="10"/>
  <c r="AE1149" i="10"/>
  <c r="AD1149" i="10"/>
  <c r="AE1135" i="10"/>
  <c r="AD1135" i="10"/>
  <c r="AE1151" i="10"/>
  <c r="AD1151" i="10"/>
  <c r="AE1137" i="10"/>
  <c r="AD1137" i="10"/>
  <c r="AE1138" i="10"/>
  <c r="AE1139" i="10"/>
  <c r="AD1139" i="10"/>
  <c r="AE1141" i="10"/>
  <c r="AD1141" i="10"/>
  <c r="AE1145" i="10"/>
  <c r="AD1145" i="10"/>
  <c r="AE1131" i="10"/>
  <c r="AD1131" i="10"/>
  <c r="AE1147" i="10"/>
  <c r="AD1147" i="10"/>
  <c r="P1337" i="10"/>
  <c r="Q1337" i="10" s="1"/>
  <c r="AD1153" i="10"/>
  <c r="AD1155" i="10"/>
  <c r="AD1157" i="10"/>
  <c r="P1390" i="10"/>
  <c r="BF1390" i="10" s="1"/>
  <c r="AF1380" i="10"/>
  <c r="P1380" i="10" s="1"/>
  <c r="BF1380" i="10" s="1"/>
  <c r="P1333" i="10"/>
  <c r="Q1333" i="10" s="1"/>
  <c r="P1339" i="10"/>
  <c r="Q1339" i="10" s="1"/>
  <c r="P1376" i="10"/>
  <c r="BF1376" i="10" s="1"/>
  <c r="P1399" i="10"/>
  <c r="BF1399" i="10" s="1"/>
  <c r="AF1379" i="10"/>
  <c r="P1379" i="10" s="1"/>
  <c r="BF1379" i="10" s="1"/>
  <c r="P1335" i="10"/>
  <c r="Q1335" i="10" s="1"/>
  <c r="P1331" i="10"/>
  <c r="Q1331" i="10" s="1"/>
  <c r="AF1374" i="10"/>
  <c r="P1397" i="10"/>
  <c r="BF1397" i="10" s="1"/>
  <c r="AF1377" i="10"/>
  <c r="AF1403" i="10"/>
  <c r="AF1411" i="10"/>
  <c r="AE1700" i="10"/>
  <c r="AD1700" i="10"/>
  <c r="AE1701" i="10"/>
  <c r="AD1701" i="10"/>
  <c r="AE1702" i="10"/>
  <c r="AD1702" i="10"/>
  <c r="AE1703" i="10"/>
  <c r="AD1703" i="10"/>
  <c r="AE1704" i="10"/>
  <c r="AD1704" i="10"/>
  <c r="AE1705" i="10"/>
  <c r="AD1705" i="10"/>
  <c r="AE1706" i="10"/>
  <c r="AD1706" i="10"/>
  <c r="AE1731" i="10"/>
  <c r="AE1737" i="10"/>
  <c r="AD1708" i="10"/>
  <c r="AD1710" i="10"/>
  <c r="AD1712" i="10"/>
  <c r="AD1714" i="10"/>
  <c r="AD1716" i="10"/>
  <c r="AD1718" i="10"/>
  <c r="AD1738" i="10"/>
  <c r="AD1729" i="10"/>
  <c r="AD1707" i="10"/>
  <c r="AD1709" i="10"/>
  <c r="AD1711" i="10"/>
  <c r="AD1713" i="10"/>
  <c r="AD1715" i="10"/>
  <c r="AD1717" i="10"/>
  <c r="AD1719" i="10"/>
  <c r="AD1721" i="10"/>
  <c r="AD1723" i="10"/>
  <c r="AD1734" i="10"/>
  <c r="AD1742" i="10"/>
  <c r="AD343" i="10" l="1"/>
  <c r="P1374" i="10"/>
  <c r="BF1374" i="10" s="1"/>
  <c r="N12" i="10"/>
  <c r="N13" i="10"/>
  <c r="N11" i="10"/>
  <c r="N17" i="10"/>
  <c r="N9" i="10"/>
  <c r="BF533" i="10"/>
  <c r="BF532" i="10"/>
  <c r="P1377" i="10"/>
  <c r="BF1377" i="10" s="1"/>
  <c r="P1375" i="10"/>
  <c r="BF1375" i="10" s="1"/>
  <c r="P1373" i="10"/>
  <c r="BF1373" i="10" s="1"/>
  <c r="BF537" i="10"/>
  <c r="BF541" i="10"/>
  <c r="BF538" i="10"/>
  <c r="BF534" i="10"/>
  <c r="AD346" i="10"/>
  <c r="AD344" i="10"/>
  <c r="AG344" i="10"/>
  <c r="AG345" i="10"/>
  <c r="AG343" i="10"/>
  <c r="AG346" i="10"/>
  <c r="AE344" i="10"/>
  <c r="AE345" i="10"/>
  <c r="AE343" i="10"/>
  <c r="AE346" i="10"/>
  <c r="AF344" i="10"/>
  <c r="AF345" i="10"/>
  <c r="AF343" i="10"/>
  <c r="AF346" i="10"/>
  <c r="AD34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Petr Čala</author>
  </authors>
  <commentList>
    <comment ref="D1" authorId="0" shapeId="0" xr:uid="{B3EC806B-BA9D-453E-A3EE-CB02F1925298}">
      <text>
        <r>
          <rPr>
            <sz val="11"/>
            <color theme="1"/>
            <rFont val="Calibri"/>
            <family val="2"/>
            <scheme val="minor"/>
          </rPr>
          <t>Petr Čala:
Main effect, private returns to schooling</t>
        </r>
      </text>
    </comment>
    <comment ref="E1" authorId="0" shapeId="0" xr:uid="{F849186B-BB2B-4BCB-BA54-D4BF66CA40D6}">
      <text>
        <r>
          <rPr>
            <sz val="11"/>
            <color theme="1"/>
            <rFont val="Calibri"/>
            <family val="2"/>
            <scheme val="minor"/>
          </rPr>
          <t>Petr Čala:
Standard error</t>
        </r>
      </text>
    </comment>
    <comment ref="G1" authorId="0" shapeId="0" xr:uid="{18DEA281-1A55-469D-992F-1538D3E1DE61}">
      <text>
        <r>
          <rPr>
            <sz val="11"/>
            <color theme="1"/>
            <rFont val="Calibri"/>
            <family val="2"/>
            <scheme val="minor"/>
          </rPr>
          <t>Petr Čala:
Estimate can be aggregated on the level of a city</t>
        </r>
      </text>
    </comment>
    <comment ref="H1" authorId="0" shapeId="0" xr:uid="{5B7626FA-7832-46B2-B7A0-95A0F7639D9A}">
      <text>
        <r>
          <rPr>
            <sz val="11"/>
            <color theme="1"/>
            <rFont val="Calibri"/>
            <family val="2"/>
            <scheme val="minor"/>
          </rPr>
          <t>Petr Čala:
Estimate can be aggregated on the level of a small region</t>
        </r>
      </text>
    </comment>
    <comment ref="I1" authorId="0" shapeId="0" xr:uid="{4D33C663-4123-4D9F-AA88-F5494BE73027}">
      <text>
        <r>
          <rPr>
            <sz val="11"/>
            <color theme="1"/>
            <rFont val="Calibri"/>
            <family val="2"/>
            <scheme val="minor"/>
          </rPr>
          <t>Petr Čala:
Estimate can be aggregated on the level of a large region of countries</t>
        </r>
      </text>
    </comment>
    <comment ref="J1" authorId="0" shapeId="0" xr:uid="{887351E4-2CC1-4BBC-923E-EA73F84DCBC5}">
      <text>
        <r>
          <rPr>
            <sz val="11"/>
            <color theme="1"/>
            <rFont val="Calibri"/>
            <family val="2"/>
            <scheme val="minor"/>
          </rPr>
          <t>Petr Čala:
Estimate can be aggregated on the level of a country</t>
        </r>
      </text>
    </comment>
    <comment ref="K1" authorId="0" shapeId="0" xr:uid="{B8714670-B236-40F9-838B-547C1ED60D60}">
      <text>
        <r>
          <rPr>
            <sz val="11"/>
            <color theme="1"/>
            <rFont val="Calibri"/>
            <family val="2"/>
            <scheme val="minor"/>
          </rPr>
          <t>Petr Čala:
Estimate can be aggregated on the level of a body of mass larger than a country</t>
        </r>
      </text>
    </comment>
    <comment ref="L1" authorId="0" shapeId="0" xr:uid="{85540CD1-22A1-4035-A92C-8C697AB6591A}">
      <text>
        <r>
          <rPr>
            <sz val="11"/>
            <color theme="1"/>
            <rFont val="Calibri"/>
            <family val="2"/>
            <scheme val="minor"/>
          </rPr>
          <t>Petr Čala:
Number of observations used in the estimation (put to log later)</t>
        </r>
      </text>
    </comment>
    <comment ref="M1" authorId="0" shapeId="0" xr:uid="{52A7059C-1913-4034-B34B-888A2A00A65A}">
      <text>
        <r>
          <rPr>
            <sz val="11"/>
            <color theme="1"/>
            <rFont val="Calibri"/>
            <family val="2"/>
            <scheme val="minor"/>
          </rPr>
          <t>Petr Čala:
Number of regressands in the regression</t>
        </r>
      </text>
    </comment>
    <comment ref="N1" authorId="0" shapeId="0" xr:uid="{811AF84F-FBDF-4E1D-9904-75D834EB9590}">
      <text>
        <r>
          <rPr>
            <sz val="11"/>
            <color theme="1"/>
            <rFont val="Calibri"/>
            <family val="2"/>
            <scheme val="minor"/>
          </rPr>
          <t>Petr Čala:
The number of Degrees of Freedom computed as "n_obs - regressands - 1" for a regression and "n_obs - 1" for means</t>
        </r>
      </text>
    </comment>
    <comment ref="O1" authorId="0" shapeId="0" xr:uid="{C50AA481-DCA4-42C8-A3E5-67D1F20F0B2B}">
      <text>
        <r>
          <rPr>
            <sz val="11"/>
            <color theme="1"/>
            <rFont val="Calibri"/>
            <family val="2"/>
            <scheme val="minor"/>
          </rPr>
          <t>Petr Čala:
Number of estimates per this study</t>
        </r>
      </text>
    </comment>
    <comment ref="P1" authorId="0" shapeId="0" xr:uid="{20DBE851-1A07-4456-AA11-35B6D7DBFDA5}">
      <text>
        <r>
          <rPr>
            <sz val="11"/>
            <color theme="1"/>
            <rFont val="Calibri"/>
            <family val="2"/>
            <scheme val="minor"/>
          </rPr>
          <t>Petr Čala:
Mean years of schooling</t>
        </r>
      </text>
    </comment>
    <comment ref="Q1" authorId="0" shapeId="0" xr:uid="{A36361AE-2B04-4034-B4BF-4A4A28AB712F}">
      <text>
        <r>
          <rPr>
            <sz val="11"/>
            <color theme="1"/>
            <rFont val="Calibri"/>
            <family val="2"/>
            <scheme val="minor"/>
          </rPr>
          <t>Petr Čala:
Mean years of experience</t>
        </r>
      </text>
    </comment>
    <comment ref="R1" authorId="0" shapeId="0" xr:uid="{4267EF8F-2563-4F39-9B5A-A4905680D723}">
      <text>
        <r>
          <rPr>
            <sz val="11"/>
            <color theme="1"/>
            <rFont val="Calibri"/>
            <family val="2"/>
            <scheme val="minor"/>
          </rPr>
          <t>Petr Čala:
The study reports the number of years directly (using years of schooling)</t>
        </r>
      </text>
    </comment>
    <comment ref="S1" authorId="0" shapeId="0" xr:uid="{F9367EB3-575A-471D-B357-5086DF5C0B12}">
      <text>
        <r>
          <rPr>
            <sz val="11"/>
            <color theme="1"/>
            <rFont val="Calibri"/>
            <family val="2"/>
            <scheme val="minor"/>
          </rPr>
          <t>Petr Čala:
The study instead uses levels of schooling (primary, sec, …) in the mincer regression</t>
        </r>
      </text>
    </comment>
    <comment ref="T1" authorId="0" shapeId="0" xr:uid="{978F205A-8878-4148-861C-461D059FB6EA}">
      <text>
        <r>
          <rPr>
            <sz val="11"/>
            <color theme="1"/>
            <rFont val="Calibri"/>
            <family val="2"/>
            <scheme val="minor"/>
          </rPr>
          <t>Petr Čala:
Wage is defined as log hourly</t>
        </r>
      </text>
    </comment>
    <comment ref="U1" authorId="0" shapeId="0" xr:uid="{65D4C72C-0364-4705-984B-05C5D5EAC172}">
      <text>
        <r>
          <rPr>
            <sz val="11"/>
            <color theme="1"/>
            <rFont val="Calibri"/>
            <family val="2"/>
            <scheme val="minor"/>
          </rPr>
          <t xml:space="preserve">Petr Čala:
Daily or weekly wage
</t>
        </r>
      </text>
    </comment>
    <comment ref="V1" authorId="0" shapeId="0" xr:uid="{1B2990B0-F3DC-42DB-A166-435DC6C54947}">
      <text>
        <r>
          <rPr>
            <sz val="11"/>
            <color theme="1"/>
            <rFont val="Calibri"/>
            <family val="2"/>
            <scheme val="minor"/>
          </rPr>
          <t>Petr Čala:
Placeholder for the wage dummy</t>
        </r>
      </text>
    </comment>
    <comment ref="W1" authorId="0" shapeId="0" xr:uid="{9C95DCAF-DD6C-4002-A470-76E28717C52C}">
      <text>
        <r>
          <rPr>
            <sz val="11"/>
            <color theme="1"/>
            <rFont val="Calibri"/>
            <family val="2"/>
            <scheme val="minor"/>
          </rPr>
          <t>Petr Čala:
Wage is defined as mean annual earnings per worker</t>
        </r>
      </text>
    </comment>
    <comment ref="X1" authorId="0" shapeId="0" xr:uid="{08145270-B4D8-4187-8416-C24DA0A7A5EB}">
      <text>
        <r>
          <rPr>
            <sz val="11"/>
            <color theme="1"/>
            <rFont val="Calibri"/>
            <family val="2"/>
            <scheme val="minor"/>
          </rPr>
          <t>Petr Čala:
Data are input micro data</t>
        </r>
      </text>
    </comment>
    <comment ref="Y1" authorId="0" shapeId="0" xr:uid="{0CAA4C8D-8243-4277-A38C-142299B00324}">
      <text>
        <r>
          <rPr>
            <sz val="11"/>
            <color theme="1"/>
            <rFont val="Calibri"/>
            <family val="2"/>
            <scheme val="minor"/>
          </rPr>
          <t>Petr Čala:
Data come from a survey (household or employers, maybe split later)</t>
        </r>
      </text>
    </comment>
    <comment ref="Z1" authorId="0" shapeId="0" xr:uid="{CE72A443-A3C3-4818-AD5D-3BF6B3E4E31B}">
      <text>
        <r>
          <rPr>
            <sz val="11"/>
            <color theme="1"/>
            <rFont val="Calibri"/>
            <family val="2"/>
            <scheme val="minor"/>
          </rPr>
          <t>Petr Čala:
Data come from a national register</t>
        </r>
      </text>
    </comment>
    <comment ref="AA1" authorId="0" shapeId="0" xr:uid="{EF3B5279-DDBF-4DEA-85D0-8DB54337B379}">
      <text>
        <r>
          <rPr>
            <sz val="11"/>
            <color theme="1"/>
            <rFont val="Calibri"/>
            <family val="2"/>
            <scheme val="minor"/>
          </rPr>
          <t>Petr Čala:
Data type = cross-section -&gt; snapshot of the population in a given year</t>
        </r>
      </text>
    </comment>
    <comment ref="AB1" authorId="0" shapeId="0" xr:uid="{52598C07-F81E-48EC-9129-D20E50BD92AC}">
      <text>
        <r>
          <rPr>
            <sz val="11"/>
            <color theme="1"/>
            <rFont val="Calibri"/>
            <family val="2"/>
            <scheme val="minor"/>
          </rPr>
          <t>Petr Čala:
Data type = panel -&gt; various countries, groups observed over their life</t>
        </r>
      </text>
    </comment>
    <comment ref="AC1" authorId="0" shapeId="0" xr:uid="{67F35862-B911-4032-9122-B764170BFF9E}">
      <text>
        <r>
          <rPr>
            <sz val="11"/>
            <color theme="1"/>
            <rFont val="Calibri"/>
            <family val="2"/>
            <scheme val="minor"/>
          </rPr>
          <t>Petr Čala:
Average original year, DELETE LATER</t>
        </r>
      </text>
    </comment>
    <comment ref="AD1" authorId="0" shapeId="0" xr:uid="{4026E451-1D54-4CBB-A316-5AFA1372B822}">
      <text>
        <r>
          <rPr>
            <sz val="11"/>
            <color theme="1"/>
            <rFont val="Calibri"/>
            <family val="2"/>
            <scheme val="minor"/>
          </rPr>
          <t>Petr Čala:
Percentage of subjects with no education - country aggregated</t>
        </r>
      </text>
    </comment>
    <comment ref="AE1" authorId="0" shapeId="0" xr:uid="{436ED850-1D43-40A7-92B5-3937AFB86DE4}">
      <text>
        <r>
          <rPr>
            <sz val="11"/>
            <color theme="1"/>
            <rFont val="Calibri"/>
            <family val="2"/>
            <scheme val="minor"/>
          </rPr>
          <t>Petr Čala:
Percentage of subjects with primary education - country aggregated</t>
        </r>
      </text>
    </comment>
    <comment ref="AF1" authorId="0" shapeId="0" xr:uid="{C0A98C7C-C744-40D4-86FF-774D7037DF2E}">
      <text>
        <r>
          <rPr>
            <sz val="11"/>
            <color theme="1"/>
            <rFont val="Calibri"/>
            <family val="2"/>
            <scheme val="minor"/>
          </rPr>
          <t>Petr Čala:
Percentage of subjects with secondary education</t>
        </r>
      </text>
    </comment>
    <comment ref="AG1" authorId="0" shapeId="0" xr:uid="{B66493C7-7DA2-45CD-A329-29A3A6AB326F}">
      <text>
        <r>
          <rPr>
            <sz val="11"/>
            <color theme="1"/>
            <rFont val="Calibri"/>
            <family val="2"/>
            <scheme val="minor"/>
          </rPr>
          <t>Petr Čala:
Percentage of subjects with higher education</t>
        </r>
      </text>
    </comment>
    <comment ref="AH1" authorId="0" shapeId="0" xr:uid="{803FEFBF-9931-4D7F-956B-8D2CC3E7211E}">
      <text>
        <r>
          <rPr>
            <sz val="11"/>
            <color theme="1"/>
            <rFont val="Calibri"/>
            <family val="2"/>
            <scheme val="minor"/>
          </rPr>
          <t>Petr Čala:
Percentage of workers from sample, that are wage earners</t>
        </r>
      </text>
    </comment>
    <comment ref="AI1" authorId="0" shapeId="0" xr:uid="{81B2F781-C008-42CC-B4F6-2263EE110D18}">
      <text>
        <r>
          <rPr>
            <sz val="11"/>
            <color theme="1"/>
            <rFont val="Calibri"/>
            <family val="2"/>
            <scheme val="minor"/>
          </rPr>
          <t>Petr Čala:
Percentage of workers from sample, that are self employed</t>
        </r>
      </text>
    </comment>
    <comment ref="AL1" authorId="0" shapeId="0" xr:uid="{DE369658-7225-493C-AA11-0AF7117488DE}">
      <text>
        <r>
          <rPr>
            <sz val="11"/>
            <color theme="1"/>
            <rFont val="Calibri"/>
            <family val="2"/>
            <scheme val="minor"/>
          </rPr>
          <t>Petr Čala:
Percentage of workers from sample, that work in the private sector</t>
        </r>
      </text>
    </comment>
    <comment ref="AM1" authorId="0" shapeId="0" xr:uid="{E59B074B-ECC6-49FB-80C1-09CBC05DD0EF}">
      <text>
        <r>
          <rPr>
            <sz val="11"/>
            <color theme="1"/>
            <rFont val="Calibri"/>
            <family val="2"/>
            <scheme val="minor"/>
          </rPr>
          <t>Petr Čala:
Percentage of workers from sample, that work in the public sector</t>
        </r>
      </text>
    </comment>
    <comment ref="AN1" authorId="0" shapeId="0" xr:uid="{3D26976D-1F38-4786-AA67-D7CB406D1054}">
      <text>
        <r>
          <rPr>
            <sz val="11"/>
            <color theme="1"/>
            <rFont val="Calibri"/>
            <family val="2"/>
            <scheme val="minor"/>
          </rPr>
          <t>Petr Čala:
Caucasion (european ancestry) ethnicity</t>
        </r>
      </text>
    </comment>
    <comment ref="AO1" authorId="0" shapeId="0" xr:uid="{77F4B503-C6E2-464C-B5C6-76D2B04D628B}">
      <text>
        <r>
          <rPr>
            <sz val="11"/>
            <color theme="1"/>
            <rFont val="Calibri"/>
            <family val="2"/>
            <scheme val="minor"/>
          </rPr>
          <t>Petr Čala:
Other ethnicity</t>
        </r>
      </text>
    </comment>
    <comment ref="AP1" authorId="0" shapeId="0" xr:uid="{4C0EF025-249D-4029-8805-FFA66143C6F5}">
      <text>
        <r>
          <rPr>
            <sz val="11"/>
            <color theme="1"/>
            <rFont val="Calibri"/>
            <family val="2"/>
            <scheme val="minor"/>
          </rPr>
          <t>Petr Čala:
Rural sector</t>
        </r>
      </text>
    </comment>
    <comment ref="AQ1" authorId="0" shapeId="0" xr:uid="{5F9C6B2E-3BD4-4C6F-AFDC-983B9B68A028}">
      <text>
        <r>
          <rPr>
            <sz val="11"/>
            <color theme="1"/>
            <rFont val="Calibri"/>
            <family val="2"/>
            <scheme val="minor"/>
          </rPr>
          <t>Petr Čala:
Urban sector</t>
        </r>
      </text>
    </comment>
    <comment ref="AS1" authorId="0" shapeId="0" xr:uid="{786C9352-CFE4-46AE-A90F-9E7A116E7F6D}">
      <text>
        <r>
          <rPr>
            <sz val="11"/>
            <color theme="1"/>
            <rFont val="Calibri"/>
            <family val="2"/>
            <scheme val="minor"/>
          </rPr>
          <t>Petr Čala:
Region - possibly dummify this</t>
        </r>
      </text>
    </comment>
    <comment ref="BC1" authorId="0" shapeId="0" xr:uid="{AA9F5AE8-5F6B-4A37-ADB0-1CA0A69892B2}">
      <text>
        <r>
          <rPr>
            <sz val="11"/>
            <color theme="1"/>
            <rFont val="Calibri"/>
            <family val="2"/>
            <scheme val="minor"/>
          </rPr>
          <t>Petr Čala:
Logarithm of median monthly expenditure in that country around year 2000</t>
        </r>
      </text>
    </comment>
    <comment ref="BD1" authorId="0" shapeId="0" xr:uid="{E5BFBB75-77C1-4D53-A7F8-9912C0258C61}">
      <text>
        <r>
          <rPr>
            <sz val="11"/>
            <color theme="1"/>
            <rFont val="Calibri"/>
            <family val="2"/>
            <scheme val="minor"/>
          </rPr>
          <t>Petr Čala:
Logarithm of the minimal monthly wage in that country around year 2000</t>
        </r>
      </text>
    </comment>
    <comment ref="BF1" authorId="0" shapeId="0" xr:uid="{CA1925F7-133B-4C91-B68D-27F890969716}">
      <text>
        <r>
          <rPr>
            <sz val="11"/>
            <color theme="1"/>
            <rFont val="Calibri"/>
            <family val="2"/>
            <scheme val="minor"/>
          </rPr>
          <t>Petr Čala:
Mean age of subjects</t>
        </r>
      </text>
    </comment>
    <comment ref="BH1" authorId="0" shapeId="0" xr:uid="{1E039C2A-895D-4286-8112-9F7864B79505}">
      <text>
        <r>
          <rPr>
            <sz val="11"/>
            <color theme="1"/>
            <rFont val="Calibri"/>
            <family val="2"/>
            <scheme val="minor"/>
          </rPr>
          <t xml:space="preserve">Petr Čala:
Cohort years to average out the individual effect (ability)
or Fixed-effects
</t>
        </r>
      </text>
    </comment>
    <comment ref="BJ1" authorId="0" shapeId="0" xr:uid="{7FD452D6-B006-497D-B04E-02AF30B6C1A3}">
      <text>
        <r>
          <rPr>
            <sz val="11"/>
            <color theme="1"/>
            <rFont val="Calibri"/>
            <family val="2"/>
            <scheme val="minor"/>
          </rPr>
          <t>Petr Čala:
Heckman regression model</t>
        </r>
      </text>
    </comment>
    <comment ref="BM1" authorId="0" shapeId="0" xr:uid="{795E504D-773F-4CFE-B62A-C8EE9AE7058E}">
      <text>
        <r>
          <rPr>
            <sz val="11"/>
            <color theme="1"/>
            <rFont val="Calibri"/>
            <family val="2"/>
            <scheme val="minor"/>
          </rPr>
          <t>Petr Čala:
Ability is measured directly by IQ or other measure</t>
        </r>
      </text>
    </comment>
    <comment ref="BN1" authorId="0" shapeId="0" xr:uid="{6384B056-AFB6-4353-B6EB-2CDFEEE657EC}">
      <text>
        <r>
          <rPr>
            <sz val="11"/>
            <color theme="1"/>
            <rFont val="Calibri"/>
            <family val="2"/>
            <scheme val="minor"/>
          </rPr>
          <t>Petr Čala:
Innate ability is not measured in the equation, but a proxy is used to control for ability or ability bias</t>
        </r>
      </text>
    </comment>
    <comment ref="BO1" authorId="0" shapeId="0" xr:uid="{318833C2-C9FC-4D60-BF95-CC788AE7E5EE}">
      <text>
        <r>
          <rPr>
            <sz val="11"/>
            <color theme="1"/>
            <rFont val="Calibri"/>
            <family val="2"/>
            <scheme val="minor"/>
          </rPr>
          <t>Petr Čala:
Ability or ability bias is not controlled for</t>
        </r>
      </text>
    </comment>
    <comment ref="BP1" authorId="0" shapeId="0" xr:uid="{5C7C86F1-6297-486E-AB45-A6F5851ED7B7}">
      <text>
        <r>
          <rPr>
            <sz val="11"/>
            <color theme="1"/>
            <rFont val="Calibri"/>
            <family val="2"/>
            <scheme val="minor"/>
          </rPr>
          <t>Petr Čala:
ability bias is not mentioned anywhere in the study</t>
        </r>
      </text>
    </comment>
    <comment ref="BQ1" authorId="0" shapeId="0" xr:uid="{C5D4A15B-C1C5-4338-8A47-BA40FC84A371}">
      <text>
        <r>
          <rPr>
            <sz val="11"/>
            <color theme="1"/>
            <rFont val="Calibri"/>
            <family val="2"/>
            <scheme val="minor"/>
          </rPr>
          <t>Petr Čala:
The study uses parents' education as an instrument for the estimate</t>
        </r>
      </text>
    </comment>
    <comment ref="BR1" authorId="0" shapeId="0" xr:uid="{65D60F89-C7C8-470A-AEC8-9FA023C47D6E}">
      <text>
        <r>
          <rPr>
            <sz val="11"/>
            <color theme="1"/>
            <rFont val="Calibri"/>
            <family val="2"/>
            <scheme val="minor"/>
          </rPr>
          <t>Petr Čala:
Distance to school or school per area</t>
        </r>
      </text>
    </comment>
    <comment ref="BS1" authorId="0" shapeId="0" xr:uid="{43BD6622-0F03-4AE5-B1FB-07D7786F7597}">
      <text>
        <r>
          <rPr>
            <sz val="11"/>
            <color theme="1"/>
            <rFont val="Calibri"/>
            <family val="2"/>
            <scheme val="minor"/>
          </rPr>
          <t>Petr Čala:
The study uses another instrument</t>
        </r>
      </text>
    </comment>
    <comment ref="BT1" authorId="0" shapeId="0" xr:uid="{B0D00DF6-B3F7-4192-A7E4-FCD45E5242FE}">
      <text>
        <r>
          <rPr>
            <sz val="11"/>
            <color theme="1"/>
            <rFont val="Calibri"/>
            <family val="2"/>
            <scheme val="minor"/>
          </rPr>
          <t>Petr Čala:
Age is controlled for in the Mincer equation</t>
        </r>
      </text>
    </comment>
    <comment ref="BU1" authorId="0" shapeId="0" xr:uid="{A24DB1AF-3C9B-4FD5-845A-D81F6CCE407A}">
      <text>
        <r>
          <rPr>
            <sz val="11"/>
            <color theme="1"/>
            <rFont val="Calibri"/>
            <family val="2"/>
            <scheme val="minor"/>
          </rPr>
          <t>Petr Čala:
Squared age is controlled for in the Mincer equation</t>
        </r>
      </text>
    </comment>
    <comment ref="BV1" authorId="0" shapeId="0" xr:uid="{9E47DE51-9428-4680-8DA9-CD5159F8280A}">
      <text>
        <r>
          <rPr>
            <sz val="11"/>
            <color theme="1"/>
            <rFont val="Calibri"/>
            <family val="2"/>
            <scheme val="minor"/>
          </rPr>
          <t>Petr Čala:
Experience control in the Mincer equation</t>
        </r>
      </text>
    </comment>
    <comment ref="BW1" authorId="0" shapeId="0" xr:uid="{E683195F-7882-44B9-B0C4-8322C42267B1}">
      <text>
        <r>
          <rPr>
            <sz val="11"/>
            <color theme="1"/>
            <rFont val="Calibri"/>
            <family val="2"/>
            <scheme val="minor"/>
          </rPr>
          <t>Petr Čala:
Experience squared control</t>
        </r>
      </text>
    </comment>
    <comment ref="BX1" authorId="0" shapeId="0" xr:uid="{6E86F42F-A42E-47D8-B854-69BCC31A4B13}">
      <text>
        <r>
          <rPr>
            <sz val="11"/>
            <color theme="1"/>
            <rFont val="Calibri"/>
            <family val="2"/>
            <scheme val="minor"/>
          </rPr>
          <t>Petr Čala:
Ethnicity control in the Mincer equation</t>
        </r>
      </text>
    </comment>
    <comment ref="BY1" authorId="0" shapeId="0" xr:uid="{96EAAEA2-74D3-4988-A67A-C838AE66A490}">
      <text>
        <r>
          <rPr>
            <sz val="11"/>
            <color theme="1"/>
            <rFont val="Calibri"/>
            <family val="2"/>
            <scheme val="minor"/>
          </rPr>
          <t>Petr Čala:
Health control in the Mincer equation</t>
        </r>
      </text>
    </comment>
    <comment ref="BZ1" authorId="0" shapeId="0" xr:uid="{15586564-D1AC-4B9B-B6E9-3CF05C7ADF56}">
      <text>
        <r>
          <rPr>
            <sz val="11"/>
            <color theme="1"/>
            <rFont val="Calibri"/>
            <family val="2"/>
            <scheme val="minor"/>
          </rPr>
          <t>Petr Čala:
Gender control in the Mincer equation</t>
        </r>
      </text>
    </comment>
    <comment ref="CA1" authorId="0" shapeId="0" xr:uid="{3A69FA45-AD86-474C-A954-EA21AB511582}">
      <text>
        <r>
          <rPr>
            <sz val="11"/>
            <color theme="1"/>
            <rFont val="Calibri"/>
            <family val="2"/>
            <scheme val="minor"/>
          </rPr>
          <t>Petr Čala:
Marriage control in the Mincer equation</t>
        </r>
      </text>
    </comment>
    <comment ref="CB1" authorId="0" shapeId="0" xr:uid="{DE56D0C8-646F-4D97-A913-200E05CF9547}">
      <text>
        <r>
          <rPr>
            <sz val="11"/>
            <color theme="1"/>
            <rFont val="Calibri"/>
            <family val="2"/>
            <scheme val="minor"/>
          </rPr>
          <t>Petr Čala:
Occupation control in the Mincer equation</t>
        </r>
      </text>
    </comment>
    <comment ref="CC1" authorId="0" shapeId="0" xr:uid="{55678FAB-1585-4169-8EF8-6F20CDAE3C9D}">
      <text>
        <r>
          <rPr>
            <sz val="11"/>
            <color theme="1"/>
            <rFont val="Calibri"/>
            <family val="2"/>
            <scheme val="minor"/>
          </rPr>
          <t>Petr Čala:
Firm characteristics control in the Mincer equation</t>
        </r>
      </text>
    </comment>
    <comment ref="CD1" authorId="0" shapeId="0" xr:uid="{19EDA898-1480-4D0C-BB32-B22126B77C46}">
      <text>
        <r>
          <rPr>
            <sz val="11"/>
            <color theme="1"/>
            <rFont val="Calibri"/>
            <family val="2"/>
            <scheme val="minor"/>
          </rPr>
          <t xml:space="preserve">Petr Čala:
Urban/rural control
</t>
        </r>
      </text>
    </comment>
    <comment ref="CE1" authorId="0" shapeId="0" xr:uid="{FB1C16F6-BF4C-40A2-A8A0-FBED781A7858}">
      <text>
        <r>
          <rPr>
            <sz val="11"/>
            <color theme="1"/>
            <rFont val="Calibri"/>
            <family val="2"/>
            <scheme val="minor"/>
          </rPr>
          <t>Petr Čala:
Macroeconomic variables control in the Mincer equation, such as sector of activity</t>
        </r>
      </text>
    </comment>
    <comment ref="CF1" authorId="0" shapeId="0" xr:uid="{F69D9884-8C55-4B0D-9565-F36D84D37344}">
      <text>
        <r>
          <rPr>
            <sz val="11"/>
            <color theme="1"/>
            <rFont val="Calibri"/>
            <family val="2"/>
            <scheme val="minor"/>
          </rPr>
          <t>Petr Čala:
Impact factor, via tools</t>
        </r>
      </text>
    </comment>
    <comment ref="CG1" authorId="0" shapeId="0" xr:uid="{A99B6D89-8616-4159-83A9-7433AFE56264}">
      <text>
        <r>
          <rPr>
            <sz val="11"/>
            <color theme="1"/>
            <rFont val="Calibri"/>
            <family val="2"/>
            <scheme val="minor"/>
          </rPr>
          <t>Petr Čala:
Log number of citations in google scholar</t>
        </r>
      </text>
    </comment>
    <comment ref="CH1" authorId="0" shapeId="0" xr:uid="{3ECEAF08-A50B-42D4-862E-B5D25F8163A6}">
      <text>
        <r>
          <rPr>
            <sz val="11"/>
            <color theme="1"/>
            <rFont val="Calibri"/>
            <family val="2"/>
            <scheme val="minor"/>
          </rPr>
          <t>Petr Čala:
1 if published in journal, 0 if working/discussion paper</t>
        </r>
      </text>
    </comment>
    <comment ref="CJ1" authorId="0" shapeId="0" xr:uid="{2C63E951-B505-4658-86E1-6EB76BA54883}">
      <text>
        <r>
          <rPr>
            <sz val="11"/>
            <color theme="1"/>
            <rFont val="Calibri"/>
            <family val="2"/>
            <scheme val="minor"/>
          </rPr>
          <t>Petr Čala:
The year the study was published minus the minimum publication year of the sample</t>
        </r>
      </text>
    </comment>
    <comment ref="D2" authorId="0" shapeId="0" xr:uid="{44523965-0759-4D01-9F26-E4D844AE8DD6}">
      <text>
        <r>
          <rPr>
            <sz val="11"/>
            <color theme="1"/>
            <rFont val="Calibri"/>
            <family val="2"/>
            <scheme val="minor"/>
          </rPr>
          <t>Petr Čala:
Calculated as a percentage returns to additional year of schooling from regressions, where the attained degree is used as a dependent variable, not years of schooling</t>
        </r>
      </text>
    </comment>
    <comment ref="M69" authorId="0" shapeId="0" xr:uid="{26177631-E574-4A69-9622-E616B83EF293}">
      <text>
        <r>
          <rPr>
            <sz val="11"/>
            <color theme="1"/>
            <rFont val="Calibri"/>
            <family val="2"/>
            <scheme val="minor"/>
          </rPr>
          <t>Petr Čala:
Base set listed, then dummies, and interaction terms</t>
        </r>
      </text>
    </comment>
    <comment ref="D137" authorId="0" shapeId="0" xr:uid="{41F2ED9C-95CA-4E75-BF5C-595FB1D044FD}">
      <text>
        <r>
          <rPr>
            <sz val="11"/>
            <color theme="1"/>
            <rFont val="Calibri"/>
            <family val="2"/>
            <scheme val="minor"/>
          </rPr>
          <t>Petr Čala:
Calculated as
(exp(prim_ols)-1)/years prim</t>
        </r>
      </text>
    </comment>
    <comment ref="D138" authorId="0" shapeId="0" xr:uid="{7AE3B213-1E04-47E6-82E7-27804081354D}">
      <text>
        <r>
          <rPr>
            <sz val="11"/>
            <color theme="1"/>
            <rFont val="Calibri"/>
            <family val="2"/>
            <scheme val="minor"/>
          </rPr>
          <t>Petr Čala:
Calculated as
(exp(sec_ols) - exp(prim_ols))/(years_sec - years_prim)</t>
        </r>
      </text>
    </comment>
    <comment ref="F138" authorId="0" shapeId="0" xr:uid="{E57F727A-2D13-46D9-9513-02F47760C5A8}">
      <text>
        <r>
          <rPr>
            <sz val="11"/>
            <color theme="1"/>
            <rFont val="Calibri"/>
            <family val="2"/>
            <scheme val="minor"/>
          </rPr>
          <t>Petr Čala:
SQRT(t_sec^2+t_prim^2)</t>
        </r>
      </text>
    </comment>
    <comment ref="AE175" authorId="0" shapeId="0" xr:uid="{C7F6CA6E-71B6-4F48-830A-53D3974E18DE}">
      <text>
        <r>
          <rPr>
            <sz val="11"/>
            <color theme="1"/>
            <rFont val="Calibri"/>
            <family val="2"/>
            <scheme val="minor"/>
          </rPr>
          <t>Petr Čala:
Estimate</t>
        </r>
      </text>
    </comment>
    <comment ref="AE191" authorId="0" shapeId="0" xr:uid="{55AE6D50-0C89-4688-89B4-DA5FD2D49CD0}">
      <text>
        <r>
          <rPr>
            <sz val="11"/>
            <color theme="1"/>
            <rFont val="Calibri"/>
            <family val="2"/>
            <scheme val="minor"/>
          </rPr>
          <t>Petr Čala:
Estimate</t>
        </r>
      </text>
    </comment>
    <comment ref="AE195" authorId="0" shapeId="0" xr:uid="{F78FF106-0B8F-4ED0-88CC-5B2E9DEFD526}">
      <text>
        <r>
          <rPr>
            <sz val="11"/>
            <color theme="1"/>
            <rFont val="Calibri"/>
            <family val="2"/>
            <scheme val="minor"/>
          </rPr>
          <t>Petr Čala:
Estimate</t>
        </r>
      </text>
    </comment>
    <comment ref="AE311" authorId="0" shapeId="0" xr:uid="{370A27A9-E332-4EA5-BD1F-EBF2EACD4431}">
      <text>
        <r>
          <rPr>
            <sz val="11"/>
            <color theme="1"/>
            <rFont val="Calibri"/>
            <family val="2"/>
            <scheme val="minor"/>
          </rPr>
          <t>Petr Čala:
Roughly estimated - only clue is that 56 percent have education primary or less</t>
        </r>
      </text>
    </comment>
    <comment ref="Q768" authorId="0" shapeId="0" xr:uid="{9E5C4B30-A013-4A86-8A88-5F175E25C95C}">
      <text>
        <r>
          <rPr>
            <sz val="11"/>
            <color theme="1"/>
            <rFont val="Calibri"/>
            <family val="2"/>
            <scheme val="minor"/>
          </rPr>
          <t>Petr Čala:
Apprenticeship study</t>
        </r>
      </text>
    </comment>
    <comment ref="Q1180" authorId="0" shapeId="0" xr:uid="{5D8ADD1A-A132-44C2-9430-51CCA55082EF}">
      <text>
        <r>
          <rPr>
            <sz val="11"/>
            <color theme="1"/>
            <rFont val="Calibri"/>
            <family val="2"/>
            <scheme val="minor"/>
          </rPr>
          <t>Petr Čala:
Other article by the same author, where these statistics are reported for both surveys</t>
        </r>
      </text>
    </comment>
    <comment ref="L1201" authorId="0" shapeId="0" xr:uid="{B17EC607-27A9-4046-907F-8548D0C42867}">
      <text>
        <r>
          <rPr>
            <sz val="11"/>
            <color theme="1"/>
            <rFont val="Calibri"/>
            <family val="2"/>
            <scheme val="minor"/>
          </rPr>
          <t>Petr Čala:
The only information point about the sample size</t>
        </r>
      </text>
    </comment>
    <comment ref="L1287" authorId="0" shapeId="0" xr:uid="{BAC62F6C-8B62-4FE1-B069-EAA4FFE77A63}">
      <text>
        <r>
          <rPr>
            <sz val="11"/>
            <color theme="1"/>
            <rFont val="Calibri"/>
            <family val="2"/>
            <scheme val="minor"/>
          </rPr>
          <t>Petr Čala:
Pool both samples together - in the regressions, these two are indistinguishable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Petr Čala</author>
  </authors>
  <commentList>
    <comment ref="D1" authorId="0" shapeId="0" xr:uid="{9F34CC7C-773B-4BF1-AB11-FC68EBE00001}">
      <text>
        <r>
          <rPr>
            <sz val="11"/>
            <color theme="1"/>
            <rFont val="Calibri"/>
            <family val="2"/>
            <scheme val="minor"/>
          </rPr>
          <t>Petr Čala:
Later write validity checks for data values etc.</t>
        </r>
      </text>
    </comment>
    <comment ref="E1" authorId="0" shapeId="0" xr:uid="{0FB52655-191F-4FF5-A060-E6EA191041C3}">
      <text>
        <r>
          <rPr>
            <sz val="11"/>
            <color theme="1"/>
            <rFont val="Calibri"/>
            <family val="2"/>
            <scheme val="minor"/>
          </rPr>
          <t>Petr Čala:
Variables grouping - e.g. dummy is one group</t>
        </r>
      </text>
    </comment>
    <comment ref="F1" authorId="0" shapeId="0" xr:uid="{BF70F846-2979-41FF-8DBD-C96B8C000D14}">
      <text>
        <r>
          <rPr>
            <sz val="11"/>
            <color theme="1"/>
            <rFont val="Calibri"/>
            <family val="2"/>
            <scheme val="minor"/>
          </rPr>
          <t>Petr Čala:
How to handle missing values - currently accepts one of 3:
-stop - forbid missing values for this variable
-median - interpolate with median
-mean - interpolate with mean
-allow - allow missing values (use ONLY for variables which whose values will be filled in automatically during preprocessing, meaning for which you can guarantee no missing values)</t>
        </r>
      </text>
    </comment>
    <comment ref="G1" authorId="0" shapeId="0" xr:uid="{B6172A24-21D4-45AA-8388-6F4724E93703}">
      <text>
        <r>
          <rPr>
            <sz val="11"/>
            <color theme="1"/>
            <rFont val="Calibri"/>
            <family val="2"/>
            <scheme val="minor"/>
          </rPr>
          <t>Petr Čala:
If TRUE, print out this variables' summary statistics.</t>
        </r>
      </text>
    </comment>
    <comment ref="H1" authorId="0" shapeId="0" xr:uid="{FA85BF73-59C9-4C69-B819-9C0B4ED4CDA8}">
      <text>
        <r>
          <rPr>
            <sz val="11"/>
            <color theme="1"/>
            <rFont val="Calibri"/>
            <family val="2"/>
            <scheme val="minor"/>
          </rPr>
          <t>Petr Čala:
If TRUE, print out the summary statistics for the main effect subsetted to this variables specific values. These are given in the 3 columns to the right</t>
        </r>
      </text>
    </comment>
    <comment ref="I1" authorId="0" shapeId="0" xr:uid="{1CBCA5BA-A16A-4A62-A5DA-08FD99706DC3}">
      <text>
        <r>
          <rPr>
            <sz val="11"/>
            <color theme="1"/>
            <rFont val="Calibri"/>
            <family val="2"/>
            <scheme val="minor"/>
          </rPr>
          <t>Petr Čala:
Print out the summary statistics for PCC only for those estimates, where this variable is equal to the given value - can NOT be used in conjunction with GTLT</t>
        </r>
      </text>
    </comment>
    <comment ref="J1" authorId="0" shapeId="0" xr:uid="{10E7FFDE-04C9-4232-A728-86521A9E1141}">
      <text>
        <r>
          <rPr>
            <sz val="11"/>
            <color theme="1"/>
            <rFont val="Calibri"/>
            <family val="2"/>
            <scheme val="minor"/>
          </rPr>
          <t xml:space="preserve">Petr Čala:
Print out two summary statistics for PCC - one for those estimates when this variable is above and one below given value. Can NOT be used in conjunction with EQUAL.
median = Median
mean = mean </t>
        </r>
      </text>
    </comment>
    <comment ref="K1" authorId="0" shapeId="0" xr:uid="{80FA8AFA-EAC9-4F9B-ADA2-A4C87557284A}">
      <text>
        <r>
          <rPr>
            <sz val="11"/>
            <color theme="1"/>
            <rFont val="Calibri"/>
            <family val="2"/>
            <scheme val="minor"/>
          </rPr>
          <t xml:space="preserve">Petr Čala:
If TRUE, include this variable in the BMA estimation.
If FALSE, do not include it.
If there are reference variables for a dummy group, specify them in the column "bma_reference_var"
</t>
        </r>
      </text>
    </comment>
    <comment ref="L1" authorId="0" shapeId="0" xr:uid="{5C9A1BF8-F7AB-44EA-9115-25550A8E801E}">
      <text>
        <r>
          <rPr>
            <b/>
            <sz val="9"/>
            <color indexed="81"/>
            <rFont val="Tahoma"/>
            <family val="2"/>
            <charset val="238"/>
          </rPr>
          <t>Petr Čala:</t>
        </r>
        <r>
          <rPr>
            <sz val="9"/>
            <color indexed="81"/>
            <rFont val="Tahoma"/>
            <family val="2"/>
            <charset val="238"/>
          </rPr>
          <t xml:space="preserve">
If TRUE, this variable will be treated as a reference variable in the Bayesian Model Averaging. Make sure to keep only one reference variable per group, and that the reference variables are not marked as TRUE for any other bma/bpe related variables.</t>
        </r>
      </text>
    </comment>
    <comment ref="M1" authorId="0" shapeId="0" xr:uid="{CE5E1175-1E95-42AF-A7CE-386FC57B174A}">
      <text>
        <r>
          <rPr>
            <sz val="11"/>
            <color theme="1"/>
            <rFont val="Calibri"/>
            <family val="2"/>
            <scheme val="minor"/>
          </rPr>
          <t>Petr Čala:
If TRUE, include in the logarithmic form for BMA</t>
        </r>
      </text>
    </comment>
    <comment ref="N1" authorId="0" shapeId="0" xr:uid="{D2EB49A2-6B5C-417F-8117-B0BD0E4FAE62}">
      <text>
        <r>
          <rPr>
            <b/>
            <sz val="9"/>
            <color indexed="81"/>
            <rFont val="Tahoma"/>
            <family val="2"/>
            <charset val="238"/>
          </rPr>
          <t>Petr Čala:</t>
        </r>
        <r>
          <rPr>
            <sz val="9"/>
            <color indexed="81"/>
            <rFont val="Tahoma"/>
            <family val="2"/>
            <charset val="238"/>
          </rPr>
          <t xml:space="preserve">
Coefficient of this variable for the BPE formula. Can be one of the following:
-Numeric - A static number, such as 0, 1, or anything else.
-Max - Maximum value of the variable
-Min - Minimum value of the variable
-Mean - Mean value of the variable
-Median - Median value of the variable
-stop - This variable should NOT be used in the BPE evaluation. In case the "bma" value is set to FALSE, this value should be set to stop</t>
        </r>
      </text>
    </comment>
    <comment ref="K16" authorId="0" shapeId="0" xr:uid="{E0D747A4-DF4F-4749-BA21-A08DEA08EEF9}">
      <text>
        <r>
          <rPr>
            <sz val="11"/>
            <color theme="1"/>
            <rFont val="Calibri"/>
            <family val="2"/>
            <scheme val="minor"/>
          </rPr>
          <t>Petr Čala:
maybe remove later</t>
        </r>
      </text>
    </comment>
    <comment ref="N16" authorId="0" shapeId="0" xr:uid="{AF95742D-D96A-4902-83C7-993F3902655B}">
      <text>
        <r>
          <rPr>
            <sz val="11"/>
            <color theme="1"/>
            <rFont val="Calibri"/>
            <family val="2"/>
            <scheme val="minor"/>
          </rPr>
          <t>Petr Čala:
maybe remove later</t>
        </r>
      </text>
    </comment>
    <comment ref="F31" authorId="0" shapeId="0" xr:uid="{ABAEE41B-0B0D-4C99-ACD6-B0592ACBA1E7}">
      <text>
        <r>
          <rPr>
            <sz val="11"/>
            <color theme="1"/>
            <rFont val="Calibri"/>
            <family val="2"/>
            <scheme val="minor"/>
          </rPr>
          <t>Petr Čala:
For the group to sum up to 1</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020 (Page 17)" description="Connection to the 'Table020 (Page 17)' query in the workbook." type="5" refreshedVersion="0" background="1">
    <dbPr connection="Provider=Microsoft.Mashup.OleDb.1;Data Source=$Workbook$;Location=&quot;Table020 (Page 17)&quot;;Extended Properties=&quot;&quot;" command="SELECT * FROM [Table020 (Page 17)]"/>
  </connection>
  <connection id="2" xr16:uid="{00000000-0015-0000-FFFF-FFFF01000000}" keepAlive="1" name="Query - test" description="Connection to the 'test' query in the workbook." type="5" refreshedVersion="0" background="1">
    <dbPr connection="Provider=Microsoft.Mashup.OleDb.1;Data Source=$Workbook$;Location=test;Extended Properties=&quot;&quot;" command="SELECT * FROM [test]"/>
  </connection>
  <connection id="3" xr16:uid="{00000000-0015-0000-FFFF-FFFF02000000}" keepAlive="1" name="Query - The rankings" description="Connection to the 'The rankings' query in the workbook." type="5" refreshedVersion="8" background="1" saveData="1">
    <dbPr connection="Provider=Microsoft.Mashup.OleDb.1;Data Source=$Workbook$;Location=&quot;The rankings&quot;;Extended Properties=&quot;&quot;" command="SELECT * FROM [The rankings]"/>
  </connection>
</connections>
</file>

<file path=xl/sharedStrings.xml><?xml version="1.0" encoding="utf-8"?>
<sst xmlns="http://schemas.openxmlformats.org/spreadsheetml/2006/main" count="12688" uniqueCount="399">
  <si>
    <t>obs_n</t>
  </si>
  <si>
    <t>study_id</t>
  </si>
  <si>
    <t>Australia</t>
  </si>
  <si>
    <t>Bangladesh</t>
  </si>
  <si>
    <t>Asadullah (2006)</t>
  </si>
  <si>
    <t>China</t>
  </si>
  <si>
    <t>Egypt</t>
  </si>
  <si>
    <t>Ethiopia</t>
  </si>
  <si>
    <t>Georgia</t>
  </si>
  <si>
    <t>Botchorishvili (2007)</t>
  </si>
  <si>
    <t>Ghana</t>
  </si>
  <si>
    <t>Greece</t>
  </si>
  <si>
    <t>India</t>
  </si>
  <si>
    <t>Indonesia</t>
  </si>
  <si>
    <t>Sohn (2013)</t>
  </si>
  <si>
    <t>Iran</t>
  </si>
  <si>
    <t>Malaysia</t>
  </si>
  <si>
    <t>Kenayathulla (2013)</t>
  </si>
  <si>
    <t>Netherlands</t>
  </si>
  <si>
    <t>Nigeria</t>
  </si>
  <si>
    <t>Pakistan</t>
  </si>
  <si>
    <t>Papua New Guinea</t>
  </si>
  <si>
    <t>Maluccio (1998)</t>
  </si>
  <si>
    <t>Poland</t>
  </si>
  <si>
    <t>Slovenia</t>
  </si>
  <si>
    <t>South Africa</t>
  </si>
  <si>
    <t>Spain</t>
  </si>
  <si>
    <t>Sri Lanka</t>
  </si>
  <si>
    <t>Thailand</t>
  </si>
  <si>
    <t>Turkey</t>
  </si>
  <si>
    <t>Zambia</t>
  </si>
  <si>
    <t>years_of_schooling</t>
  </si>
  <si>
    <t>gender_male</t>
  </si>
  <si>
    <t>gender_female</t>
  </si>
  <si>
    <t>private_sector</t>
  </si>
  <si>
    <t>public_sector</t>
  </si>
  <si>
    <t>country</t>
  </si>
  <si>
    <t>est_agg_region</t>
  </si>
  <si>
    <t>est_agg_city</t>
  </si>
  <si>
    <t>est_agg_country</t>
  </si>
  <si>
    <t>est_agg_subregion</t>
  </si>
  <si>
    <t>years_of_experience</t>
  </si>
  <si>
    <t>data_type_micro</t>
  </si>
  <si>
    <t>data_type_survey</t>
  </si>
  <si>
    <t>data_type_national_register</t>
  </si>
  <si>
    <t>data_cross_section</t>
  </si>
  <si>
    <t>data_panel</t>
  </si>
  <si>
    <t>ethnicity_caucasian</t>
  </si>
  <si>
    <t>ethnicity_other</t>
  </si>
  <si>
    <t>income_low</t>
  </si>
  <si>
    <t>income_middle</t>
  </si>
  <si>
    <t>income_high</t>
  </si>
  <si>
    <t>region_advanced_economies</t>
  </si>
  <si>
    <t>region_east_asia_and_pacific</t>
  </si>
  <si>
    <t>region_europe_and_central_asia</t>
  </si>
  <si>
    <t>region_latin_america_and_caribbean</t>
  </si>
  <si>
    <t>region_middle_east_and_north_africa</t>
  </si>
  <si>
    <t>region_south_asia</t>
  </si>
  <si>
    <t>region_sub_saharan_africa</t>
  </si>
  <si>
    <t>data_avgyear</t>
  </si>
  <si>
    <t>med_exp</t>
  </si>
  <si>
    <t>min_wage</t>
  </si>
  <si>
    <t>mean_age</t>
  </si>
  <si>
    <t>method_ols</t>
  </si>
  <si>
    <t>method_IV</t>
  </si>
  <si>
    <t>ability_direct</t>
  </si>
  <si>
    <t>ability_proxy</t>
  </si>
  <si>
    <t>age_control</t>
  </si>
  <si>
    <t>age_sq_control</t>
  </si>
  <si>
    <t>exp_control</t>
  </si>
  <si>
    <t>ethnicity_control</t>
  </si>
  <si>
    <t>health_control</t>
  </si>
  <si>
    <t>gender_control</t>
  </si>
  <si>
    <t>occupation_control</t>
  </si>
  <si>
    <t>macro_var_control</t>
  </si>
  <si>
    <t>firm_char_control</t>
  </si>
  <si>
    <t>impact_factor</t>
  </si>
  <si>
    <t>citations</t>
  </si>
  <si>
    <t>published</t>
  </si>
  <si>
    <t>pub_year</t>
  </si>
  <si>
    <t>X</t>
  </si>
  <si>
    <t>t_stat</t>
  </si>
  <si>
    <t>reg_df</t>
  </si>
  <si>
    <t>n_obs</t>
  </si>
  <si>
    <t>regressands</t>
  </si>
  <si>
    <t>self_employed</t>
  </si>
  <si>
    <t>wage_earners</t>
  </si>
  <si>
    <t>.</t>
  </si>
  <si>
    <t>prim_ed</t>
  </si>
  <si>
    <t>sec_ed</t>
  </si>
  <si>
    <t>higher_ed</t>
  </si>
  <si>
    <t>exp_sq_control</t>
  </si>
  <si>
    <t>no_ed</t>
  </si>
  <si>
    <t>ability_uncontrolled</t>
  </si>
  <si>
    <t>ability_unmentioned</t>
  </si>
  <si>
    <t>Leigh (2008)</t>
  </si>
  <si>
    <t>wage_log_hourly</t>
  </si>
  <si>
    <t>wage_mean_annual_earnings</t>
  </si>
  <si>
    <t>Bartolj et al. (2013)</t>
  </si>
  <si>
    <t>method_2sls</t>
  </si>
  <si>
    <t>Salas-Velasco (2006)</t>
  </si>
  <si>
    <t>Lillo-Bañuls &amp; Casado-Díaz (2010)</t>
  </si>
  <si>
    <t>instr_parents_ed</t>
  </si>
  <si>
    <t>instr_other</t>
  </si>
  <si>
    <t>Wincenciak (2020)</t>
  </si>
  <si>
    <t>Okuwa (2004)</t>
  </si>
  <si>
    <t>wage_log_monthly</t>
  </si>
  <si>
    <t>Webbink (2004)</t>
  </si>
  <si>
    <t>method_probit</t>
  </si>
  <si>
    <t>method_heckman</t>
  </si>
  <si>
    <t>area_control</t>
  </si>
  <si>
    <t>wage_log_daily</t>
  </si>
  <si>
    <t>instr_distance_to_school</t>
  </si>
  <si>
    <t>study_size</t>
  </si>
  <si>
    <t>Depken et al. (2019)</t>
  </si>
  <si>
    <t>Purnastuti et al. (2015)</t>
  </si>
  <si>
    <t>Umar et al. (2014)</t>
  </si>
  <si>
    <t>Sinning (2014)</t>
  </si>
  <si>
    <t>se</t>
  </si>
  <si>
    <t>Agrawal (2012)</t>
  </si>
  <si>
    <t>Sackey (2008)</t>
  </si>
  <si>
    <t>schooling_years</t>
  </si>
  <si>
    <t>schooling_levels</t>
  </si>
  <si>
    <t>Patrinos et al. (2021)</t>
  </si>
  <si>
    <t>Giles et al. (2019)</t>
  </si>
  <si>
    <t>van der Hoeven (2013)</t>
  </si>
  <si>
    <t>sector_urban</t>
  </si>
  <si>
    <t>sector_rural</t>
  </si>
  <si>
    <t>Acemoglu &amp; Angrist (1999)</t>
  </si>
  <si>
    <t>United States</t>
  </si>
  <si>
    <t>Vivatsurakit &amp; Vechbanyongratana (2020)</t>
  </si>
  <si>
    <t>Qiu (2007)</t>
  </si>
  <si>
    <t>Mphuka &amp; Simumba (2012)</t>
  </si>
  <si>
    <t>Aslam (2007)</t>
  </si>
  <si>
    <t>Himaz &amp; Aturupane (2016)</t>
  </si>
  <si>
    <t>Warunsiri &amp; McNown (2010)</t>
  </si>
  <si>
    <t>Salehi-Isfahani et al. (2009)</t>
  </si>
  <si>
    <t>est_agg_continent</t>
  </si>
  <si>
    <t>Country</t>
  </si>
  <si>
    <t>De Brauw &amp; Rozelle (2008)</t>
  </si>
  <si>
    <t>Girma &amp; Kedir (2005)</t>
  </si>
  <si>
    <t>Chanis et al. (2021)</t>
  </si>
  <si>
    <t>Paweenawat &amp; Vechbanyongratana (2015)</t>
  </si>
  <si>
    <t>Vasudeva Dutta (2006)</t>
  </si>
  <si>
    <t>var_name</t>
  </si>
  <si>
    <t>bma</t>
  </si>
  <si>
    <t>bpe</t>
  </si>
  <si>
    <t>Gibson &amp; Fatai (2006)</t>
  </si>
  <si>
    <t>Hawley (2004)</t>
  </si>
  <si>
    <t>study_name</t>
  </si>
  <si>
    <t>Harmon et al. (2002)</t>
  </si>
  <si>
    <t>United Kingdom</t>
  </si>
  <si>
    <t>Lillo (2006)</t>
  </si>
  <si>
    <t>data_type</t>
  </si>
  <si>
    <t>dummy</t>
  </si>
  <si>
    <t>Zhong (2011)</t>
  </si>
  <si>
    <t>Krafft (2018)</t>
  </si>
  <si>
    <t>int</t>
  </si>
  <si>
    <t>float</t>
  </si>
  <si>
    <t>group_category</t>
  </si>
  <si>
    <t>perc</t>
  </si>
  <si>
    <t>unpublished</t>
  </si>
  <si>
    <t>variable_summary</t>
  </si>
  <si>
    <t>equal</t>
  </si>
  <si>
    <t>gtlt</t>
  </si>
  <si>
    <t>category</t>
  </si>
  <si>
    <t>var_name_verbose</t>
  </si>
  <si>
    <t>Study ID</t>
  </si>
  <si>
    <t>Study Name</t>
  </si>
  <si>
    <t>Observation Number</t>
  </si>
  <si>
    <t>Number of Regressands</t>
  </si>
  <si>
    <t>Degrees of Freedom</t>
  </si>
  <si>
    <t>Study Size</t>
  </si>
  <si>
    <t>Median Expenditure</t>
  </si>
  <si>
    <t>Minimum Wage</t>
  </si>
  <si>
    <t>Impact Factor</t>
  </si>
  <si>
    <t>Citations</t>
  </si>
  <si>
    <t>Publication Year</t>
  </si>
  <si>
    <t>T-Statistic</t>
  </si>
  <si>
    <t>Walker &amp; Zhu (2008)</t>
  </si>
  <si>
    <t>Wambugu (2003)</t>
  </si>
  <si>
    <t>Kenya</t>
  </si>
  <si>
    <t>Aryal et al. (2022)</t>
  </si>
  <si>
    <t>Norway</t>
  </si>
  <si>
    <t>Bakis et al. (2013)</t>
  </si>
  <si>
    <t>Campaniello et al. (2016)</t>
  </si>
  <si>
    <t>Italy</t>
  </si>
  <si>
    <t>Joseph (2020)</t>
  </si>
  <si>
    <t>Tanzania</t>
  </si>
  <si>
    <t>Dumauli (2015)</t>
  </si>
  <si>
    <t>Fersterer et al. (2008)</t>
  </si>
  <si>
    <t>Austria</t>
  </si>
  <si>
    <t>Sinning (2017)</t>
  </si>
  <si>
    <t>Purnastuti (2013)</t>
  </si>
  <si>
    <t>Arkes (2010)</t>
  </si>
  <si>
    <t>Blundell et al. (2001)</t>
  </si>
  <si>
    <t>Aromolaran (2006)</t>
  </si>
  <si>
    <t>Ayyash et al. (2020)</t>
  </si>
  <si>
    <t>Palestine</t>
  </si>
  <si>
    <t>Sweden</t>
  </si>
  <si>
    <t>France</t>
  </si>
  <si>
    <t>Israel</t>
  </si>
  <si>
    <t>Jordan</t>
  </si>
  <si>
    <t>Portugal</t>
  </si>
  <si>
    <t>Brazil</t>
  </si>
  <si>
    <t>Malawi</t>
  </si>
  <si>
    <t>Germany</t>
  </si>
  <si>
    <t>Czech Republic</t>
  </si>
  <si>
    <t>Slovakia</t>
  </si>
  <si>
    <t>Russia</t>
  </si>
  <si>
    <t>Ukraine</t>
  </si>
  <si>
    <t>Canada</t>
  </si>
  <si>
    <t>Philippines</t>
  </si>
  <si>
    <t>Tunisia</t>
  </si>
  <si>
    <t>Belgium</t>
  </si>
  <si>
    <t>to_log_for_bma</t>
  </si>
  <si>
    <t>Higher Education</t>
  </si>
  <si>
    <t>effect</t>
  </si>
  <si>
    <t>effect_sum_stats</t>
  </si>
  <si>
    <t>Mazrekaj et al. (2019)</t>
  </si>
  <si>
    <t>na_handling</t>
  </si>
  <si>
    <t>stop</t>
  </si>
  <si>
    <t>mean</t>
  </si>
  <si>
    <t>median</t>
  </si>
  <si>
    <t>Li &amp; Urmanbetova (2007)</t>
  </si>
  <si>
    <t>Sakellariou &amp; Fang (2015)</t>
  </si>
  <si>
    <t>Frazer (2023)</t>
  </si>
  <si>
    <t>Doan et al. (2020)</t>
  </si>
  <si>
    <t>Zhu (2012)</t>
  </si>
  <si>
    <t>Bergman &amp; Schöön (2018)</t>
  </si>
  <si>
    <t>Guifu &amp; Hamori (2009)</t>
  </si>
  <si>
    <t>Mishra &amp; Smyth (2014)</t>
  </si>
  <si>
    <t>Van Praag et al. (2013)</t>
  </si>
  <si>
    <t>Morgan &amp; Rmorgan (1998)</t>
  </si>
  <si>
    <t>Kolstad &amp; Wiig (2015)</t>
  </si>
  <si>
    <t>Fang et al. (2012)</t>
  </si>
  <si>
    <t>Campos &amp; Reis (2017)</t>
  </si>
  <si>
    <t>Glewwe (1996)</t>
  </si>
  <si>
    <t>Mishra &amp; Smyth (2012)</t>
  </si>
  <si>
    <t>Krafft et al. (2019)</t>
  </si>
  <si>
    <t>Casado-Díaz &amp; Lillo-Bañuls (2005)</t>
  </si>
  <si>
    <t>Peters et al. (2022)</t>
  </si>
  <si>
    <t>Sakellariou &amp; Fang (2016)</t>
  </si>
  <si>
    <t>Effect</t>
  </si>
  <si>
    <t>Aakvik et al. (2010)</t>
  </si>
  <si>
    <t>Angrist (1995)</t>
  </si>
  <si>
    <t>Angrist et al. (1991)</t>
  </si>
  <si>
    <t>Belzil et al. (2002)</t>
  </si>
  <si>
    <t>Brainerd (1998)</t>
  </si>
  <si>
    <t>Breda (2014)</t>
  </si>
  <si>
    <t>Capatina (2014)</t>
  </si>
  <si>
    <t>Card (1995)</t>
  </si>
  <si>
    <t>Carneiro et al. (2011)</t>
  </si>
  <si>
    <t>Chase (1998)</t>
  </si>
  <si>
    <t>Devereux et al. (2010)</t>
  </si>
  <si>
    <t>Dougherty et al. (1991)</t>
  </si>
  <si>
    <t>Duflo (2001)</t>
  </si>
  <si>
    <t>Duraisamy (2002)</t>
  </si>
  <si>
    <t>Fortin (2008)</t>
  </si>
  <si>
    <t>Gill et al. (2000)</t>
  </si>
  <si>
    <t>Gorodnichenko (2005)</t>
  </si>
  <si>
    <t>Grogger et al. (1995)</t>
  </si>
  <si>
    <t>Harmon et al. (1995)</t>
  </si>
  <si>
    <t>Harmon et al. (1999)</t>
  </si>
  <si>
    <t>Harmon et al. (2003)</t>
  </si>
  <si>
    <t>Heckman et al. (2006)</t>
  </si>
  <si>
    <t>Hubbard (2011)</t>
  </si>
  <si>
    <t>Ichino (1999)</t>
  </si>
  <si>
    <t>Ichino et al. (2004)</t>
  </si>
  <si>
    <t>Jones (2001)</t>
  </si>
  <si>
    <t>Kane et al. (1993)</t>
  </si>
  <si>
    <t>Kijima (2006)</t>
  </si>
  <si>
    <t>Kingdon (1998)</t>
  </si>
  <si>
    <t>marriage_control</t>
  </si>
  <si>
    <t>Lemieux et al. (2001)</t>
  </si>
  <si>
    <t>Light et al. (2004)</t>
  </si>
  <si>
    <t>Moretti (2004)</t>
  </si>
  <si>
    <t>Munich et al. (2005)</t>
  </si>
  <si>
    <t>Pischke (2005)</t>
  </si>
  <si>
    <t>Psacharopoulos (1982)</t>
  </si>
  <si>
    <t>Psacharopoulos (1979)</t>
  </si>
  <si>
    <t>Staiger et al. (1997)</t>
  </si>
  <si>
    <t>Stephens Jr et al. (2014)</t>
  </si>
  <si>
    <t>Taber (2001)</t>
  </si>
  <si>
    <t>Troske (1999)</t>
  </si>
  <si>
    <t>freedom_index</t>
  </si>
  <si>
    <t>Academic Freedom Index</t>
  </si>
  <si>
    <t>max</t>
  </si>
  <si>
    <t>Mean Age</t>
  </si>
  <si>
    <t>Observations</t>
  </si>
  <si>
    <t>Yrs. of Schooling</t>
  </si>
  <si>
    <t>Yrs. of Experience</t>
  </si>
  <si>
    <t>Cross-sectional Data</t>
  </si>
  <si>
    <t>Panel Data</t>
  </si>
  <si>
    <t>Secondary Education</t>
  </si>
  <si>
    <t>Estimate: City</t>
  </si>
  <si>
    <t>Estimate: Sub-region</t>
  </si>
  <si>
    <t>Estimate: Region</t>
  </si>
  <si>
    <t>Estimate: Country</t>
  </si>
  <si>
    <t>Estimate: Continent</t>
  </si>
  <si>
    <t>Wage: Log Hourly</t>
  </si>
  <si>
    <t>Wage: Log Daily</t>
  </si>
  <si>
    <t>Wage: Log Monthly</t>
  </si>
  <si>
    <t>Gender: Male</t>
  </si>
  <si>
    <t>Gender: Female</t>
  </si>
  <si>
    <t>Sector: Private</t>
  </si>
  <si>
    <t>Sector: Public</t>
  </si>
  <si>
    <t>Ethnicity: Caucasian</t>
  </si>
  <si>
    <t>Ethnicity: Other</t>
  </si>
  <si>
    <t>Sector: Rural</t>
  </si>
  <si>
    <t>Sector: Urban</t>
  </si>
  <si>
    <t>Income: High</t>
  </si>
  <si>
    <t>Income: Middle</t>
  </si>
  <si>
    <t>Income: Low</t>
  </si>
  <si>
    <t>Method: OLS</t>
  </si>
  <si>
    <t>Method: 2SLS</t>
  </si>
  <si>
    <t>Method: Heckman</t>
  </si>
  <si>
    <t>Method: Probit</t>
  </si>
  <si>
    <t>Method: IV</t>
  </si>
  <si>
    <t>Ability: Direct</t>
  </si>
  <si>
    <t>Ability: Proxied</t>
  </si>
  <si>
    <t>Ability: Uncontrolled</t>
  </si>
  <si>
    <t>Ability: Unmentioned</t>
  </si>
  <si>
    <t>Instrument: Parents Education</t>
  </si>
  <si>
    <t>Instrument: Distance to School</t>
  </si>
  <si>
    <t>Instument: Other</t>
  </si>
  <si>
    <t>Control: Age</t>
  </si>
  <si>
    <t>Control: Experience</t>
  </si>
  <si>
    <t>Control: Ethnicity</t>
  </si>
  <si>
    <t>Control: Health</t>
  </si>
  <si>
    <t>Control: Gender</t>
  </si>
  <si>
    <t>Control: Marriage</t>
  </si>
  <si>
    <t>Control: Occupation</t>
  </si>
  <si>
    <t>Control: Area</t>
  </si>
  <si>
    <t>Study: Published</t>
  </si>
  <si>
    <t>Study: Unpublished</t>
  </si>
  <si>
    <t>Primary Education</t>
  </si>
  <si>
    <t>No Education</t>
  </si>
  <si>
    <t>Control: Experience^2</t>
  </si>
  <si>
    <t>Control: Age^2</t>
  </si>
  <si>
    <t>National Register Data</t>
  </si>
  <si>
    <t>Survey Data</t>
  </si>
  <si>
    <t>Micro Data</t>
  </si>
  <si>
    <t>Data Year</t>
  </si>
  <si>
    <t>The name of the study.</t>
  </si>
  <si>
    <t>The ID associated with the study.</t>
  </si>
  <si>
    <t>The observation number.</t>
  </si>
  <si>
    <t>The effect of an additional year of schooling on logarithmic wage.</t>
  </si>
  <si>
    <t>The number of observations associated with the estimate.</t>
  </si>
  <si>
    <t>The number of regressands in the regression.</t>
  </si>
  <si>
    <t>The number of degrees of freedom in the regression.</t>
  </si>
  <si>
    <t>The logarithm of the average year of the study's time span</t>
  </si>
  <si>
    <t>The logarithm of the number of estimates collected from the study.</t>
  </si>
  <si>
    <t>The percentage of subjects that attained only primary education.</t>
  </si>
  <si>
    <t>The percentage of subjects that attained only secondary education.</t>
  </si>
  <si>
    <t>The percentage of subjects that attained no education (reference category).</t>
  </si>
  <si>
    <t>The percentage of subjects that attained any form of higher education.</t>
  </si>
  <si>
    <t>The ratio of private to public sector workers ( = 1 if private sector worker, = 0 if public).</t>
  </si>
  <si>
    <t>The ratio of female to male subjects in the study ( = 1 if female, = 0 if male) (reference category).</t>
  </si>
  <si>
    <t>The ratio of male to female subjects in the study ( = 1 if male, = 0 if female).</t>
  </si>
  <si>
    <t>The ratio of self-employed to wage earners subjects in the study ( = 1 if self-employed, = 0 if wage earner) (reference category).</t>
  </si>
  <si>
    <t>The ratio of wage earners to self-employed subjects in the study ( = 1 if wage earner, = 0 if self-employed).</t>
  </si>
  <si>
    <t>The ratio of public to private sector workers ( = 1 if public sector worker, = 0 if private) (reference category).</t>
  </si>
  <si>
    <t>The ratio of Caucasian to non-Caucasian subjects in the study ( = 1 if Caucasian, = 0 if not).</t>
  </si>
  <si>
    <t>The ratio of non-Caucasian to Caucasian subjects in the study ( = 1 if non-Caucasian, = 0 if Caucasian) (reference category).</t>
  </si>
  <si>
    <t>The ratio of rural to urban workers ( = 1 if rural worker, = 0 if urban).</t>
  </si>
  <si>
    <t>The ratio of urban to rural workers ( = 1 if urban worker, = 0 if rural) (reference category).</t>
  </si>
  <si>
    <t>The country in which the study was conducted.</t>
  </si>
  <si>
    <t>The logarithm of the median expenditure in the country in a given year.</t>
  </si>
  <si>
    <t>The logarithm of the minimum wage in the country in a given year.</t>
  </si>
  <si>
    <t>The academic freedom index reported for the country in a given year.</t>
  </si>
  <si>
    <t>The logarithm of the average age of the subjects.</t>
  </si>
  <si>
    <t xml:space="preserve">The logarithm of the Journal Citations Report impact factor of the study (as of January 2023; = 0 in case of no publication). </t>
  </si>
  <si>
    <t>The logarithm of the mean number of Google Scholar citations received per year since the appearance of the study in Google Scholar (as of January 2023).</t>
  </si>
  <si>
    <t>The standard error of the main effect.</t>
  </si>
  <si>
    <t>The t-statistic of the main effect.</t>
  </si>
  <si>
    <t>var_name_description</t>
  </si>
  <si>
    <t>Education: Years</t>
  </si>
  <si>
    <t>Education: Levels</t>
  </si>
  <si>
    <t>bma_reference_var</t>
  </si>
  <si>
    <t>Reg: Advanced Econ.</t>
  </si>
  <si>
    <t>Reg: E. Asia &amp; Pacific</t>
  </si>
  <si>
    <t>Reg: Europe and C. Asia</t>
  </si>
  <si>
    <t>Reg: Lat. Am. and Car.</t>
  </si>
  <si>
    <t>Reg: M. East and N. Af.</t>
  </si>
  <si>
    <t>Reg: South Africa</t>
  </si>
  <si>
    <t>Reg: Sub Sah. Africa</t>
  </si>
  <si>
    <t>Control: Firm Char.</t>
  </si>
  <si>
    <t>Wage: Annual Earnings</t>
  </si>
  <si>
    <t>Control: Macro Var.</t>
  </si>
  <si>
    <t>Wage Earners</t>
  </si>
  <si>
    <t>Self-Employed</t>
  </si>
  <si>
    <t>Standard Error</t>
  </si>
  <si>
    <t>Leigh &amp; Ryan (2008)</t>
  </si>
  <si>
    <t>method_cohort_fe</t>
  </si>
  <si>
    <t>Method: Cohort/FE</t>
  </si>
  <si>
    <t>The logarithm of the number of years between the publication (or issuing) of this study and the publication year of the earliest published study in the sample.</t>
  </si>
  <si>
    <t>The average number of years of schooling attained by the subjects.</t>
  </si>
  <si>
    <t>The average number of years of experience attained by the subjects.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</si>
</sst>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0.000"/>
  </numFmts>
  <fonts count="8" x14ac:knownFonts="1">
    <font>
      <sz val="11"/>
      <color theme="1"/>
      <name val="Calibri"/>
      <family val="2"/>
      <scheme val="minor"/>
    </font>
    <font>
      <sz val="9"/>
      <color indexed="81"/>
      <name val="Tahoma"/>
      <family val="2"/>
      <charset val="238"/>
    </font>
    <font>
      <b/>
      <sz val="9"/>
      <color indexed="81"/>
      <name val="Tahoma"/>
      <family val="2"/>
      <charset val="238"/>
    </font>
    <font>
      <sz val="11"/>
      <name val="Calibri"/>
      <family val="2"/>
      <scheme val="minor"/>
    </font>
    <font>
      <b/>
      <sz val="11"/>
      <color theme="1"/>
      <name val="Calibri"/>
      <family val="2"/>
      <charset val="238"/>
      <scheme val="minor"/>
    </font>
    <font>
      <b/>
      <sz val="11"/>
      <name val="Calibri"/>
      <family val="2"/>
      <charset val="238"/>
      <scheme val="minor"/>
    </font>
    <font>
      <sz val="11"/>
      <color theme="0"/>
      <name val="Calibri"/>
      <family val="2"/>
      <scheme val="minor"/>
    </font>
    <font>
      <sz val="11"/>
      <color theme="1"/>
      <name val="Calibri"/>
      <family val="2"/>
      <scheme val="minor"/>
    </font>
  </fonts>
  <fills count="17">
    <fill>
      <patternFill patternType="none"/>
    </fill>
    <fill>
      <patternFill patternType="gray125"/>
    </fill>
    <fill>
      <patternFill patternType="solid">
        <fgColor rgb="FF00B050"/>
        <bgColor indexed="64"/>
      </patternFill>
    </fill>
    <fill>
      <patternFill patternType="solid">
        <fgColor rgb="FFFF66CC"/>
        <bgColor indexed="64"/>
      </patternFill>
    </fill>
    <fill>
      <patternFill patternType="solid">
        <fgColor rgb="FF33CA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66FF66"/>
        <bgColor indexed="64"/>
      </patternFill>
    </fill>
    <fill>
      <patternFill patternType="solid">
        <fgColor rgb="FFFF5353"/>
        <bgColor indexed="64"/>
      </patternFill>
    </fill>
    <fill>
      <patternFill patternType="solid">
        <fgColor rgb="FFFFFF66"/>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99"/>
        <bgColor indexed="64"/>
      </patternFill>
    </fill>
    <fill>
      <patternFill patternType="solid">
        <fgColor rgb="FFCFAFE7"/>
        <bgColor indexed="64"/>
      </patternFill>
    </fill>
    <fill>
      <patternFill patternType="solid">
        <fgColor theme="4" tint="0.59999389629810485"/>
        <bgColor indexed="64"/>
      </patternFill>
    </fill>
    <fill>
      <patternFill patternType="solid">
        <fgColor rgb="FFC00000"/>
        <bgColor indexed="64"/>
      </patternFill>
    </fill>
  </fills>
  <borders count="28">
    <border>
      <left/>
      <right/>
      <top/>
      <bottom/>
      <diagonal/>
    </border>
    <border>
      <left/>
      <right style="thin">
        <color indexed="64"/>
      </right>
      <top/>
      <bottom/>
      <diagonal/>
    </border>
    <border>
      <left style="dotted">
        <color auto="1"/>
      </left>
      <right/>
      <top/>
      <bottom/>
      <diagonal/>
    </border>
    <border>
      <left/>
      <right style="dotted">
        <color auto="1"/>
      </right>
      <top/>
      <bottom/>
      <diagonal/>
    </border>
    <border>
      <left style="thin">
        <color indexed="64"/>
      </left>
      <right/>
      <top/>
      <bottom/>
      <diagonal/>
    </border>
    <border>
      <left/>
      <right/>
      <top/>
      <bottom style="dotted">
        <color auto="1"/>
      </bottom>
      <diagonal/>
    </border>
    <border>
      <left/>
      <right style="thin">
        <color indexed="64"/>
      </right>
      <top/>
      <bottom style="dotted">
        <color auto="1"/>
      </bottom>
      <diagonal/>
    </border>
    <border>
      <left style="dotted">
        <color auto="1"/>
      </left>
      <right/>
      <top/>
      <bottom style="dotted">
        <color auto="1"/>
      </bottom>
      <diagonal/>
    </border>
    <border>
      <left/>
      <right style="dotted">
        <color auto="1"/>
      </right>
      <top/>
      <bottom style="dotted">
        <color auto="1"/>
      </bottom>
      <diagonal/>
    </border>
    <border>
      <left/>
      <right style="thin">
        <color indexed="64"/>
      </right>
      <top style="dotted">
        <color auto="1"/>
      </top>
      <bottom/>
      <diagonal/>
    </border>
    <border>
      <left/>
      <right/>
      <top style="dashed">
        <color indexed="64"/>
      </top>
      <bottom/>
      <diagonal/>
    </border>
    <border>
      <left/>
      <right style="thin">
        <color indexed="64"/>
      </right>
      <top style="dashed">
        <color indexed="64"/>
      </top>
      <bottom/>
      <diagonal/>
    </border>
    <border>
      <left style="dotted">
        <color auto="1"/>
      </left>
      <right/>
      <top style="dashed">
        <color indexed="64"/>
      </top>
      <bottom/>
      <diagonal/>
    </border>
    <border>
      <left/>
      <right style="dotted">
        <color auto="1"/>
      </right>
      <top style="dashed">
        <color indexed="64"/>
      </top>
      <bottom/>
      <diagonal/>
    </border>
    <border>
      <left/>
      <right style="double">
        <color auto="1"/>
      </right>
      <top/>
      <bottom/>
      <diagonal/>
    </border>
    <border>
      <left/>
      <right/>
      <top style="dashed">
        <color auto="1"/>
      </top>
      <bottom style="dashed">
        <color auto="1"/>
      </bottom>
      <diagonal/>
    </border>
    <border>
      <left/>
      <right style="thin">
        <color indexed="64"/>
      </right>
      <top style="dashed">
        <color auto="1"/>
      </top>
      <bottom style="dashed">
        <color auto="1"/>
      </bottom>
      <diagonal/>
    </border>
    <border>
      <left style="dotted">
        <color auto="1"/>
      </left>
      <right/>
      <top style="dashed">
        <color auto="1"/>
      </top>
      <bottom style="dashed">
        <color auto="1"/>
      </bottom>
      <diagonal/>
    </border>
    <border>
      <left/>
      <right style="dotted">
        <color auto="1"/>
      </right>
      <top style="dashed">
        <color auto="1"/>
      </top>
      <bottom style="dashed">
        <color auto="1"/>
      </bottom>
      <diagonal/>
    </border>
    <border>
      <left/>
      <right/>
      <top/>
      <bottom style="dashed">
        <color auto="1"/>
      </bottom>
      <diagonal/>
    </border>
    <border>
      <left/>
      <right style="thin">
        <color indexed="64"/>
      </right>
      <top/>
      <bottom style="dashed">
        <color auto="1"/>
      </bottom>
      <diagonal/>
    </border>
    <border>
      <left style="dotted">
        <color auto="1"/>
      </left>
      <right/>
      <top/>
      <bottom style="dashed">
        <color auto="1"/>
      </bottom>
      <diagonal/>
    </border>
    <border>
      <left/>
      <right style="dotted">
        <color auto="1"/>
      </right>
      <top/>
      <bottom style="dashed">
        <color auto="1"/>
      </bottom>
      <diagonal/>
    </border>
    <border>
      <left/>
      <right/>
      <top/>
      <bottom style="hair">
        <color auto="1"/>
      </bottom>
      <diagonal/>
    </border>
    <border>
      <left/>
      <right style="thin">
        <color indexed="64"/>
      </right>
      <top/>
      <bottom style="hair">
        <color auto="1"/>
      </bottom>
      <diagonal/>
    </border>
    <border>
      <left style="dotted">
        <color auto="1"/>
      </left>
      <right/>
      <top/>
      <bottom style="hair">
        <color auto="1"/>
      </bottom>
      <diagonal/>
    </border>
    <border>
      <left/>
      <right style="dotted">
        <color auto="1"/>
      </right>
      <top/>
      <bottom style="hair">
        <color auto="1"/>
      </bottom>
      <diagonal/>
    </border>
    <border>
      <left style="thin">
        <color indexed="64"/>
      </left>
      <right/>
      <top/>
      <bottom style="hair">
        <color auto="1"/>
      </bottom>
      <diagonal/>
    </border>
  </borders>
  <cellStyleXfs count="2">
    <xf numFmtId="0" fontId="0" fillId="0" borderId="0"/>
    <xf numFmtId="164" fontId="7" fillId="0" borderId="0" applyFont="0" applyFill="0" applyBorder="0" applyAlignment="0" applyProtection="0"/>
  </cellStyleXfs>
  <cellXfs count="136">
    <xf numFmtId="0" fontId="0" fillId="0" borderId="0" xfId="0"/>
    <xf numFmtId="0" fontId="0" fillId="2" borderId="0" xfId="0" applyFill="1"/>
    <xf numFmtId="0" fontId="0" fillId="6" borderId="0" xfId="0" applyFill="1"/>
    <xf numFmtId="0" fontId="0" fillId="8" borderId="0" xfId="0" applyFill="1"/>
    <xf numFmtId="0" fontId="3" fillId="7" borderId="0" xfId="0" applyFont="1" applyFill="1"/>
    <xf numFmtId="1" fontId="0" fillId="5" borderId="2" xfId="0" applyNumberFormat="1" applyFill="1" applyBorder="1"/>
    <xf numFmtId="1" fontId="0" fillId="5" borderId="0" xfId="0" applyNumberFormat="1" applyFill="1"/>
    <xf numFmtId="2" fontId="0" fillId="0" borderId="0" xfId="0" applyNumberFormat="1" applyAlignment="1">
      <alignment horizontal="center"/>
    </xf>
    <xf numFmtId="1" fontId="0" fillId="0" borderId="2" xfId="0" applyNumberFormat="1" applyBorder="1" applyAlignment="1">
      <alignment horizontal="center"/>
    </xf>
    <xf numFmtId="1" fontId="0" fillId="0" borderId="0" xfId="0" applyNumberFormat="1" applyAlignment="1">
      <alignment horizontal="center"/>
    </xf>
    <xf numFmtId="0" fontId="0" fillId="3" borderId="0" xfId="0" applyFill="1" applyAlignment="1">
      <alignment horizontal="center"/>
    </xf>
    <xf numFmtId="2" fontId="0" fillId="4" borderId="0" xfId="0" applyNumberFormat="1" applyFill="1" applyAlignment="1">
      <alignment horizontal="center"/>
    </xf>
    <xf numFmtId="2" fontId="0" fillId="0" borderId="2" xfId="0" applyNumberFormat="1" applyBorder="1" applyAlignment="1">
      <alignment horizontal="center"/>
    </xf>
    <xf numFmtId="0" fontId="0" fillId="6" borderId="3" xfId="0" applyFill="1" applyBorder="1"/>
    <xf numFmtId="0" fontId="0" fillId="8" borderId="3" xfId="0" applyFill="1" applyBorder="1"/>
    <xf numFmtId="0" fontId="0" fillId="0" borderId="3" xfId="0" applyBorder="1"/>
    <xf numFmtId="0" fontId="3" fillId="7" borderId="3" xfId="0" applyFont="1" applyFill="1" applyBorder="1"/>
    <xf numFmtId="1" fontId="0" fillId="0" borderId="1" xfId="0" applyNumberFormat="1" applyBorder="1" applyAlignment="1">
      <alignment horizontal="center"/>
    </xf>
    <xf numFmtId="0" fontId="0" fillId="6" borderId="1" xfId="0" applyFill="1" applyBorder="1"/>
    <xf numFmtId="2" fontId="0" fillId="0" borderId="1" xfId="0" applyNumberFormat="1" applyBorder="1" applyAlignment="1">
      <alignment horizontal="center"/>
    </xf>
    <xf numFmtId="0" fontId="0" fillId="8" borderId="1" xfId="0" applyFill="1" applyBorder="1"/>
    <xf numFmtId="0" fontId="0" fillId="0" borderId="1" xfId="0" applyBorder="1"/>
    <xf numFmtId="0" fontId="0" fillId="2" borderId="1" xfId="0" applyFill="1" applyBorder="1"/>
    <xf numFmtId="1" fontId="0" fillId="9" borderId="2" xfId="0" applyNumberFormat="1" applyFill="1" applyBorder="1"/>
    <xf numFmtId="1" fontId="0" fillId="9" borderId="0" xfId="0" applyNumberFormat="1" applyFill="1"/>
    <xf numFmtId="1" fontId="0" fillId="0" borderId="3" xfId="0" applyNumberFormat="1" applyBorder="1" applyAlignment="1">
      <alignment horizontal="center"/>
    </xf>
    <xf numFmtId="0" fontId="0" fillId="0" borderId="0" xfId="0" applyAlignment="1">
      <alignment horizontal="center"/>
    </xf>
    <xf numFmtId="165" fontId="0" fillId="0" borderId="0" xfId="0" applyNumberFormat="1" applyAlignment="1">
      <alignment horizontal="center"/>
    </xf>
    <xf numFmtId="0" fontId="0" fillId="0" borderId="4" xfId="0" applyBorder="1"/>
    <xf numFmtId="0" fontId="0" fillId="8" borderId="4" xfId="0" applyFill="1" applyBorder="1"/>
    <xf numFmtId="165" fontId="0" fillId="0" borderId="0" xfId="0" applyNumberFormat="1"/>
    <xf numFmtId="165" fontId="0" fillId="0" borderId="3" xfId="0" applyNumberFormat="1" applyBorder="1"/>
    <xf numFmtId="0" fontId="0" fillId="8" borderId="2" xfId="0" applyFill="1" applyBorder="1"/>
    <xf numFmtId="0" fontId="0" fillId="0" borderId="2" xfId="0" applyBorder="1"/>
    <xf numFmtId="165" fontId="0" fillId="0" borderId="3" xfId="0" applyNumberFormat="1" applyBorder="1" applyAlignment="1">
      <alignment horizontal="center"/>
    </xf>
    <xf numFmtId="0" fontId="3" fillId="10" borderId="0" xfId="0" applyFont="1" applyFill="1"/>
    <xf numFmtId="0" fontId="5" fillId="7" borderId="0" xfId="0" applyFont="1" applyFill="1"/>
    <xf numFmtId="0" fontId="5" fillId="7" borderId="3" xfId="0" applyFont="1" applyFill="1" applyBorder="1"/>
    <xf numFmtId="0" fontId="0" fillId="0" borderId="5" xfId="0" applyBorder="1"/>
    <xf numFmtId="0" fontId="0" fillId="0" borderId="6" xfId="0" applyBorder="1"/>
    <xf numFmtId="2" fontId="0" fillId="4" borderId="5" xfId="0" applyNumberFormat="1" applyFill="1" applyBorder="1" applyAlignment="1">
      <alignment horizontal="center"/>
    </xf>
    <xf numFmtId="2" fontId="0" fillId="0" borderId="7" xfId="0" applyNumberFormat="1" applyBorder="1" applyAlignment="1">
      <alignment horizontal="center"/>
    </xf>
    <xf numFmtId="2" fontId="0" fillId="0" borderId="5" xfId="0" applyNumberFormat="1" applyBorder="1" applyAlignment="1">
      <alignment horizontal="center"/>
    </xf>
    <xf numFmtId="165" fontId="0" fillId="0" borderId="5" xfId="0" applyNumberFormat="1" applyBorder="1" applyAlignment="1">
      <alignment horizontal="center"/>
    </xf>
    <xf numFmtId="1" fontId="0" fillId="0" borderId="7" xfId="0" applyNumberFormat="1" applyBorder="1" applyAlignment="1">
      <alignment horizontal="center"/>
    </xf>
    <xf numFmtId="1" fontId="0" fillId="0" borderId="5" xfId="0" applyNumberFormat="1" applyBorder="1" applyAlignment="1">
      <alignment horizontal="center"/>
    </xf>
    <xf numFmtId="1" fontId="0" fillId="0" borderId="8" xfId="0" applyNumberFormat="1" applyBorder="1" applyAlignment="1">
      <alignment horizontal="center"/>
    </xf>
    <xf numFmtId="1" fontId="0" fillId="0" borderId="6" xfId="0" applyNumberFormat="1" applyBorder="1" applyAlignment="1">
      <alignment horizontal="center"/>
    </xf>
    <xf numFmtId="165" fontId="0" fillId="0" borderId="8" xfId="0" applyNumberFormat="1" applyBorder="1" applyAlignment="1">
      <alignment horizontal="center"/>
    </xf>
    <xf numFmtId="0" fontId="0" fillId="0" borderId="7" xfId="0" applyBorder="1"/>
    <xf numFmtId="0" fontId="0" fillId="0" borderId="8" xfId="0" applyBorder="1"/>
    <xf numFmtId="165" fontId="0" fillId="0" borderId="8" xfId="0" applyNumberFormat="1" applyBorder="1"/>
    <xf numFmtId="165" fontId="0" fillId="0" borderId="5" xfId="0" applyNumberFormat="1" applyBorder="1"/>
    <xf numFmtId="0" fontId="0" fillId="0" borderId="9" xfId="0" applyBorder="1"/>
    <xf numFmtId="0" fontId="4" fillId="13" borderId="0" xfId="0" applyFont="1" applyFill="1"/>
    <xf numFmtId="0" fontId="4" fillId="14" borderId="0" xfId="0" applyFont="1" applyFill="1"/>
    <xf numFmtId="2" fontId="0" fillId="0" borderId="1" xfId="0" applyNumberFormat="1" applyBorder="1"/>
    <xf numFmtId="0" fontId="0" fillId="0" borderId="10" xfId="0" applyBorder="1"/>
    <xf numFmtId="0" fontId="0" fillId="0" borderId="11" xfId="0" applyBorder="1"/>
    <xf numFmtId="2" fontId="0" fillId="4" borderId="10" xfId="0" applyNumberFormat="1" applyFill="1" applyBorder="1" applyAlignment="1">
      <alignment horizontal="center"/>
    </xf>
    <xf numFmtId="2" fontId="0" fillId="0" borderId="12" xfId="0" applyNumberFormat="1" applyBorder="1" applyAlignment="1">
      <alignment horizontal="center"/>
    </xf>
    <xf numFmtId="2" fontId="0" fillId="0" borderId="10" xfId="0" applyNumberFormat="1" applyBorder="1" applyAlignment="1">
      <alignment horizontal="center"/>
    </xf>
    <xf numFmtId="165" fontId="0" fillId="0" borderId="10" xfId="0" applyNumberFormat="1" applyBorder="1" applyAlignment="1">
      <alignment horizontal="center"/>
    </xf>
    <xf numFmtId="1" fontId="0" fillId="0" borderId="12" xfId="0" applyNumberFormat="1" applyBorder="1" applyAlignment="1">
      <alignment horizontal="center"/>
    </xf>
    <xf numFmtId="1" fontId="0" fillId="0" borderId="10" xfId="0" applyNumberFormat="1" applyBorder="1" applyAlignment="1">
      <alignment horizontal="center"/>
    </xf>
    <xf numFmtId="1" fontId="0" fillId="0" borderId="13" xfId="0" applyNumberFormat="1" applyBorder="1" applyAlignment="1">
      <alignment horizontal="center"/>
    </xf>
    <xf numFmtId="1" fontId="0" fillId="0" borderId="11" xfId="0" applyNumberFormat="1" applyBorder="1" applyAlignment="1">
      <alignment horizontal="center"/>
    </xf>
    <xf numFmtId="165" fontId="0" fillId="0" borderId="13" xfId="0" applyNumberFormat="1" applyBorder="1" applyAlignment="1">
      <alignment horizontal="center"/>
    </xf>
    <xf numFmtId="0" fontId="0" fillId="0" borderId="12" xfId="0" applyBorder="1"/>
    <xf numFmtId="0" fontId="0" fillId="0" borderId="13" xfId="0" applyBorder="1"/>
    <xf numFmtId="165" fontId="0" fillId="0" borderId="13" xfId="0" applyNumberFormat="1" applyBorder="1"/>
    <xf numFmtId="165" fontId="0" fillId="0" borderId="10" xfId="0" applyNumberFormat="1" applyBorder="1"/>
    <xf numFmtId="2" fontId="0" fillId="0" borderId="11" xfId="0" applyNumberFormat="1" applyBorder="1"/>
    <xf numFmtId="0" fontId="4" fillId="14" borderId="14" xfId="0" applyFont="1" applyFill="1" applyBorder="1"/>
    <xf numFmtId="0" fontId="0" fillId="0" borderId="14" xfId="0" applyBorder="1"/>
    <xf numFmtId="0" fontId="0" fillId="3" borderId="14" xfId="0" applyFill="1" applyBorder="1" applyAlignment="1">
      <alignment horizontal="left"/>
    </xf>
    <xf numFmtId="1" fontId="0" fillId="5" borderId="14" xfId="0" applyNumberFormat="1" applyFill="1" applyBorder="1"/>
    <xf numFmtId="0" fontId="0" fillId="6" borderId="14" xfId="0" applyFill="1" applyBorder="1"/>
    <xf numFmtId="0" fontId="3" fillId="7" borderId="14" xfId="0" applyFont="1" applyFill="1" applyBorder="1"/>
    <xf numFmtId="0" fontId="3" fillId="10" borderId="14" xfId="0" applyFont="1" applyFill="1" applyBorder="1"/>
    <xf numFmtId="0" fontId="4" fillId="11" borderId="2" xfId="0" applyFont="1" applyFill="1" applyBorder="1"/>
    <xf numFmtId="0" fontId="0" fillId="3" borderId="0" xfId="0" applyFill="1" applyAlignment="1">
      <alignment horizontal="left"/>
    </xf>
    <xf numFmtId="1" fontId="0" fillId="9" borderId="14" xfId="0" applyNumberFormat="1" applyFill="1" applyBorder="1"/>
    <xf numFmtId="0" fontId="0" fillId="8" borderId="14" xfId="0" applyFill="1" applyBorder="1"/>
    <xf numFmtId="0" fontId="6" fillId="16" borderId="0" xfId="0" applyFont="1" applyFill="1"/>
    <xf numFmtId="0" fontId="0" fillId="0" borderId="15" xfId="0" applyBorder="1"/>
    <xf numFmtId="0" fontId="0" fillId="0" borderId="16" xfId="0" applyBorder="1"/>
    <xf numFmtId="2" fontId="0" fillId="4" borderId="15" xfId="0" applyNumberFormat="1" applyFill="1" applyBorder="1" applyAlignment="1">
      <alignment horizontal="center"/>
    </xf>
    <xf numFmtId="2" fontId="0" fillId="0" borderId="17" xfId="0" applyNumberFormat="1" applyBorder="1" applyAlignment="1">
      <alignment horizontal="center"/>
    </xf>
    <xf numFmtId="2" fontId="0" fillId="0" borderId="15" xfId="0" applyNumberFormat="1" applyBorder="1" applyAlignment="1">
      <alignment horizontal="center"/>
    </xf>
    <xf numFmtId="165" fontId="0" fillId="0" borderId="15" xfId="0" applyNumberFormat="1" applyBorder="1" applyAlignment="1">
      <alignment horizontal="center"/>
    </xf>
    <xf numFmtId="1" fontId="0" fillId="0" borderId="17" xfId="0" applyNumberFormat="1" applyBorder="1" applyAlignment="1">
      <alignment horizontal="center"/>
    </xf>
    <xf numFmtId="1" fontId="0" fillId="0" borderId="15" xfId="0" applyNumberFormat="1" applyBorder="1" applyAlignment="1">
      <alignment horizontal="center"/>
    </xf>
    <xf numFmtId="1" fontId="0" fillId="0" borderId="18" xfId="0" applyNumberFormat="1" applyBorder="1" applyAlignment="1">
      <alignment horizontal="center"/>
    </xf>
    <xf numFmtId="1" fontId="0" fillId="0" borderId="16" xfId="0" applyNumberFormat="1" applyBorder="1" applyAlignment="1">
      <alignment horizontal="center"/>
    </xf>
    <xf numFmtId="165" fontId="0" fillId="0" borderId="18" xfId="0" applyNumberFormat="1" applyBorder="1" applyAlignment="1">
      <alignment horizontal="center"/>
    </xf>
    <xf numFmtId="0" fontId="0" fillId="0" borderId="17" xfId="0" applyBorder="1"/>
    <xf numFmtId="0" fontId="0" fillId="0" borderId="18" xfId="0" applyBorder="1"/>
    <xf numFmtId="165" fontId="0" fillId="0" borderId="18" xfId="0" applyNumberFormat="1" applyBorder="1"/>
    <xf numFmtId="0" fontId="0" fillId="0" borderId="19" xfId="0" applyBorder="1"/>
    <xf numFmtId="0" fontId="0" fillId="0" borderId="20" xfId="0" applyBorder="1"/>
    <xf numFmtId="2" fontId="0" fillId="4" borderId="19" xfId="0" applyNumberFormat="1" applyFill="1" applyBorder="1" applyAlignment="1">
      <alignment horizontal="center"/>
    </xf>
    <xf numFmtId="2" fontId="0" fillId="0" borderId="21" xfId="0" applyNumberFormat="1" applyBorder="1" applyAlignment="1">
      <alignment horizontal="center"/>
    </xf>
    <xf numFmtId="2" fontId="0" fillId="0" borderId="19" xfId="0" applyNumberFormat="1" applyBorder="1" applyAlignment="1">
      <alignment horizontal="center"/>
    </xf>
    <xf numFmtId="165" fontId="0" fillId="0" borderId="19" xfId="0" applyNumberFormat="1" applyBorder="1" applyAlignment="1">
      <alignment horizontal="center"/>
    </xf>
    <xf numFmtId="1" fontId="0" fillId="0" borderId="21" xfId="0" applyNumberFormat="1" applyBorder="1" applyAlignment="1">
      <alignment horizontal="center"/>
    </xf>
    <xf numFmtId="1" fontId="0" fillId="0" borderId="19" xfId="0" applyNumberFormat="1" applyBorder="1" applyAlignment="1">
      <alignment horizontal="center"/>
    </xf>
    <xf numFmtId="1" fontId="0" fillId="0" borderId="22" xfId="0" applyNumberFormat="1" applyBorder="1" applyAlignment="1">
      <alignment horizontal="center"/>
    </xf>
    <xf numFmtId="1" fontId="0" fillId="0" borderId="20" xfId="0" applyNumberFormat="1" applyBorder="1" applyAlignment="1">
      <alignment horizontal="center"/>
    </xf>
    <xf numFmtId="165" fontId="0" fillId="0" borderId="22" xfId="0" applyNumberFormat="1" applyBorder="1" applyAlignment="1">
      <alignment horizontal="center"/>
    </xf>
    <xf numFmtId="0" fontId="0" fillId="0" borderId="21" xfId="0" applyBorder="1"/>
    <xf numFmtId="0" fontId="0" fillId="0" borderId="22" xfId="0" applyBorder="1"/>
    <xf numFmtId="165" fontId="0" fillId="0" borderId="22" xfId="0" applyNumberFormat="1" applyBorder="1"/>
    <xf numFmtId="2" fontId="0" fillId="0" borderId="20" xfId="0" applyNumberFormat="1" applyBorder="1"/>
    <xf numFmtId="165" fontId="0" fillId="0" borderId="19" xfId="0" applyNumberFormat="1" applyBorder="1"/>
    <xf numFmtId="0" fontId="4" fillId="15" borderId="2" xfId="0" applyFont="1" applyFill="1" applyBorder="1"/>
    <xf numFmtId="0" fontId="4" fillId="15" borderId="0" xfId="0" applyFont="1" applyFill="1"/>
    <xf numFmtId="0" fontId="4" fillId="15" borderId="3" xfId="0" applyFont="1" applyFill="1" applyBorder="1"/>
    <xf numFmtId="0" fontId="4" fillId="12" borderId="2" xfId="0" applyFont="1" applyFill="1" applyBorder="1"/>
    <xf numFmtId="165" fontId="0" fillId="0" borderId="2" xfId="0" applyNumberFormat="1" applyBorder="1"/>
    <xf numFmtId="0" fontId="0" fillId="0" borderId="23" xfId="0" applyBorder="1"/>
    <xf numFmtId="0" fontId="0" fillId="0" borderId="24" xfId="0" applyBorder="1"/>
    <xf numFmtId="2" fontId="0" fillId="4" borderId="23" xfId="0" applyNumberFormat="1" applyFill="1" applyBorder="1" applyAlignment="1">
      <alignment horizontal="center"/>
    </xf>
    <xf numFmtId="2" fontId="0" fillId="0" borderId="25" xfId="0" applyNumberFormat="1" applyBorder="1" applyAlignment="1">
      <alignment horizontal="center"/>
    </xf>
    <xf numFmtId="2" fontId="0" fillId="0" borderId="23" xfId="0" applyNumberFormat="1" applyBorder="1" applyAlignment="1">
      <alignment horizontal="center"/>
    </xf>
    <xf numFmtId="165" fontId="0" fillId="0" borderId="23" xfId="0" applyNumberFormat="1" applyBorder="1" applyAlignment="1">
      <alignment horizontal="center"/>
    </xf>
    <xf numFmtId="1" fontId="0" fillId="0" borderId="25" xfId="0" applyNumberFormat="1" applyBorder="1" applyAlignment="1">
      <alignment horizontal="center"/>
    </xf>
    <xf numFmtId="1" fontId="0" fillId="0" borderId="23" xfId="0" applyNumberFormat="1" applyBorder="1" applyAlignment="1">
      <alignment horizontal="center"/>
    </xf>
    <xf numFmtId="1" fontId="0" fillId="0" borderId="26" xfId="0" applyNumberFormat="1" applyBorder="1" applyAlignment="1">
      <alignment horizontal="center"/>
    </xf>
    <xf numFmtId="1" fontId="0" fillId="0" borderId="24" xfId="0" applyNumberFormat="1" applyBorder="1" applyAlignment="1">
      <alignment horizontal="center"/>
    </xf>
    <xf numFmtId="165" fontId="0" fillId="0" borderId="26" xfId="0" applyNumberFormat="1" applyBorder="1" applyAlignment="1">
      <alignment horizontal="center"/>
    </xf>
    <xf numFmtId="0" fontId="0" fillId="0" borderId="25" xfId="0" applyBorder="1"/>
    <xf numFmtId="0" fontId="0" fillId="0" borderId="26" xfId="0" applyBorder="1"/>
    <xf numFmtId="165" fontId="0" fillId="0" borderId="26" xfId="0" applyNumberFormat="1" applyBorder="1"/>
    <xf numFmtId="2" fontId="0" fillId="0" borderId="24" xfId="0" applyNumberFormat="1" applyBorder="1"/>
    <xf numFmtId="0" fontId="0" fillId="0" borderId="27" xfId="0" applyBorder="1"/>
  </cellXfs>
  <cellStyles count="2">
    <cellStyle name="Currency 2" xfId="1" xr:uid="{00000000-0005-0000-0000-000001000000}"/>
    <cellStyle name="Normal" xfId="0" builtinId="0"/>
  </cellStyles>
  <dxfs count="10">
    <dxf>
      <fill>
        <gradientFill degree="90">
          <stop position="0">
            <color rgb="FFFF8585"/>
          </stop>
          <stop position="0.5">
            <color rgb="FFFFC5C5"/>
          </stop>
          <stop position="1">
            <color rgb="FFFF8585"/>
          </stop>
        </gradientFill>
      </fill>
    </dxf>
    <dxf>
      <fill>
        <gradientFill degree="90">
          <stop position="0">
            <color theme="9" tint="0.80001220740379042"/>
          </stop>
          <stop position="0.5">
            <color theme="9" tint="0.59999389629810485"/>
          </stop>
          <stop position="1">
            <color theme="9" tint="0.80001220740379042"/>
          </stop>
        </gradientFill>
      </fill>
    </dxf>
    <dxf>
      <fill>
        <gradientFill degree="90">
          <stop position="0">
            <color theme="9" tint="0.80001220740379042"/>
          </stop>
          <stop position="0.5">
            <color theme="9" tint="0.59999389629810485"/>
          </stop>
          <stop position="1">
            <color theme="9" tint="0.80001220740379042"/>
          </stop>
        </gradientFill>
      </fill>
    </dxf>
    <dxf>
      <fill>
        <gradientFill degree="90">
          <stop position="0">
            <color rgb="FFFF8585"/>
          </stop>
          <stop position="0.5">
            <color rgb="FFFFC5C5"/>
          </stop>
          <stop position="1">
            <color rgb="FFFF8585"/>
          </stop>
        </gradientFill>
      </fill>
    </dxf>
    <dxf>
      <fill>
        <patternFill>
          <bgColor theme="4" tint="0.79998168889431442"/>
        </patternFill>
      </fill>
    </dxf>
    <dxf>
      <border>
        <bottom style="dashed">
          <color auto="1"/>
        </bottom>
      </border>
    </dxf>
    <dxf>
      <border>
        <bottom style="thin">
          <color auto="1"/>
        </bottom>
        <vertical/>
        <horizontal/>
      </border>
    </dxf>
    <dxf>
      <fill>
        <patternFill>
          <bgColor theme="4" tint="0.79998168889431442"/>
        </patternFill>
      </fill>
    </dxf>
    <dxf>
      <border>
        <bottom style="dashed">
          <color auto="1"/>
        </bottom>
      </border>
    </dxf>
    <dxf>
      <border>
        <bottom style="thin">
          <color auto="1"/>
        </bottom>
        <vertical/>
        <horizontal/>
      </border>
    </dxf>
  </dxfs>
  <tableStyles count="0" defaultTableStyle="TableStyleMedium2" defaultPivotStyle="PivotStyleLight16"/>
  <colors>
    <mruColors>
      <color rgb="FFCC99FF"/>
      <color rgb="FFFFC5C5"/>
      <color rgb="FFFF8585"/>
      <color rgb="FFFFA3A3"/>
      <color rgb="FFFF5353"/>
      <color rgb="FFCFAFE7"/>
      <color rgb="FFB381D9"/>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K1755"/>
  <sheetViews>
    <sheetView zoomScaleNormal="100" workbookViewId="0">
      <pane xSplit="4" ySplit="1" topLeftCell="E2" activePane="bottomRight" state="frozen"/>
      <selection activeCell="D526" sqref="D526"/>
      <selection pane="topRight" activeCell="D526" sqref="D526"/>
      <selection pane="bottomLeft" activeCell="D526" sqref="D526"/>
      <selection pane="bottomRight" activeCell="E13" sqref="E13"/>
    </sheetView>
  </sheetViews>
  <sheetFormatPr defaultRowHeight="14.5" x14ac:dyDescent="0.35"/>
  <cols>
    <col min="1" max="1" width="5.26953125" customWidth="1"/>
    <col min="2" max="2" width="4" customWidth="1"/>
    <col min="3" max="3" width="15" style="21" customWidth="1"/>
    <col min="4" max="4" width="8.7265625" style="26" customWidth="1"/>
    <col min="5" max="6" width="8.7265625" style="7" customWidth="1"/>
    <col min="7" max="7" width="8.7265625" style="8" customWidth="1"/>
    <col min="8" max="11" width="8.7265625" style="9" customWidth="1"/>
    <col min="12" max="12" width="9.26953125" style="8" bestFit="1" customWidth="1"/>
    <col min="13" max="13" width="8.7265625" style="9" customWidth="1"/>
    <col min="14" max="14" width="9.26953125" style="9" bestFit="1" customWidth="1"/>
    <col min="15" max="15" width="8.7265625" style="9" customWidth="1"/>
    <col min="16" max="17" width="8.7265625" style="7" customWidth="1"/>
    <col min="18" max="22" width="8.7265625" style="9" customWidth="1"/>
    <col min="23" max="23" width="8.7265625" style="25" customWidth="1"/>
    <col min="24" max="25" width="8.7265625" style="9" customWidth="1"/>
    <col min="26" max="26" width="8.7265625" style="25" customWidth="1"/>
    <col min="27" max="27" width="8.7265625" style="9" customWidth="1"/>
    <col min="28" max="28" width="8.7265625" style="25" customWidth="1"/>
    <col min="29" max="29" width="8.7265625" style="19" customWidth="1"/>
    <col min="30" max="32" width="8.7265625" style="27" customWidth="1"/>
    <col min="33" max="33" width="8.7265625" style="34" customWidth="1"/>
    <col min="34" max="34" width="8.7265625" style="33" customWidth="1"/>
    <col min="35" max="35" width="8.7265625" style="15" customWidth="1"/>
    <col min="36" max="36" width="8.7265625" customWidth="1"/>
    <col min="37" max="37" width="8.7265625" style="31" customWidth="1"/>
    <col min="38" max="38" width="8.7265625" customWidth="1"/>
    <col min="39" max="39" width="8.7265625" style="31" customWidth="1"/>
    <col min="40" max="42" width="8.7265625" customWidth="1"/>
    <col min="43" max="44" width="8.7265625" style="15" customWidth="1"/>
    <col min="45" max="56" width="8.7265625" customWidth="1"/>
    <col min="57" max="58" width="8.7265625" style="21" customWidth="1"/>
    <col min="59" max="63" width="8.7265625" customWidth="1"/>
    <col min="64" max="64" width="8.7265625" style="15" customWidth="1"/>
    <col min="65" max="65" width="8.54296875" customWidth="1"/>
    <col min="66" max="67" width="8.7265625" customWidth="1"/>
    <col min="68" max="68" width="8.7265625" style="15" customWidth="1"/>
    <col min="69" max="70" width="8.7265625" customWidth="1"/>
    <col min="71" max="71" width="8.7265625" style="15" customWidth="1"/>
    <col min="72" max="88" width="8.7265625" customWidth="1"/>
  </cols>
  <sheetData>
    <row r="1" spans="1:89" x14ac:dyDescent="0.35">
      <c r="A1" s="1" t="s">
        <v>0</v>
      </c>
      <c r="B1" s="1" t="s">
        <v>1</v>
      </c>
      <c r="C1" s="22" t="s">
        <v>149</v>
      </c>
      <c r="D1" s="10" t="s">
        <v>217</v>
      </c>
      <c r="E1" s="23" t="s">
        <v>118</v>
      </c>
      <c r="F1" s="24" t="s">
        <v>81</v>
      </c>
      <c r="G1" s="5" t="s">
        <v>38</v>
      </c>
      <c r="H1" s="6" t="s">
        <v>40</v>
      </c>
      <c r="I1" s="6" t="s">
        <v>37</v>
      </c>
      <c r="J1" s="6" t="s">
        <v>39</v>
      </c>
      <c r="K1" s="6" t="s">
        <v>137</v>
      </c>
      <c r="L1" s="5" t="s">
        <v>83</v>
      </c>
      <c r="M1" s="6" t="s">
        <v>84</v>
      </c>
      <c r="N1" s="6" t="s">
        <v>82</v>
      </c>
      <c r="O1" s="6" t="s">
        <v>113</v>
      </c>
      <c r="P1" s="2" t="s">
        <v>31</v>
      </c>
      <c r="Q1" s="2" t="s">
        <v>41</v>
      </c>
      <c r="R1" s="2" t="s">
        <v>121</v>
      </c>
      <c r="S1" s="2" t="s">
        <v>122</v>
      </c>
      <c r="T1" s="2" t="s">
        <v>96</v>
      </c>
      <c r="U1" s="2" t="s">
        <v>111</v>
      </c>
      <c r="V1" s="2" t="s">
        <v>106</v>
      </c>
      <c r="W1" s="13" t="s">
        <v>97</v>
      </c>
      <c r="X1" s="2" t="s">
        <v>42</v>
      </c>
      <c r="Y1" s="2" t="s">
        <v>43</v>
      </c>
      <c r="Z1" s="13" t="s">
        <v>44</v>
      </c>
      <c r="AA1" s="2" t="s">
        <v>45</v>
      </c>
      <c r="AB1" s="13" t="s">
        <v>46</v>
      </c>
      <c r="AC1" s="18" t="s">
        <v>59</v>
      </c>
      <c r="AD1" s="3" t="s">
        <v>92</v>
      </c>
      <c r="AE1" s="29" t="s">
        <v>88</v>
      </c>
      <c r="AF1" s="3" t="s">
        <v>89</v>
      </c>
      <c r="AG1" s="14" t="s">
        <v>90</v>
      </c>
      <c r="AH1" s="32" t="s">
        <v>86</v>
      </c>
      <c r="AI1" s="14" t="s">
        <v>85</v>
      </c>
      <c r="AJ1" s="3" t="s">
        <v>32</v>
      </c>
      <c r="AK1" s="14" t="s">
        <v>33</v>
      </c>
      <c r="AL1" s="3" t="s">
        <v>34</v>
      </c>
      <c r="AM1" s="14" t="s">
        <v>35</v>
      </c>
      <c r="AN1" s="3" t="s">
        <v>47</v>
      </c>
      <c r="AO1" s="14" t="s">
        <v>48</v>
      </c>
      <c r="AP1" s="3" t="s">
        <v>127</v>
      </c>
      <c r="AQ1" s="14" t="s">
        <v>126</v>
      </c>
      <c r="AR1" s="14" t="s">
        <v>36</v>
      </c>
      <c r="AS1" s="3" t="s">
        <v>52</v>
      </c>
      <c r="AT1" s="3" t="s">
        <v>53</v>
      </c>
      <c r="AU1" s="3" t="s">
        <v>54</v>
      </c>
      <c r="AV1" s="3" t="s">
        <v>55</v>
      </c>
      <c r="AW1" s="3" t="s">
        <v>56</v>
      </c>
      <c r="AX1" s="3" t="s">
        <v>57</v>
      </c>
      <c r="AY1" s="14" t="s">
        <v>58</v>
      </c>
      <c r="AZ1" s="3" t="s">
        <v>51</v>
      </c>
      <c r="BA1" s="3" t="s">
        <v>50</v>
      </c>
      <c r="BB1" s="14" t="s">
        <v>49</v>
      </c>
      <c r="BC1" s="3" t="s">
        <v>60</v>
      </c>
      <c r="BD1" s="3" t="s">
        <v>61</v>
      </c>
      <c r="BE1" s="20" t="s">
        <v>285</v>
      </c>
      <c r="BF1" s="20" t="s">
        <v>62</v>
      </c>
      <c r="BG1" s="4" t="s">
        <v>63</v>
      </c>
      <c r="BH1" s="4" t="s">
        <v>394</v>
      </c>
      <c r="BI1" s="4" t="s">
        <v>99</v>
      </c>
      <c r="BJ1" s="4" t="s">
        <v>109</v>
      </c>
      <c r="BK1" s="4" t="s">
        <v>108</v>
      </c>
      <c r="BL1" s="16" t="s">
        <v>64</v>
      </c>
      <c r="BM1" s="36" t="s">
        <v>65</v>
      </c>
      <c r="BN1" s="36" t="s">
        <v>66</v>
      </c>
      <c r="BO1" s="36" t="s">
        <v>93</v>
      </c>
      <c r="BP1" s="37" t="s">
        <v>94</v>
      </c>
      <c r="BQ1" s="4" t="s">
        <v>102</v>
      </c>
      <c r="BR1" s="4" t="s">
        <v>112</v>
      </c>
      <c r="BS1" s="16" t="s">
        <v>103</v>
      </c>
      <c r="BT1" s="4" t="s">
        <v>67</v>
      </c>
      <c r="BU1" s="4" t="s">
        <v>68</v>
      </c>
      <c r="BV1" s="4" t="s">
        <v>69</v>
      </c>
      <c r="BW1" s="4" t="s">
        <v>91</v>
      </c>
      <c r="BX1" s="4" t="s">
        <v>70</v>
      </c>
      <c r="BY1" s="4" t="s">
        <v>71</v>
      </c>
      <c r="BZ1" s="4" t="s">
        <v>72</v>
      </c>
      <c r="CA1" s="4" t="s">
        <v>273</v>
      </c>
      <c r="CB1" s="4" t="s">
        <v>73</v>
      </c>
      <c r="CC1" s="4" t="s">
        <v>75</v>
      </c>
      <c r="CD1" s="4" t="s">
        <v>110</v>
      </c>
      <c r="CE1" s="16" t="s">
        <v>74</v>
      </c>
      <c r="CF1" s="35" t="s">
        <v>76</v>
      </c>
      <c r="CG1" s="35" t="s">
        <v>77</v>
      </c>
      <c r="CH1" s="35" t="s">
        <v>78</v>
      </c>
      <c r="CI1" s="35" t="s">
        <v>161</v>
      </c>
      <c r="CJ1" s="35" t="s">
        <v>79</v>
      </c>
      <c r="CK1" s="84" t="s">
        <v>80</v>
      </c>
    </row>
    <row r="2" spans="1:89" ht="14.5" customHeight="1" x14ac:dyDescent="0.35">
      <c r="A2">
        <v>1</v>
      </c>
      <c r="B2">
        <v>1</v>
      </c>
      <c r="C2" s="21" t="s">
        <v>95</v>
      </c>
      <c r="D2" s="11">
        <v>11</v>
      </c>
      <c r="E2" s="12">
        <f>D2/F2</f>
        <v>0.83498349834983498</v>
      </c>
      <c r="F2" s="7">
        <f>303/23</f>
        <v>13.173913043478262</v>
      </c>
      <c r="G2" s="8">
        <v>0</v>
      </c>
      <c r="H2" s="9">
        <v>0</v>
      </c>
      <c r="I2" s="9">
        <v>0</v>
      </c>
      <c r="J2" s="9">
        <v>1</v>
      </c>
      <c r="K2" s="9">
        <v>0</v>
      </c>
      <c r="L2" s="8">
        <v>11414</v>
      </c>
      <c r="M2" s="9">
        <v>4</v>
      </c>
      <c r="N2" s="9">
        <f t="shared" ref="N2:N65" si="0">L2-M2-1</f>
        <v>11409</v>
      </c>
      <c r="O2" s="9">
        <f t="shared" ref="O2:O65" si="1">COUNTIF(B:B,B2)</f>
        <v>4</v>
      </c>
      <c r="P2" s="7">
        <v>15</v>
      </c>
      <c r="Q2" s="7">
        <f>BF2-P2-6</f>
        <v>23.5</v>
      </c>
      <c r="R2" s="9">
        <v>0</v>
      </c>
      <c r="S2" s="9">
        <v>1</v>
      </c>
      <c r="T2" s="9">
        <v>1</v>
      </c>
      <c r="U2" s="9">
        <v>0</v>
      </c>
      <c r="V2" s="9">
        <v>0</v>
      </c>
      <c r="W2" s="25">
        <v>0</v>
      </c>
      <c r="X2" s="9">
        <v>0</v>
      </c>
      <c r="Y2" s="9">
        <v>1</v>
      </c>
      <c r="Z2" s="25">
        <v>0</v>
      </c>
      <c r="AA2" s="9">
        <v>1</v>
      </c>
      <c r="AB2" s="25">
        <v>0</v>
      </c>
      <c r="AC2" s="17">
        <v>2003</v>
      </c>
      <c r="AD2" s="27">
        <v>0</v>
      </c>
      <c r="AE2" s="27">
        <v>0</v>
      </c>
      <c r="AF2" s="27">
        <v>0</v>
      </c>
      <c r="AG2" s="34">
        <v>1</v>
      </c>
      <c r="AH2" s="33" t="s">
        <v>87</v>
      </c>
      <c r="AI2" s="15" t="s">
        <v>87</v>
      </c>
      <c r="AJ2" s="27" t="s">
        <v>87</v>
      </c>
      <c r="AK2" s="31" t="s">
        <v>87</v>
      </c>
      <c r="AL2" t="s">
        <v>87</v>
      </c>
      <c r="AM2" s="31" t="s">
        <v>87</v>
      </c>
      <c r="AN2">
        <v>0</v>
      </c>
      <c r="AO2" s="15">
        <v>1</v>
      </c>
      <c r="AP2" t="s">
        <v>87</v>
      </c>
      <c r="AQ2" s="15" t="s">
        <v>87</v>
      </c>
      <c r="AR2" s="15" t="s">
        <v>2</v>
      </c>
      <c r="AS2">
        <v>1</v>
      </c>
      <c r="AT2">
        <v>0</v>
      </c>
      <c r="AU2">
        <v>0</v>
      </c>
      <c r="AV2">
        <v>0</v>
      </c>
      <c r="AW2">
        <v>0</v>
      </c>
      <c r="AX2">
        <v>0</v>
      </c>
      <c r="AY2" s="15">
        <v>0</v>
      </c>
      <c r="AZ2">
        <v>1</v>
      </c>
      <c r="BA2">
        <v>0</v>
      </c>
      <c r="BB2" s="15">
        <v>0</v>
      </c>
      <c r="BC2">
        <v>25844</v>
      </c>
      <c r="BD2">
        <v>1847</v>
      </c>
      <c r="BE2" s="21">
        <v>0.92300000000000004</v>
      </c>
      <c r="BF2" s="21">
        <v>44.5</v>
      </c>
      <c r="BG2">
        <v>1</v>
      </c>
      <c r="BH2">
        <v>0</v>
      </c>
      <c r="BI2">
        <v>0</v>
      </c>
      <c r="BJ2">
        <v>0</v>
      </c>
      <c r="BK2">
        <v>0</v>
      </c>
      <c r="BL2" s="15">
        <v>0</v>
      </c>
      <c r="BM2">
        <v>0</v>
      </c>
      <c r="BN2">
        <v>1</v>
      </c>
      <c r="BO2">
        <v>0</v>
      </c>
      <c r="BP2" s="15">
        <v>0</v>
      </c>
      <c r="BQ2">
        <v>0</v>
      </c>
      <c r="BR2">
        <v>0</v>
      </c>
      <c r="BS2" s="15">
        <v>0</v>
      </c>
      <c r="BT2">
        <v>0</v>
      </c>
      <c r="BU2">
        <v>0</v>
      </c>
      <c r="BV2">
        <v>1</v>
      </c>
      <c r="BW2">
        <v>0</v>
      </c>
      <c r="BX2">
        <v>0</v>
      </c>
      <c r="BY2">
        <v>0</v>
      </c>
      <c r="BZ2">
        <v>1</v>
      </c>
      <c r="CA2">
        <v>0</v>
      </c>
      <c r="CB2">
        <v>0</v>
      </c>
      <c r="CC2">
        <v>0</v>
      </c>
      <c r="CD2">
        <v>0</v>
      </c>
      <c r="CE2" s="15">
        <v>0</v>
      </c>
      <c r="CF2">
        <v>0.186</v>
      </c>
      <c r="CG2">
        <v>134</v>
      </c>
      <c r="CH2">
        <v>1</v>
      </c>
      <c r="CI2">
        <v>0</v>
      </c>
      <c r="CJ2">
        <v>29</v>
      </c>
      <c r="CK2" s="28" t="s">
        <v>80</v>
      </c>
    </row>
    <row r="3" spans="1:89" ht="14.5" customHeight="1" x14ac:dyDescent="0.35">
      <c r="A3">
        <v>2</v>
      </c>
      <c r="B3">
        <v>1</v>
      </c>
      <c r="C3" s="21" t="s">
        <v>95</v>
      </c>
      <c r="D3" s="11">
        <v>15</v>
      </c>
      <c r="E3" s="12">
        <f>D3/F3</f>
        <v>1.2561576354679802</v>
      </c>
      <c r="F3" s="7">
        <f>406/34</f>
        <v>11.941176470588236</v>
      </c>
      <c r="G3" s="8">
        <v>0</v>
      </c>
      <c r="H3" s="9">
        <v>0</v>
      </c>
      <c r="I3" s="9">
        <v>0</v>
      </c>
      <c r="J3" s="9">
        <v>1</v>
      </c>
      <c r="K3" s="9">
        <v>0</v>
      </c>
      <c r="L3" s="8">
        <v>12273</v>
      </c>
      <c r="M3" s="9">
        <v>4</v>
      </c>
      <c r="N3" s="9">
        <f t="shared" si="0"/>
        <v>12268</v>
      </c>
      <c r="O3" s="9">
        <f t="shared" si="1"/>
        <v>4</v>
      </c>
      <c r="P3" s="7">
        <v>15</v>
      </c>
      <c r="Q3" s="7">
        <f>BF3-P3-6</f>
        <v>23.5</v>
      </c>
      <c r="R3" s="9">
        <v>0</v>
      </c>
      <c r="S3" s="9">
        <v>1</v>
      </c>
      <c r="T3" s="9">
        <v>0</v>
      </c>
      <c r="U3" s="9">
        <v>0</v>
      </c>
      <c r="V3" s="9">
        <v>0</v>
      </c>
      <c r="W3" s="25">
        <v>1</v>
      </c>
      <c r="X3" s="9">
        <v>0</v>
      </c>
      <c r="Y3" s="9">
        <v>1</v>
      </c>
      <c r="Z3" s="25">
        <v>0</v>
      </c>
      <c r="AA3" s="9">
        <v>1</v>
      </c>
      <c r="AB3" s="25">
        <v>0</v>
      </c>
      <c r="AC3" s="17">
        <v>2003</v>
      </c>
      <c r="AD3" s="27">
        <v>0</v>
      </c>
      <c r="AE3" s="27">
        <v>0</v>
      </c>
      <c r="AF3" s="27">
        <v>0</v>
      </c>
      <c r="AG3" s="34">
        <v>1</v>
      </c>
      <c r="AH3" s="33" t="s">
        <v>87</v>
      </c>
      <c r="AI3" s="15" t="s">
        <v>87</v>
      </c>
      <c r="AJ3" s="27" t="s">
        <v>87</v>
      </c>
      <c r="AK3" s="31" t="s">
        <v>87</v>
      </c>
      <c r="AL3" t="s">
        <v>87</v>
      </c>
      <c r="AM3" s="31" t="s">
        <v>87</v>
      </c>
      <c r="AN3">
        <v>0</v>
      </c>
      <c r="AO3" s="15">
        <v>1</v>
      </c>
      <c r="AP3" t="s">
        <v>87</v>
      </c>
      <c r="AQ3" s="15" t="s">
        <v>87</v>
      </c>
      <c r="AR3" s="15" t="s">
        <v>2</v>
      </c>
      <c r="AS3">
        <v>1</v>
      </c>
      <c r="AT3">
        <v>0</v>
      </c>
      <c r="AU3">
        <v>0</v>
      </c>
      <c r="AV3">
        <v>0</v>
      </c>
      <c r="AW3">
        <v>0</v>
      </c>
      <c r="AX3">
        <v>0</v>
      </c>
      <c r="AY3" s="15">
        <v>0</v>
      </c>
      <c r="AZ3">
        <v>1</v>
      </c>
      <c r="BA3">
        <v>0</v>
      </c>
      <c r="BB3" s="15">
        <v>0</v>
      </c>
      <c r="BC3">
        <v>25844</v>
      </c>
      <c r="BD3">
        <v>1847</v>
      </c>
      <c r="BE3" s="21">
        <v>0.92300000000000004</v>
      </c>
      <c r="BF3" s="21">
        <v>44.5</v>
      </c>
      <c r="BG3">
        <v>1</v>
      </c>
      <c r="BH3">
        <v>0</v>
      </c>
      <c r="BI3">
        <v>0</v>
      </c>
      <c r="BJ3">
        <v>0</v>
      </c>
      <c r="BK3">
        <v>0</v>
      </c>
      <c r="BL3" s="15">
        <v>0</v>
      </c>
      <c r="BM3">
        <v>0</v>
      </c>
      <c r="BN3">
        <v>1</v>
      </c>
      <c r="BO3">
        <v>0</v>
      </c>
      <c r="BP3" s="15">
        <v>0</v>
      </c>
      <c r="BQ3">
        <v>0</v>
      </c>
      <c r="BR3">
        <v>0</v>
      </c>
      <c r="BS3" s="15">
        <v>0</v>
      </c>
      <c r="BT3">
        <v>0</v>
      </c>
      <c r="BU3">
        <v>0</v>
      </c>
      <c r="BV3">
        <v>1</v>
      </c>
      <c r="BW3">
        <v>0</v>
      </c>
      <c r="BX3">
        <v>0</v>
      </c>
      <c r="BY3">
        <v>0</v>
      </c>
      <c r="BZ3">
        <v>1</v>
      </c>
      <c r="CA3">
        <v>0</v>
      </c>
      <c r="CB3">
        <v>0</v>
      </c>
      <c r="CC3">
        <v>0</v>
      </c>
      <c r="CD3">
        <v>0</v>
      </c>
      <c r="CE3" s="15">
        <v>0</v>
      </c>
      <c r="CF3">
        <v>0.186</v>
      </c>
      <c r="CG3">
        <v>134</v>
      </c>
      <c r="CH3">
        <v>1</v>
      </c>
      <c r="CI3">
        <v>0</v>
      </c>
      <c r="CJ3">
        <v>29</v>
      </c>
      <c r="CK3" s="28" t="s">
        <v>80</v>
      </c>
    </row>
    <row r="4" spans="1:89" ht="14.5" customHeight="1" x14ac:dyDescent="0.35">
      <c r="A4">
        <v>3</v>
      </c>
      <c r="B4">
        <v>1</v>
      </c>
      <c r="C4" s="21" t="s">
        <v>95</v>
      </c>
      <c r="D4" s="11">
        <v>8</v>
      </c>
      <c r="E4" s="12">
        <f>D4/F4</f>
        <v>0.75067024128686333</v>
      </c>
      <c r="F4" s="7">
        <f>373/35</f>
        <v>10.657142857142857</v>
      </c>
      <c r="G4" s="8">
        <v>0</v>
      </c>
      <c r="H4" s="9">
        <v>0</v>
      </c>
      <c r="I4" s="9">
        <v>0</v>
      </c>
      <c r="J4" s="9">
        <v>1</v>
      </c>
      <c r="K4" s="9">
        <v>0</v>
      </c>
      <c r="L4" s="8">
        <v>11414</v>
      </c>
      <c r="M4" s="9">
        <v>4</v>
      </c>
      <c r="N4" s="9">
        <f t="shared" si="0"/>
        <v>11409</v>
      </c>
      <c r="O4" s="9">
        <f t="shared" si="1"/>
        <v>4</v>
      </c>
      <c r="P4" s="7">
        <v>17</v>
      </c>
      <c r="Q4" s="7">
        <f>BF4-P4-6</f>
        <v>21.5</v>
      </c>
      <c r="R4" s="9">
        <v>0</v>
      </c>
      <c r="S4" s="9">
        <v>1</v>
      </c>
      <c r="T4" s="9">
        <v>1</v>
      </c>
      <c r="U4" s="9">
        <v>0</v>
      </c>
      <c r="V4" s="9">
        <v>0</v>
      </c>
      <c r="W4" s="25">
        <v>0</v>
      </c>
      <c r="X4" s="9">
        <v>0</v>
      </c>
      <c r="Y4" s="9">
        <v>1</v>
      </c>
      <c r="Z4" s="25">
        <v>0</v>
      </c>
      <c r="AA4" s="9">
        <v>1</v>
      </c>
      <c r="AB4" s="25">
        <v>0</v>
      </c>
      <c r="AC4" s="17">
        <v>2003</v>
      </c>
      <c r="AD4" s="27">
        <v>0</v>
      </c>
      <c r="AE4" s="27">
        <v>0</v>
      </c>
      <c r="AF4" s="27">
        <v>0</v>
      </c>
      <c r="AG4" s="34">
        <v>1</v>
      </c>
      <c r="AH4" s="33" t="s">
        <v>87</v>
      </c>
      <c r="AI4" s="15" t="s">
        <v>87</v>
      </c>
      <c r="AJ4" s="27" t="s">
        <v>87</v>
      </c>
      <c r="AK4" s="31" t="s">
        <v>87</v>
      </c>
      <c r="AL4" t="s">
        <v>87</v>
      </c>
      <c r="AM4" s="31" t="s">
        <v>87</v>
      </c>
      <c r="AN4">
        <v>0</v>
      </c>
      <c r="AO4" s="15">
        <v>1</v>
      </c>
      <c r="AP4" t="s">
        <v>87</v>
      </c>
      <c r="AQ4" s="15" t="s">
        <v>87</v>
      </c>
      <c r="AR4" s="15" t="s">
        <v>2</v>
      </c>
      <c r="AS4">
        <v>1</v>
      </c>
      <c r="AT4">
        <v>0</v>
      </c>
      <c r="AU4">
        <v>0</v>
      </c>
      <c r="AV4">
        <v>0</v>
      </c>
      <c r="AW4">
        <v>0</v>
      </c>
      <c r="AX4">
        <v>0</v>
      </c>
      <c r="AY4" s="15">
        <v>0</v>
      </c>
      <c r="AZ4">
        <v>1</v>
      </c>
      <c r="BA4">
        <v>0</v>
      </c>
      <c r="BB4" s="15">
        <v>0</v>
      </c>
      <c r="BC4">
        <v>25844</v>
      </c>
      <c r="BD4">
        <v>1847</v>
      </c>
      <c r="BE4" s="21">
        <v>0.92300000000000004</v>
      </c>
      <c r="BF4" s="21">
        <v>44.5</v>
      </c>
      <c r="BG4">
        <v>1</v>
      </c>
      <c r="BH4">
        <v>0</v>
      </c>
      <c r="BI4">
        <v>0</v>
      </c>
      <c r="BJ4">
        <v>0</v>
      </c>
      <c r="BK4">
        <v>0</v>
      </c>
      <c r="BL4" s="15">
        <v>0</v>
      </c>
      <c r="BM4">
        <v>0</v>
      </c>
      <c r="BN4">
        <v>1</v>
      </c>
      <c r="BO4">
        <v>0</v>
      </c>
      <c r="BP4" s="15">
        <v>0</v>
      </c>
      <c r="BQ4">
        <v>0</v>
      </c>
      <c r="BR4">
        <v>0</v>
      </c>
      <c r="BS4" s="15">
        <v>0</v>
      </c>
      <c r="BT4">
        <v>0</v>
      </c>
      <c r="BU4">
        <v>0</v>
      </c>
      <c r="BV4">
        <v>1</v>
      </c>
      <c r="BW4">
        <v>0</v>
      </c>
      <c r="BX4">
        <v>0</v>
      </c>
      <c r="BY4">
        <v>0</v>
      </c>
      <c r="BZ4">
        <v>1</v>
      </c>
      <c r="CA4">
        <v>0</v>
      </c>
      <c r="CB4">
        <v>0</v>
      </c>
      <c r="CC4">
        <v>0</v>
      </c>
      <c r="CD4">
        <v>0</v>
      </c>
      <c r="CE4" s="15">
        <v>0</v>
      </c>
      <c r="CF4">
        <v>0.186</v>
      </c>
      <c r="CG4">
        <v>134</v>
      </c>
      <c r="CH4">
        <v>1</v>
      </c>
      <c r="CI4">
        <v>0</v>
      </c>
      <c r="CJ4">
        <v>29</v>
      </c>
      <c r="CK4" s="28" t="s">
        <v>80</v>
      </c>
    </row>
    <row r="5" spans="1:89" s="38" customFormat="1" ht="14.5" customHeight="1" x14ac:dyDescent="0.35">
      <c r="A5" s="38">
        <v>4</v>
      </c>
      <c r="B5" s="38">
        <v>1</v>
      </c>
      <c r="C5" s="39" t="s">
        <v>95</v>
      </c>
      <c r="D5" s="40">
        <v>13</v>
      </c>
      <c r="E5" s="41">
        <f>D5/F5</f>
        <v>1.2224231464737794</v>
      </c>
      <c r="F5" s="42">
        <f>553/52</f>
        <v>10.634615384615385</v>
      </c>
      <c r="G5" s="44">
        <v>0</v>
      </c>
      <c r="H5" s="45">
        <v>0</v>
      </c>
      <c r="I5" s="45">
        <v>0</v>
      </c>
      <c r="J5" s="45">
        <v>1</v>
      </c>
      <c r="K5" s="45">
        <v>0</v>
      </c>
      <c r="L5" s="44">
        <v>12273</v>
      </c>
      <c r="M5" s="45">
        <v>4</v>
      </c>
      <c r="N5" s="45">
        <f t="shared" si="0"/>
        <v>12268</v>
      </c>
      <c r="O5" s="45">
        <f t="shared" si="1"/>
        <v>4</v>
      </c>
      <c r="P5" s="42">
        <v>17</v>
      </c>
      <c r="Q5" s="42">
        <f>BF5-P5-6</f>
        <v>21.5</v>
      </c>
      <c r="R5" s="45">
        <v>0</v>
      </c>
      <c r="S5" s="45">
        <v>1</v>
      </c>
      <c r="T5" s="45">
        <v>0</v>
      </c>
      <c r="U5" s="45">
        <v>0</v>
      </c>
      <c r="V5" s="45">
        <v>0</v>
      </c>
      <c r="W5" s="46">
        <v>1</v>
      </c>
      <c r="X5" s="45">
        <v>0</v>
      </c>
      <c r="Y5" s="45">
        <v>1</v>
      </c>
      <c r="Z5" s="46">
        <v>0</v>
      </c>
      <c r="AA5" s="45">
        <v>1</v>
      </c>
      <c r="AB5" s="46">
        <v>0</v>
      </c>
      <c r="AC5" s="47">
        <v>2003</v>
      </c>
      <c r="AD5" s="43">
        <v>0</v>
      </c>
      <c r="AE5" s="43">
        <v>0</v>
      </c>
      <c r="AF5" s="43">
        <v>0</v>
      </c>
      <c r="AG5" s="48">
        <v>1</v>
      </c>
      <c r="AH5" s="49" t="s">
        <v>87</v>
      </c>
      <c r="AI5" s="50" t="s">
        <v>87</v>
      </c>
      <c r="AJ5" s="43" t="s">
        <v>87</v>
      </c>
      <c r="AK5" s="51" t="s">
        <v>87</v>
      </c>
      <c r="AL5" s="38" t="s">
        <v>87</v>
      </c>
      <c r="AM5" s="51" t="s">
        <v>87</v>
      </c>
      <c r="AN5">
        <v>0</v>
      </c>
      <c r="AO5" s="50">
        <v>1</v>
      </c>
      <c r="AP5" s="38" t="s">
        <v>87</v>
      </c>
      <c r="AQ5" s="50" t="s">
        <v>87</v>
      </c>
      <c r="AR5" s="50" t="s">
        <v>2</v>
      </c>
      <c r="AS5">
        <v>1</v>
      </c>
      <c r="AT5">
        <v>0</v>
      </c>
      <c r="AU5">
        <v>0</v>
      </c>
      <c r="AV5">
        <v>0</v>
      </c>
      <c r="AW5">
        <v>0</v>
      </c>
      <c r="AX5">
        <v>0</v>
      </c>
      <c r="AY5" s="50">
        <v>0</v>
      </c>
      <c r="AZ5">
        <v>1</v>
      </c>
      <c r="BA5">
        <v>0</v>
      </c>
      <c r="BB5" s="50">
        <v>0</v>
      </c>
      <c r="BC5">
        <v>25844</v>
      </c>
      <c r="BD5">
        <v>1847</v>
      </c>
      <c r="BE5" s="39">
        <v>0.92300000000000004</v>
      </c>
      <c r="BF5" s="39">
        <v>44.5</v>
      </c>
      <c r="BG5" s="38">
        <v>1</v>
      </c>
      <c r="BH5" s="38">
        <v>0</v>
      </c>
      <c r="BI5" s="38">
        <v>0</v>
      </c>
      <c r="BJ5" s="38">
        <v>0</v>
      </c>
      <c r="BK5" s="38">
        <v>0</v>
      </c>
      <c r="BL5" s="50">
        <v>0</v>
      </c>
      <c r="BM5" s="38">
        <v>0</v>
      </c>
      <c r="BN5" s="38">
        <v>1</v>
      </c>
      <c r="BO5" s="38">
        <v>0</v>
      </c>
      <c r="BP5" s="50">
        <v>0</v>
      </c>
      <c r="BQ5" s="38">
        <v>0</v>
      </c>
      <c r="BR5" s="38">
        <v>0</v>
      </c>
      <c r="BS5" s="50">
        <v>0</v>
      </c>
      <c r="BT5" s="38">
        <v>0</v>
      </c>
      <c r="BU5" s="38">
        <v>0</v>
      </c>
      <c r="BV5" s="38">
        <v>1</v>
      </c>
      <c r="BW5" s="38">
        <v>0</v>
      </c>
      <c r="BX5" s="38">
        <v>0</v>
      </c>
      <c r="BY5" s="38">
        <v>0</v>
      </c>
      <c r="BZ5" s="38">
        <v>1</v>
      </c>
      <c r="CA5">
        <v>0</v>
      </c>
      <c r="CB5" s="38">
        <v>0</v>
      </c>
      <c r="CC5" s="38">
        <v>0</v>
      </c>
      <c r="CD5" s="38">
        <v>0</v>
      </c>
      <c r="CE5" s="50">
        <v>0</v>
      </c>
      <c r="CF5">
        <v>0.186</v>
      </c>
      <c r="CG5">
        <v>134</v>
      </c>
      <c r="CH5">
        <v>1</v>
      </c>
      <c r="CI5">
        <v>0</v>
      </c>
      <c r="CJ5">
        <v>29</v>
      </c>
      <c r="CK5" s="28" t="s">
        <v>80</v>
      </c>
    </row>
    <row r="6" spans="1:89" ht="14.5" customHeight="1" x14ac:dyDescent="0.35">
      <c r="A6">
        <v>5</v>
      </c>
      <c r="B6">
        <v>2</v>
      </c>
      <c r="C6" s="21" t="s">
        <v>98</v>
      </c>
      <c r="D6" s="11">
        <v>10.08258261360147</v>
      </c>
      <c r="E6" s="12">
        <v>1.5953997480232089</v>
      </c>
      <c r="F6" s="7">
        <v>6.3197845092393647</v>
      </c>
      <c r="G6" s="8">
        <v>0</v>
      </c>
      <c r="H6" s="9">
        <v>0</v>
      </c>
      <c r="I6" s="9">
        <v>0</v>
      </c>
      <c r="J6" s="9">
        <v>1</v>
      </c>
      <c r="K6" s="9">
        <v>0</v>
      </c>
      <c r="L6" s="8">
        <f t="shared" ref="L6:L17" si="2">ROUND(174751*AJ6,0)</f>
        <v>89504</v>
      </c>
      <c r="M6" s="9">
        <v>6</v>
      </c>
      <c r="N6" s="9">
        <f t="shared" si="0"/>
        <v>89497</v>
      </c>
      <c r="O6" s="9">
        <f t="shared" si="1"/>
        <v>48</v>
      </c>
      <c r="P6" s="7">
        <v>16</v>
      </c>
      <c r="Q6" s="7">
        <v>18.079999999999998</v>
      </c>
      <c r="R6" s="9">
        <v>0</v>
      </c>
      <c r="S6" s="9">
        <v>1</v>
      </c>
      <c r="T6" s="9">
        <v>0</v>
      </c>
      <c r="U6" s="9">
        <v>0</v>
      </c>
      <c r="V6" s="9">
        <v>0</v>
      </c>
      <c r="W6" s="25">
        <v>1</v>
      </c>
      <c r="X6" s="9">
        <v>0</v>
      </c>
      <c r="Y6" s="9">
        <v>0</v>
      </c>
      <c r="Z6" s="25">
        <v>1</v>
      </c>
      <c r="AA6" s="9">
        <v>0</v>
      </c>
      <c r="AB6" s="25">
        <v>1</v>
      </c>
      <c r="AC6" s="17">
        <v>2004</v>
      </c>
      <c r="AD6" s="27">
        <v>0</v>
      </c>
      <c r="AE6" s="27">
        <v>0</v>
      </c>
      <c r="AF6" s="27">
        <v>0</v>
      </c>
      <c r="AG6" s="34">
        <v>1</v>
      </c>
      <c r="AH6" s="33" t="s">
        <v>87</v>
      </c>
      <c r="AI6" s="15" t="s">
        <v>87</v>
      </c>
      <c r="AJ6" s="30">
        <f t="shared" ref="AJ6:AJ63" si="3">1-AK6</f>
        <v>0.51218000000000008</v>
      </c>
      <c r="AK6" s="31">
        <v>0.48781999999999998</v>
      </c>
      <c r="AL6">
        <v>0.52400000000000002</v>
      </c>
      <c r="AM6" s="31">
        <v>0.47599999999999998</v>
      </c>
      <c r="AN6">
        <v>1</v>
      </c>
      <c r="AO6" s="15">
        <v>0</v>
      </c>
      <c r="AP6" t="s">
        <v>87</v>
      </c>
      <c r="AQ6" s="15" t="s">
        <v>87</v>
      </c>
      <c r="AR6" s="15" t="s">
        <v>24</v>
      </c>
      <c r="AS6">
        <v>1</v>
      </c>
      <c r="AT6">
        <v>0</v>
      </c>
      <c r="AU6">
        <v>0</v>
      </c>
      <c r="AV6">
        <v>0</v>
      </c>
      <c r="AW6">
        <v>0</v>
      </c>
      <c r="AX6">
        <v>0</v>
      </c>
      <c r="AY6" s="15">
        <v>0</v>
      </c>
      <c r="AZ6">
        <v>1</v>
      </c>
      <c r="BA6">
        <v>0</v>
      </c>
      <c r="BB6" s="15">
        <v>0</v>
      </c>
      <c r="BC6">
        <v>10169</v>
      </c>
      <c r="BD6">
        <v>996</v>
      </c>
      <c r="BE6" s="21">
        <v>0.95</v>
      </c>
      <c r="BF6" s="21">
        <v>38.43</v>
      </c>
      <c r="BG6">
        <v>1</v>
      </c>
      <c r="BH6">
        <v>0</v>
      </c>
      <c r="BI6">
        <v>0</v>
      </c>
      <c r="BJ6">
        <v>0</v>
      </c>
      <c r="BK6">
        <v>0</v>
      </c>
      <c r="BL6" s="15">
        <v>0</v>
      </c>
      <c r="BM6">
        <v>0</v>
      </c>
      <c r="BN6">
        <v>0</v>
      </c>
      <c r="BO6">
        <v>1</v>
      </c>
      <c r="BP6" s="15">
        <v>0</v>
      </c>
      <c r="BQ6">
        <v>0</v>
      </c>
      <c r="BR6">
        <v>0</v>
      </c>
      <c r="BS6" s="15">
        <v>0</v>
      </c>
      <c r="BT6">
        <v>0</v>
      </c>
      <c r="BU6">
        <v>0</v>
      </c>
      <c r="BV6">
        <v>1</v>
      </c>
      <c r="BW6">
        <v>1</v>
      </c>
      <c r="BX6">
        <v>0</v>
      </c>
      <c r="BY6">
        <v>0</v>
      </c>
      <c r="BZ6">
        <v>0</v>
      </c>
      <c r="CA6">
        <v>0</v>
      </c>
      <c r="CB6">
        <v>0</v>
      </c>
      <c r="CC6">
        <v>0</v>
      </c>
      <c r="CD6">
        <v>0</v>
      </c>
      <c r="CE6" s="15">
        <v>0</v>
      </c>
      <c r="CF6">
        <v>0.03</v>
      </c>
      <c r="CG6">
        <v>16</v>
      </c>
      <c r="CH6">
        <v>1</v>
      </c>
      <c r="CI6">
        <v>0</v>
      </c>
      <c r="CJ6">
        <v>34</v>
      </c>
      <c r="CK6" s="28" t="s">
        <v>80</v>
      </c>
    </row>
    <row r="7" spans="1:89" ht="14.5" customHeight="1" x14ac:dyDescent="0.35">
      <c r="A7">
        <v>6</v>
      </c>
      <c r="B7">
        <v>2</v>
      </c>
      <c r="C7" s="21" t="s">
        <v>98</v>
      </c>
      <c r="D7" s="11">
        <v>9.4270241253097353</v>
      </c>
      <c r="E7" s="12">
        <v>0.29292128828954811</v>
      </c>
      <c r="F7" s="7">
        <v>32.182789377845673</v>
      </c>
      <c r="G7" s="8">
        <v>0</v>
      </c>
      <c r="H7" s="9">
        <v>0</v>
      </c>
      <c r="I7" s="9">
        <v>0</v>
      </c>
      <c r="J7" s="9">
        <v>1</v>
      </c>
      <c r="K7" s="9">
        <v>0</v>
      </c>
      <c r="L7" s="8">
        <f t="shared" si="2"/>
        <v>89504</v>
      </c>
      <c r="M7" s="9">
        <v>6</v>
      </c>
      <c r="N7" s="9">
        <f t="shared" si="0"/>
        <v>89497</v>
      </c>
      <c r="O7" s="9">
        <f t="shared" si="1"/>
        <v>48</v>
      </c>
      <c r="P7" s="7">
        <v>18</v>
      </c>
      <c r="Q7" s="7">
        <v>18.079999999999998</v>
      </c>
      <c r="R7" s="9">
        <v>0</v>
      </c>
      <c r="S7" s="9">
        <v>1</v>
      </c>
      <c r="T7" s="9">
        <v>0</v>
      </c>
      <c r="U7" s="9">
        <v>0</v>
      </c>
      <c r="V7" s="9">
        <v>0</v>
      </c>
      <c r="W7" s="25">
        <v>1</v>
      </c>
      <c r="X7" s="9">
        <v>0</v>
      </c>
      <c r="Y7" s="9">
        <v>0</v>
      </c>
      <c r="Z7" s="25">
        <v>1</v>
      </c>
      <c r="AA7" s="9">
        <v>0</v>
      </c>
      <c r="AB7" s="25">
        <v>1</v>
      </c>
      <c r="AC7" s="17">
        <v>2004</v>
      </c>
      <c r="AD7" s="27">
        <v>0</v>
      </c>
      <c r="AE7" s="27">
        <v>0</v>
      </c>
      <c r="AF7" s="27">
        <v>0</v>
      </c>
      <c r="AG7" s="34">
        <v>1</v>
      </c>
      <c r="AH7" s="33" t="s">
        <v>87</v>
      </c>
      <c r="AI7" s="15" t="s">
        <v>87</v>
      </c>
      <c r="AJ7" s="30">
        <f t="shared" si="3"/>
        <v>0.51218000000000008</v>
      </c>
      <c r="AK7" s="31">
        <v>0.48781999999999998</v>
      </c>
      <c r="AL7">
        <v>0.52400000000000002</v>
      </c>
      <c r="AM7" s="31">
        <v>0.47599999999999998</v>
      </c>
      <c r="AN7">
        <v>1</v>
      </c>
      <c r="AO7" s="15">
        <v>0</v>
      </c>
      <c r="AP7" t="s">
        <v>87</v>
      </c>
      <c r="AQ7" s="15" t="s">
        <v>87</v>
      </c>
      <c r="AR7" s="15" t="s">
        <v>24</v>
      </c>
      <c r="AS7">
        <v>1</v>
      </c>
      <c r="AT7">
        <v>0</v>
      </c>
      <c r="AU7">
        <v>0</v>
      </c>
      <c r="AV7">
        <v>0</v>
      </c>
      <c r="AW7">
        <v>0</v>
      </c>
      <c r="AX7">
        <v>0</v>
      </c>
      <c r="AY7" s="15">
        <v>0</v>
      </c>
      <c r="AZ7">
        <v>1</v>
      </c>
      <c r="BA7">
        <v>0</v>
      </c>
      <c r="BB7" s="15">
        <v>0</v>
      </c>
      <c r="BC7">
        <v>10169</v>
      </c>
      <c r="BD7">
        <v>996</v>
      </c>
      <c r="BE7" s="21">
        <v>0.95</v>
      </c>
      <c r="BF7" s="21">
        <v>38.43</v>
      </c>
      <c r="BG7">
        <v>1</v>
      </c>
      <c r="BH7">
        <v>0</v>
      </c>
      <c r="BI7">
        <v>0</v>
      </c>
      <c r="BJ7">
        <v>0</v>
      </c>
      <c r="BK7">
        <v>0</v>
      </c>
      <c r="BL7" s="15">
        <v>0</v>
      </c>
      <c r="BM7">
        <v>0</v>
      </c>
      <c r="BN7">
        <v>0</v>
      </c>
      <c r="BO7">
        <v>1</v>
      </c>
      <c r="BP7" s="15">
        <v>0</v>
      </c>
      <c r="BQ7">
        <v>0</v>
      </c>
      <c r="BR7">
        <v>0</v>
      </c>
      <c r="BS7" s="15">
        <v>0</v>
      </c>
      <c r="BT7">
        <v>0</v>
      </c>
      <c r="BU7">
        <v>0</v>
      </c>
      <c r="BV7">
        <v>1</v>
      </c>
      <c r="BW7">
        <v>1</v>
      </c>
      <c r="BX7">
        <v>0</v>
      </c>
      <c r="BY7">
        <v>0</v>
      </c>
      <c r="BZ7">
        <v>0</v>
      </c>
      <c r="CA7">
        <v>0</v>
      </c>
      <c r="CB7">
        <v>0</v>
      </c>
      <c r="CC7">
        <v>0</v>
      </c>
      <c r="CD7">
        <v>0</v>
      </c>
      <c r="CE7" s="15">
        <v>0</v>
      </c>
      <c r="CF7">
        <v>0.03</v>
      </c>
      <c r="CG7">
        <v>16</v>
      </c>
      <c r="CH7">
        <v>1</v>
      </c>
      <c r="CI7">
        <v>0</v>
      </c>
      <c r="CJ7">
        <v>34</v>
      </c>
      <c r="CK7" s="28" t="s">
        <v>80</v>
      </c>
    </row>
    <row r="8" spans="1:89" ht="14.5" customHeight="1" x14ac:dyDescent="0.35">
      <c r="A8">
        <v>7</v>
      </c>
      <c r="B8">
        <v>2</v>
      </c>
      <c r="C8" s="21" t="s">
        <v>98</v>
      </c>
      <c r="D8" s="11">
        <v>10.853077874552721</v>
      </c>
      <c r="E8" s="12">
        <v>0.67748252329749559</v>
      </c>
      <c r="F8" s="7">
        <v>16.019716378406009</v>
      </c>
      <c r="G8" s="8">
        <v>0</v>
      </c>
      <c r="H8" s="9">
        <v>0</v>
      </c>
      <c r="I8" s="9">
        <v>0</v>
      </c>
      <c r="J8" s="9">
        <v>1</v>
      </c>
      <c r="K8" s="9">
        <v>0</v>
      </c>
      <c r="L8" s="8">
        <f t="shared" si="2"/>
        <v>89504</v>
      </c>
      <c r="M8" s="9">
        <v>6</v>
      </c>
      <c r="N8" s="9">
        <f t="shared" si="0"/>
        <v>89497</v>
      </c>
      <c r="O8" s="9">
        <f t="shared" si="1"/>
        <v>48</v>
      </c>
      <c r="P8" s="7">
        <v>20</v>
      </c>
      <c r="Q8" s="7">
        <v>18.079999999999998</v>
      </c>
      <c r="R8" s="9">
        <v>0</v>
      </c>
      <c r="S8" s="9">
        <v>1</v>
      </c>
      <c r="T8" s="9">
        <v>0</v>
      </c>
      <c r="U8" s="9">
        <v>0</v>
      </c>
      <c r="V8" s="9">
        <v>0</v>
      </c>
      <c r="W8" s="25">
        <v>1</v>
      </c>
      <c r="X8" s="9">
        <v>0</v>
      </c>
      <c r="Y8" s="9">
        <v>0</v>
      </c>
      <c r="Z8" s="25">
        <v>1</v>
      </c>
      <c r="AA8" s="9">
        <v>0</v>
      </c>
      <c r="AB8" s="25">
        <v>1</v>
      </c>
      <c r="AC8" s="17">
        <v>2004</v>
      </c>
      <c r="AD8" s="27">
        <v>0</v>
      </c>
      <c r="AE8" s="27">
        <v>0</v>
      </c>
      <c r="AF8" s="27">
        <v>0</v>
      </c>
      <c r="AG8" s="34">
        <v>1</v>
      </c>
      <c r="AH8" s="33" t="s">
        <v>87</v>
      </c>
      <c r="AI8" s="15" t="s">
        <v>87</v>
      </c>
      <c r="AJ8" s="30">
        <f t="shared" si="3"/>
        <v>0.51218000000000008</v>
      </c>
      <c r="AK8" s="31">
        <v>0.48781999999999998</v>
      </c>
      <c r="AL8">
        <v>0.52400000000000002</v>
      </c>
      <c r="AM8" s="31">
        <v>0.47599999999999998</v>
      </c>
      <c r="AN8">
        <v>1</v>
      </c>
      <c r="AO8" s="15">
        <v>0</v>
      </c>
      <c r="AP8" t="s">
        <v>87</v>
      </c>
      <c r="AQ8" s="15" t="s">
        <v>87</v>
      </c>
      <c r="AR8" s="15" t="s">
        <v>24</v>
      </c>
      <c r="AS8">
        <v>1</v>
      </c>
      <c r="AT8">
        <v>0</v>
      </c>
      <c r="AU8">
        <v>0</v>
      </c>
      <c r="AV8">
        <v>0</v>
      </c>
      <c r="AW8">
        <v>0</v>
      </c>
      <c r="AX8">
        <v>0</v>
      </c>
      <c r="AY8" s="15">
        <v>0</v>
      </c>
      <c r="AZ8">
        <v>1</v>
      </c>
      <c r="BA8">
        <v>0</v>
      </c>
      <c r="BB8" s="15">
        <v>0</v>
      </c>
      <c r="BC8">
        <v>10169</v>
      </c>
      <c r="BD8">
        <v>996</v>
      </c>
      <c r="BE8" s="21">
        <v>0.95</v>
      </c>
      <c r="BF8" s="21">
        <v>38.43</v>
      </c>
      <c r="BG8">
        <v>1</v>
      </c>
      <c r="BH8">
        <v>0</v>
      </c>
      <c r="BI8">
        <v>0</v>
      </c>
      <c r="BJ8">
        <v>0</v>
      </c>
      <c r="BK8">
        <v>0</v>
      </c>
      <c r="BL8" s="15">
        <v>0</v>
      </c>
      <c r="BM8">
        <v>0</v>
      </c>
      <c r="BN8">
        <v>0</v>
      </c>
      <c r="BO8">
        <v>1</v>
      </c>
      <c r="BP8" s="15">
        <v>0</v>
      </c>
      <c r="BQ8">
        <v>0</v>
      </c>
      <c r="BR8">
        <v>0</v>
      </c>
      <c r="BS8" s="15">
        <v>0</v>
      </c>
      <c r="BT8">
        <v>0</v>
      </c>
      <c r="BU8">
        <v>0</v>
      </c>
      <c r="BV8">
        <v>1</v>
      </c>
      <c r="BW8">
        <v>1</v>
      </c>
      <c r="BX8">
        <v>0</v>
      </c>
      <c r="BY8">
        <v>0</v>
      </c>
      <c r="BZ8">
        <v>0</v>
      </c>
      <c r="CA8">
        <v>0</v>
      </c>
      <c r="CB8">
        <v>0</v>
      </c>
      <c r="CC8">
        <v>0</v>
      </c>
      <c r="CD8">
        <v>0</v>
      </c>
      <c r="CE8" s="15">
        <v>0</v>
      </c>
      <c r="CF8">
        <v>0.03</v>
      </c>
      <c r="CG8">
        <v>16</v>
      </c>
      <c r="CH8">
        <v>1</v>
      </c>
      <c r="CI8">
        <v>0</v>
      </c>
      <c r="CJ8">
        <v>34</v>
      </c>
      <c r="CK8" s="28" t="s">
        <v>80</v>
      </c>
    </row>
    <row r="9" spans="1:89" ht="14.5" customHeight="1" x14ac:dyDescent="0.35">
      <c r="A9">
        <v>8</v>
      </c>
      <c r="B9">
        <v>2</v>
      </c>
      <c r="C9" s="21" t="s">
        <v>98</v>
      </c>
      <c r="D9" s="11">
        <v>9.4395415604737742</v>
      </c>
      <c r="E9" s="12">
        <v>1.522693443855023</v>
      </c>
      <c r="F9" s="7">
        <v>6.1992396424690472</v>
      </c>
      <c r="G9" s="8">
        <v>0</v>
      </c>
      <c r="H9" s="9">
        <v>0</v>
      </c>
      <c r="I9" s="9">
        <v>0</v>
      </c>
      <c r="J9" s="9">
        <v>1</v>
      </c>
      <c r="K9" s="9">
        <v>0</v>
      </c>
      <c r="L9" s="8">
        <f t="shared" si="2"/>
        <v>89504</v>
      </c>
      <c r="M9" s="9">
        <v>6</v>
      </c>
      <c r="N9" s="9">
        <f t="shared" si="0"/>
        <v>89497</v>
      </c>
      <c r="O9" s="9">
        <f t="shared" si="1"/>
        <v>48</v>
      </c>
      <c r="P9" s="7">
        <v>22</v>
      </c>
      <c r="Q9" s="7">
        <v>18.079999999999998</v>
      </c>
      <c r="R9" s="9">
        <v>0</v>
      </c>
      <c r="S9" s="9">
        <v>1</v>
      </c>
      <c r="T9" s="9">
        <v>0</v>
      </c>
      <c r="U9" s="9">
        <v>0</v>
      </c>
      <c r="V9" s="9">
        <v>0</v>
      </c>
      <c r="W9" s="25">
        <v>1</v>
      </c>
      <c r="X9" s="9">
        <v>0</v>
      </c>
      <c r="Y9" s="9">
        <v>0</v>
      </c>
      <c r="Z9" s="25">
        <v>1</v>
      </c>
      <c r="AA9" s="9">
        <v>0</v>
      </c>
      <c r="AB9" s="25">
        <v>1</v>
      </c>
      <c r="AC9" s="17">
        <v>2004</v>
      </c>
      <c r="AD9" s="27">
        <v>0</v>
      </c>
      <c r="AE9" s="27">
        <v>0</v>
      </c>
      <c r="AF9" s="27">
        <v>0</v>
      </c>
      <c r="AG9" s="34">
        <v>1</v>
      </c>
      <c r="AH9" s="33" t="s">
        <v>87</v>
      </c>
      <c r="AI9" s="15" t="s">
        <v>87</v>
      </c>
      <c r="AJ9" s="30">
        <f t="shared" si="3"/>
        <v>0.51218000000000008</v>
      </c>
      <c r="AK9" s="31">
        <v>0.48781999999999998</v>
      </c>
      <c r="AL9">
        <v>0.52400000000000002</v>
      </c>
      <c r="AM9" s="31">
        <v>0.47599999999999998</v>
      </c>
      <c r="AN9">
        <v>1</v>
      </c>
      <c r="AO9" s="15">
        <v>0</v>
      </c>
      <c r="AP9" t="s">
        <v>87</v>
      </c>
      <c r="AQ9" s="15" t="s">
        <v>87</v>
      </c>
      <c r="AR9" s="15" t="s">
        <v>24</v>
      </c>
      <c r="AS9">
        <v>1</v>
      </c>
      <c r="AT9">
        <v>0</v>
      </c>
      <c r="AU9">
        <v>0</v>
      </c>
      <c r="AV9">
        <v>0</v>
      </c>
      <c r="AW9">
        <v>0</v>
      </c>
      <c r="AX9">
        <v>0</v>
      </c>
      <c r="AY9" s="15">
        <v>0</v>
      </c>
      <c r="AZ9">
        <v>1</v>
      </c>
      <c r="BA9">
        <v>0</v>
      </c>
      <c r="BB9" s="15">
        <v>0</v>
      </c>
      <c r="BC9">
        <v>10169</v>
      </c>
      <c r="BD9">
        <v>996</v>
      </c>
      <c r="BE9" s="21">
        <v>0.95</v>
      </c>
      <c r="BF9" s="21">
        <v>38.43</v>
      </c>
      <c r="BG9">
        <v>1</v>
      </c>
      <c r="BH9">
        <v>0</v>
      </c>
      <c r="BI9">
        <v>0</v>
      </c>
      <c r="BJ9">
        <v>0</v>
      </c>
      <c r="BK9">
        <v>0</v>
      </c>
      <c r="BL9" s="15">
        <v>0</v>
      </c>
      <c r="BM9">
        <v>0</v>
      </c>
      <c r="BN9">
        <v>0</v>
      </c>
      <c r="BO9">
        <v>1</v>
      </c>
      <c r="BP9" s="15">
        <v>0</v>
      </c>
      <c r="BQ9">
        <v>0</v>
      </c>
      <c r="BR9">
        <v>0</v>
      </c>
      <c r="BS9" s="15">
        <v>0</v>
      </c>
      <c r="BT9">
        <v>0</v>
      </c>
      <c r="BU9">
        <v>0</v>
      </c>
      <c r="BV9">
        <v>1</v>
      </c>
      <c r="BW9">
        <v>1</v>
      </c>
      <c r="BX9">
        <v>0</v>
      </c>
      <c r="BY9">
        <v>0</v>
      </c>
      <c r="BZ9">
        <v>0</v>
      </c>
      <c r="CA9">
        <v>0</v>
      </c>
      <c r="CB9">
        <v>0</v>
      </c>
      <c r="CC9">
        <v>0</v>
      </c>
      <c r="CD9">
        <v>0</v>
      </c>
      <c r="CE9" s="15">
        <v>0</v>
      </c>
      <c r="CF9">
        <v>0.03</v>
      </c>
      <c r="CG9">
        <v>16</v>
      </c>
      <c r="CH9">
        <v>1</v>
      </c>
      <c r="CI9">
        <v>0</v>
      </c>
      <c r="CJ9">
        <v>34</v>
      </c>
      <c r="CK9" s="28" t="s">
        <v>80</v>
      </c>
    </row>
    <row r="10" spans="1:89" x14ac:dyDescent="0.35">
      <c r="A10">
        <v>9</v>
      </c>
      <c r="B10">
        <v>2</v>
      </c>
      <c r="C10" s="21" t="s">
        <v>98</v>
      </c>
      <c r="D10" s="11">
        <v>10.055068845243881</v>
      </c>
      <c r="E10" s="12">
        <v>1.155867189672479</v>
      </c>
      <c r="F10" s="7">
        <v>8.6991558676330545</v>
      </c>
      <c r="G10" s="8">
        <v>0</v>
      </c>
      <c r="H10" s="9">
        <v>0</v>
      </c>
      <c r="I10" s="9">
        <v>0</v>
      </c>
      <c r="J10" s="9">
        <v>1</v>
      </c>
      <c r="K10" s="9">
        <v>0</v>
      </c>
      <c r="L10" s="8">
        <f t="shared" si="2"/>
        <v>89504</v>
      </c>
      <c r="M10" s="9">
        <v>6</v>
      </c>
      <c r="N10" s="9">
        <f t="shared" si="0"/>
        <v>89497</v>
      </c>
      <c r="O10" s="9">
        <f t="shared" si="1"/>
        <v>48</v>
      </c>
      <c r="P10" s="7">
        <v>16</v>
      </c>
      <c r="Q10" s="7">
        <v>18.079999999999998</v>
      </c>
      <c r="R10" s="9">
        <v>0</v>
      </c>
      <c r="S10" s="9">
        <v>1</v>
      </c>
      <c r="T10" s="9">
        <v>0</v>
      </c>
      <c r="U10" s="9">
        <v>0</v>
      </c>
      <c r="V10" s="9">
        <v>0</v>
      </c>
      <c r="W10" s="25">
        <v>1</v>
      </c>
      <c r="X10" s="9">
        <v>0</v>
      </c>
      <c r="Y10" s="9">
        <v>0</v>
      </c>
      <c r="Z10" s="25">
        <v>1</v>
      </c>
      <c r="AA10" s="9">
        <v>0</v>
      </c>
      <c r="AB10" s="25">
        <v>1</v>
      </c>
      <c r="AC10" s="17">
        <v>2006</v>
      </c>
      <c r="AD10" s="27">
        <v>0</v>
      </c>
      <c r="AE10" s="27">
        <v>0</v>
      </c>
      <c r="AF10" s="27">
        <v>0</v>
      </c>
      <c r="AG10" s="34">
        <v>1</v>
      </c>
      <c r="AH10" s="33" t="s">
        <v>87</v>
      </c>
      <c r="AI10" s="15" t="s">
        <v>87</v>
      </c>
      <c r="AJ10" s="30">
        <f t="shared" si="3"/>
        <v>0.51218000000000008</v>
      </c>
      <c r="AK10" s="31">
        <v>0.48781999999999998</v>
      </c>
      <c r="AL10">
        <v>0.52400000000000002</v>
      </c>
      <c r="AM10" s="31">
        <v>0.47599999999999998</v>
      </c>
      <c r="AN10">
        <v>1</v>
      </c>
      <c r="AO10" s="15">
        <v>0</v>
      </c>
      <c r="AP10" t="s">
        <v>87</v>
      </c>
      <c r="AQ10" s="15" t="s">
        <v>87</v>
      </c>
      <c r="AR10" s="15" t="s">
        <v>24</v>
      </c>
      <c r="AS10">
        <v>1</v>
      </c>
      <c r="AT10">
        <v>0</v>
      </c>
      <c r="AU10">
        <v>0</v>
      </c>
      <c r="AV10">
        <v>0</v>
      </c>
      <c r="AW10">
        <v>0</v>
      </c>
      <c r="AX10">
        <v>0</v>
      </c>
      <c r="AY10" s="15">
        <v>0</v>
      </c>
      <c r="AZ10">
        <v>1</v>
      </c>
      <c r="BA10">
        <v>0</v>
      </c>
      <c r="BB10" s="15">
        <v>0</v>
      </c>
      <c r="BC10">
        <v>10461</v>
      </c>
      <c r="BD10">
        <v>1029</v>
      </c>
      <c r="BE10" s="21">
        <v>0.95</v>
      </c>
      <c r="BF10" s="21">
        <v>38.43</v>
      </c>
      <c r="BG10">
        <v>1</v>
      </c>
      <c r="BH10">
        <v>0</v>
      </c>
      <c r="BI10">
        <v>0</v>
      </c>
      <c r="BJ10">
        <v>0</v>
      </c>
      <c r="BK10">
        <v>0</v>
      </c>
      <c r="BL10" s="15">
        <v>0</v>
      </c>
      <c r="BM10">
        <v>0</v>
      </c>
      <c r="BN10">
        <v>0</v>
      </c>
      <c r="BO10">
        <v>1</v>
      </c>
      <c r="BP10" s="15">
        <v>0</v>
      </c>
      <c r="BQ10">
        <v>0</v>
      </c>
      <c r="BR10">
        <v>0</v>
      </c>
      <c r="BS10" s="15">
        <v>0</v>
      </c>
      <c r="BT10">
        <v>0</v>
      </c>
      <c r="BU10">
        <v>0</v>
      </c>
      <c r="BV10">
        <v>1</v>
      </c>
      <c r="BW10">
        <v>1</v>
      </c>
      <c r="BX10">
        <v>0</v>
      </c>
      <c r="BY10">
        <v>0</v>
      </c>
      <c r="BZ10">
        <v>0</v>
      </c>
      <c r="CA10">
        <v>0</v>
      </c>
      <c r="CB10">
        <v>0</v>
      </c>
      <c r="CC10">
        <v>0</v>
      </c>
      <c r="CD10">
        <v>0</v>
      </c>
      <c r="CE10" s="15">
        <v>0</v>
      </c>
      <c r="CF10">
        <v>0.03</v>
      </c>
      <c r="CG10">
        <v>16</v>
      </c>
      <c r="CH10">
        <v>1</v>
      </c>
      <c r="CI10">
        <v>0</v>
      </c>
      <c r="CJ10">
        <v>34</v>
      </c>
      <c r="CK10" s="28" t="s">
        <v>80</v>
      </c>
    </row>
    <row r="11" spans="1:89" x14ac:dyDescent="0.35">
      <c r="A11">
        <v>10</v>
      </c>
      <c r="B11">
        <v>2</v>
      </c>
      <c r="C11" s="21" t="s">
        <v>98</v>
      </c>
      <c r="D11" s="11">
        <v>9.3011973943858628</v>
      </c>
      <c r="E11" s="12">
        <v>0.19618163634889771</v>
      </c>
      <c r="F11" s="7">
        <v>47.411152070544567</v>
      </c>
      <c r="G11" s="8">
        <v>0</v>
      </c>
      <c r="H11" s="9">
        <v>0</v>
      </c>
      <c r="I11" s="9">
        <v>0</v>
      </c>
      <c r="J11" s="9">
        <v>1</v>
      </c>
      <c r="K11" s="9">
        <v>0</v>
      </c>
      <c r="L11" s="8">
        <f t="shared" si="2"/>
        <v>89504</v>
      </c>
      <c r="M11" s="9">
        <v>6</v>
      </c>
      <c r="N11" s="9">
        <f t="shared" si="0"/>
        <v>89497</v>
      </c>
      <c r="O11" s="9">
        <f t="shared" si="1"/>
        <v>48</v>
      </c>
      <c r="P11" s="7">
        <v>18</v>
      </c>
      <c r="Q11" s="7">
        <v>18.079999999999998</v>
      </c>
      <c r="R11" s="9">
        <v>0</v>
      </c>
      <c r="S11" s="9">
        <v>1</v>
      </c>
      <c r="T11" s="9">
        <v>0</v>
      </c>
      <c r="U11" s="9">
        <v>0</v>
      </c>
      <c r="V11" s="9">
        <v>0</v>
      </c>
      <c r="W11" s="25">
        <v>1</v>
      </c>
      <c r="X11" s="9">
        <v>0</v>
      </c>
      <c r="Y11" s="9">
        <v>0</v>
      </c>
      <c r="Z11" s="25">
        <v>1</v>
      </c>
      <c r="AA11" s="9">
        <v>0</v>
      </c>
      <c r="AB11" s="25">
        <v>1</v>
      </c>
      <c r="AC11" s="17">
        <v>2006</v>
      </c>
      <c r="AD11" s="27">
        <v>0</v>
      </c>
      <c r="AE11" s="27">
        <v>0</v>
      </c>
      <c r="AF11" s="27">
        <v>0</v>
      </c>
      <c r="AG11" s="34">
        <v>1</v>
      </c>
      <c r="AH11" s="33" t="s">
        <v>87</v>
      </c>
      <c r="AI11" s="15" t="s">
        <v>87</v>
      </c>
      <c r="AJ11" s="30">
        <f t="shared" si="3"/>
        <v>0.51218000000000008</v>
      </c>
      <c r="AK11" s="31">
        <v>0.48781999999999998</v>
      </c>
      <c r="AL11">
        <v>0.52400000000000002</v>
      </c>
      <c r="AM11" s="31">
        <v>0.47599999999999998</v>
      </c>
      <c r="AN11">
        <v>1</v>
      </c>
      <c r="AO11" s="15">
        <v>0</v>
      </c>
      <c r="AP11" t="s">
        <v>87</v>
      </c>
      <c r="AQ11" s="15" t="s">
        <v>87</v>
      </c>
      <c r="AR11" s="15" t="s">
        <v>24</v>
      </c>
      <c r="AS11">
        <v>1</v>
      </c>
      <c r="AT11">
        <v>0</v>
      </c>
      <c r="AU11">
        <v>0</v>
      </c>
      <c r="AV11">
        <v>0</v>
      </c>
      <c r="AW11">
        <v>0</v>
      </c>
      <c r="AX11">
        <v>0</v>
      </c>
      <c r="AY11" s="15">
        <v>0</v>
      </c>
      <c r="AZ11">
        <v>1</v>
      </c>
      <c r="BA11">
        <v>0</v>
      </c>
      <c r="BB11" s="15">
        <v>0</v>
      </c>
      <c r="BC11">
        <v>10461</v>
      </c>
      <c r="BD11">
        <v>1029</v>
      </c>
      <c r="BE11" s="21">
        <v>0.95</v>
      </c>
      <c r="BF11" s="21">
        <v>38.43</v>
      </c>
      <c r="BG11">
        <v>1</v>
      </c>
      <c r="BH11">
        <v>0</v>
      </c>
      <c r="BI11">
        <v>0</v>
      </c>
      <c r="BJ11">
        <v>0</v>
      </c>
      <c r="BK11">
        <v>0</v>
      </c>
      <c r="BL11" s="15">
        <v>0</v>
      </c>
      <c r="BM11">
        <v>0</v>
      </c>
      <c r="BN11">
        <v>0</v>
      </c>
      <c r="BO11">
        <v>1</v>
      </c>
      <c r="BP11" s="15">
        <v>0</v>
      </c>
      <c r="BQ11">
        <v>0</v>
      </c>
      <c r="BR11">
        <v>0</v>
      </c>
      <c r="BS11" s="15">
        <v>0</v>
      </c>
      <c r="BT11">
        <v>0</v>
      </c>
      <c r="BU11">
        <v>0</v>
      </c>
      <c r="BV11">
        <v>1</v>
      </c>
      <c r="BW11">
        <v>1</v>
      </c>
      <c r="BX11">
        <v>0</v>
      </c>
      <c r="BY11">
        <v>0</v>
      </c>
      <c r="BZ11">
        <v>0</v>
      </c>
      <c r="CA11">
        <v>0</v>
      </c>
      <c r="CB11">
        <v>0</v>
      </c>
      <c r="CC11">
        <v>0</v>
      </c>
      <c r="CD11">
        <v>0</v>
      </c>
      <c r="CE11" s="15">
        <v>0</v>
      </c>
      <c r="CF11">
        <v>0.03</v>
      </c>
      <c r="CG11">
        <v>16</v>
      </c>
      <c r="CH11">
        <v>1</v>
      </c>
      <c r="CI11">
        <v>0</v>
      </c>
      <c r="CJ11">
        <v>34</v>
      </c>
      <c r="CK11" s="28" t="s">
        <v>80</v>
      </c>
    </row>
    <row r="12" spans="1:89" x14ac:dyDescent="0.35">
      <c r="A12">
        <v>11</v>
      </c>
      <c r="B12">
        <v>2</v>
      </c>
      <c r="C12" s="21" t="s">
        <v>98</v>
      </c>
      <c r="D12" s="11">
        <v>9.6522522827120927</v>
      </c>
      <c r="E12" s="12">
        <v>0.37805453492765367</v>
      </c>
      <c r="F12" s="7">
        <v>25.531375478829251</v>
      </c>
      <c r="G12" s="8">
        <v>0</v>
      </c>
      <c r="H12" s="9">
        <v>0</v>
      </c>
      <c r="I12" s="9">
        <v>0</v>
      </c>
      <c r="J12" s="9">
        <v>1</v>
      </c>
      <c r="K12" s="9">
        <v>0</v>
      </c>
      <c r="L12" s="8">
        <f t="shared" si="2"/>
        <v>89504</v>
      </c>
      <c r="M12" s="9">
        <v>6</v>
      </c>
      <c r="N12" s="9">
        <f t="shared" si="0"/>
        <v>89497</v>
      </c>
      <c r="O12" s="9">
        <f t="shared" si="1"/>
        <v>48</v>
      </c>
      <c r="P12" s="7">
        <v>20</v>
      </c>
      <c r="Q12" s="7">
        <v>18.079999999999998</v>
      </c>
      <c r="R12" s="9">
        <v>0</v>
      </c>
      <c r="S12" s="9">
        <v>1</v>
      </c>
      <c r="T12" s="9">
        <v>0</v>
      </c>
      <c r="U12" s="9">
        <v>0</v>
      </c>
      <c r="V12" s="9">
        <v>0</v>
      </c>
      <c r="W12" s="25">
        <v>1</v>
      </c>
      <c r="X12" s="9">
        <v>0</v>
      </c>
      <c r="Y12" s="9">
        <v>0</v>
      </c>
      <c r="Z12" s="25">
        <v>1</v>
      </c>
      <c r="AA12" s="9">
        <v>0</v>
      </c>
      <c r="AB12" s="25">
        <v>1</v>
      </c>
      <c r="AC12" s="17">
        <v>2006</v>
      </c>
      <c r="AD12" s="27">
        <v>0</v>
      </c>
      <c r="AE12" s="27">
        <v>0</v>
      </c>
      <c r="AF12" s="27">
        <v>0</v>
      </c>
      <c r="AG12" s="34">
        <v>1</v>
      </c>
      <c r="AH12" s="33" t="s">
        <v>87</v>
      </c>
      <c r="AI12" s="15" t="s">
        <v>87</v>
      </c>
      <c r="AJ12" s="30">
        <f t="shared" si="3"/>
        <v>0.51218000000000008</v>
      </c>
      <c r="AK12" s="31">
        <v>0.48781999999999998</v>
      </c>
      <c r="AL12">
        <v>0.52400000000000002</v>
      </c>
      <c r="AM12" s="31">
        <v>0.47599999999999998</v>
      </c>
      <c r="AN12">
        <v>1</v>
      </c>
      <c r="AO12" s="15">
        <v>0</v>
      </c>
      <c r="AP12" t="s">
        <v>87</v>
      </c>
      <c r="AQ12" s="15" t="s">
        <v>87</v>
      </c>
      <c r="AR12" s="15" t="s">
        <v>24</v>
      </c>
      <c r="AS12">
        <v>1</v>
      </c>
      <c r="AT12">
        <v>0</v>
      </c>
      <c r="AU12">
        <v>0</v>
      </c>
      <c r="AV12">
        <v>0</v>
      </c>
      <c r="AW12">
        <v>0</v>
      </c>
      <c r="AX12">
        <v>0</v>
      </c>
      <c r="AY12" s="15">
        <v>0</v>
      </c>
      <c r="AZ12">
        <v>1</v>
      </c>
      <c r="BA12">
        <v>0</v>
      </c>
      <c r="BB12" s="15">
        <v>0</v>
      </c>
      <c r="BC12">
        <v>10461</v>
      </c>
      <c r="BD12">
        <v>1029</v>
      </c>
      <c r="BE12" s="21">
        <v>0.95</v>
      </c>
      <c r="BF12" s="21">
        <v>38.43</v>
      </c>
      <c r="BG12">
        <v>1</v>
      </c>
      <c r="BH12">
        <v>0</v>
      </c>
      <c r="BI12">
        <v>0</v>
      </c>
      <c r="BJ12">
        <v>0</v>
      </c>
      <c r="BK12">
        <v>0</v>
      </c>
      <c r="BL12" s="15">
        <v>0</v>
      </c>
      <c r="BM12">
        <v>0</v>
      </c>
      <c r="BN12">
        <v>0</v>
      </c>
      <c r="BO12">
        <v>1</v>
      </c>
      <c r="BP12" s="15">
        <v>0</v>
      </c>
      <c r="BQ12">
        <v>0</v>
      </c>
      <c r="BR12">
        <v>0</v>
      </c>
      <c r="BS12" s="15">
        <v>0</v>
      </c>
      <c r="BT12">
        <v>0</v>
      </c>
      <c r="BU12">
        <v>0</v>
      </c>
      <c r="BV12">
        <v>1</v>
      </c>
      <c r="BW12">
        <v>1</v>
      </c>
      <c r="BX12">
        <v>0</v>
      </c>
      <c r="BY12">
        <v>0</v>
      </c>
      <c r="BZ12">
        <v>0</v>
      </c>
      <c r="CA12">
        <v>0</v>
      </c>
      <c r="CB12">
        <v>0</v>
      </c>
      <c r="CC12">
        <v>0</v>
      </c>
      <c r="CD12">
        <v>0</v>
      </c>
      <c r="CE12" s="15">
        <v>0</v>
      </c>
      <c r="CF12">
        <v>0.03</v>
      </c>
      <c r="CG12">
        <v>16</v>
      </c>
      <c r="CH12">
        <v>1</v>
      </c>
      <c r="CI12">
        <v>0</v>
      </c>
      <c r="CJ12">
        <v>34</v>
      </c>
      <c r="CK12" s="28" t="s">
        <v>80</v>
      </c>
    </row>
    <row r="13" spans="1:89" x14ac:dyDescent="0.35">
      <c r="A13">
        <v>12</v>
      </c>
      <c r="B13">
        <v>2</v>
      </c>
      <c r="C13" s="21" t="s">
        <v>98</v>
      </c>
      <c r="D13" s="11">
        <v>8.0179692227235311</v>
      </c>
      <c r="E13" s="12">
        <v>0.51557028267034199</v>
      </c>
      <c r="F13" s="7">
        <v>15.551651234037969</v>
      </c>
      <c r="G13" s="8">
        <v>0</v>
      </c>
      <c r="H13" s="9">
        <v>0</v>
      </c>
      <c r="I13" s="9">
        <v>0</v>
      </c>
      <c r="J13" s="9">
        <v>1</v>
      </c>
      <c r="K13" s="9">
        <v>0</v>
      </c>
      <c r="L13" s="8">
        <f t="shared" si="2"/>
        <v>89504</v>
      </c>
      <c r="M13" s="9">
        <v>6</v>
      </c>
      <c r="N13" s="9">
        <f t="shared" si="0"/>
        <v>89497</v>
      </c>
      <c r="O13" s="9">
        <f t="shared" si="1"/>
        <v>48</v>
      </c>
      <c r="P13" s="7">
        <v>22</v>
      </c>
      <c r="Q13" s="7">
        <v>18.079999999999998</v>
      </c>
      <c r="R13" s="9">
        <v>0</v>
      </c>
      <c r="S13" s="9">
        <v>1</v>
      </c>
      <c r="T13" s="9">
        <v>0</v>
      </c>
      <c r="U13" s="9">
        <v>0</v>
      </c>
      <c r="V13" s="9">
        <v>0</v>
      </c>
      <c r="W13" s="25">
        <v>1</v>
      </c>
      <c r="X13" s="9">
        <v>0</v>
      </c>
      <c r="Y13" s="9">
        <v>0</v>
      </c>
      <c r="Z13" s="25">
        <v>1</v>
      </c>
      <c r="AA13" s="9">
        <v>0</v>
      </c>
      <c r="AB13" s="25">
        <v>1</v>
      </c>
      <c r="AC13" s="17">
        <v>2006</v>
      </c>
      <c r="AD13" s="27">
        <v>0</v>
      </c>
      <c r="AE13" s="27">
        <v>0</v>
      </c>
      <c r="AF13" s="27">
        <v>0</v>
      </c>
      <c r="AG13" s="34">
        <v>1</v>
      </c>
      <c r="AH13" s="33" t="s">
        <v>87</v>
      </c>
      <c r="AI13" s="15" t="s">
        <v>87</v>
      </c>
      <c r="AJ13" s="30">
        <f t="shared" si="3"/>
        <v>0.51218000000000008</v>
      </c>
      <c r="AK13" s="31">
        <v>0.48781999999999998</v>
      </c>
      <c r="AL13">
        <v>0.52400000000000002</v>
      </c>
      <c r="AM13" s="31">
        <v>0.47599999999999998</v>
      </c>
      <c r="AN13">
        <v>1</v>
      </c>
      <c r="AO13" s="15">
        <v>0</v>
      </c>
      <c r="AP13" t="s">
        <v>87</v>
      </c>
      <c r="AQ13" s="15" t="s">
        <v>87</v>
      </c>
      <c r="AR13" s="15" t="s">
        <v>24</v>
      </c>
      <c r="AS13">
        <v>1</v>
      </c>
      <c r="AT13">
        <v>0</v>
      </c>
      <c r="AU13">
        <v>0</v>
      </c>
      <c r="AV13">
        <v>0</v>
      </c>
      <c r="AW13">
        <v>0</v>
      </c>
      <c r="AX13">
        <v>0</v>
      </c>
      <c r="AY13" s="15">
        <v>0</v>
      </c>
      <c r="AZ13">
        <v>1</v>
      </c>
      <c r="BA13">
        <v>0</v>
      </c>
      <c r="BB13" s="15">
        <v>0</v>
      </c>
      <c r="BC13">
        <v>10461</v>
      </c>
      <c r="BD13">
        <v>1029</v>
      </c>
      <c r="BE13" s="21">
        <v>0.95</v>
      </c>
      <c r="BF13" s="21">
        <v>38.43</v>
      </c>
      <c r="BG13">
        <v>1</v>
      </c>
      <c r="BH13">
        <v>0</v>
      </c>
      <c r="BI13">
        <v>0</v>
      </c>
      <c r="BJ13">
        <v>0</v>
      </c>
      <c r="BK13">
        <v>0</v>
      </c>
      <c r="BL13" s="15">
        <v>0</v>
      </c>
      <c r="BM13">
        <v>0</v>
      </c>
      <c r="BN13">
        <v>0</v>
      </c>
      <c r="BO13">
        <v>1</v>
      </c>
      <c r="BP13" s="15">
        <v>0</v>
      </c>
      <c r="BQ13">
        <v>0</v>
      </c>
      <c r="BR13">
        <v>0</v>
      </c>
      <c r="BS13" s="15">
        <v>0</v>
      </c>
      <c r="BT13">
        <v>0</v>
      </c>
      <c r="BU13">
        <v>0</v>
      </c>
      <c r="BV13">
        <v>1</v>
      </c>
      <c r="BW13">
        <v>1</v>
      </c>
      <c r="BX13">
        <v>0</v>
      </c>
      <c r="BY13">
        <v>0</v>
      </c>
      <c r="BZ13">
        <v>0</v>
      </c>
      <c r="CA13">
        <v>0</v>
      </c>
      <c r="CB13">
        <v>0</v>
      </c>
      <c r="CC13">
        <v>0</v>
      </c>
      <c r="CD13">
        <v>0</v>
      </c>
      <c r="CE13" s="15">
        <v>0</v>
      </c>
      <c r="CF13">
        <v>0.03</v>
      </c>
      <c r="CG13">
        <v>16</v>
      </c>
      <c r="CH13">
        <v>1</v>
      </c>
      <c r="CI13">
        <v>0</v>
      </c>
      <c r="CJ13">
        <v>34</v>
      </c>
      <c r="CK13" s="28" t="s">
        <v>80</v>
      </c>
    </row>
    <row r="14" spans="1:89" x14ac:dyDescent="0.35">
      <c r="A14">
        <v>13</v>
      </c>
      <c r="B14">
        <v>2</v>
      </c>
      <c r="C14" s="21" t="s">
        <v>98</v>
      </c>
      <c r="D14" s="11">
        <v>6.0884511510989503</v>
      </c>
      <c r="E14" s="12">
        <v>0.9477471906295829</v>
      </c>
      <c r="F14" s="7">
        <v>6.4241299908833573</v>
      </c>
      <c r="G14" s="8">
        <v>0</v>
      </c>
      <c r="H14" s="9">
        <v>0</v>
      </c>
      <c r="I14" s="9">
        <v>0</v>
      </c>
      <c r="J14" s="9">
        <v>1</v>
      </c>
      <c r="K14" s="9">
        <v>0</v>
      </c>
      <c r="L14" s="8">
        <f t="shared" si="2"/>
        <v>89504</v>
      </c>
      <c r="M14" s="9">
        <v>6</v>
      </c>
      <c r="N14" s="9">
        <f t="shared" si="0"/>
        <v>89497</v>
      </c>
      <c r="O14" s="9">
        <f t="shared" si="1"/>
        <v>48</v>
      </c>
      <c r="P14" s="7">
        <v>16</v>
      </c>
      <c r="Q14" s="7">
        <v>18.079999999999998</v>
      </c>
      <c r="R14" s="9">
        <v>0</v>
      </c>
      <c r="S14" s="9">
        <v>1</v>
      </c>
      <c r="T14" s="9">
        <v>0</v>
      </c>
      <c r="U14" s="9">
        <v>0</v>
      </c>
      <c r="V14" s="9">
        <v>0</v>
      </c>
      <c r="W14" s="25">
        <v>1</v>
      </c>
      <c r="X14" s="9">
        <v>0</v>
      </c>
      <c r="Y14" s="9">
        <v>0</v>
      </c>
      <c r="Z14" s="25">
        <v>1</v>
      </c>
      <c r="AA14" s="9">
        <v>0</v>
      </c>
      <c r="AB14" s="25">
        <v>1</v>
      </c>
      <c r="AC14" s="17">
        <v>2008</v>
      </c>
      <c r="AD14" s="27">
        <v>0</v>
      </c>
      <c r="AE14" s="27">
        <v>0</v>
      </c>
      <c r="AF14" s="27">
        <v>0</v>
      </c>
      <c r="AG14" s="34">
        <v>1</v>
      </c>
      <c r="AH14" s="33" t="s">
        <v>87</v>
      </c>
      <c r="AI14" s="15" t="s">
        <v>87</v>
      </c>
      <c r="AJ14" s="30">
        <f t="shared" si="3"/>
        <v>0.51218000000000008</v>
      </c>
      <c r="AK14" s="31">
        <v>0.48781999999999998</v>
      </c>
      <c r="AL14">
        <v>0.52400000000000002</v>
      </c>
      <c r="AM14" s="31">
        <v>0.47599999999999998</v>
      </c>
      <c r="AN14">
        <v>1</v>
      </c>
      <c r="AO14" s="15">
        <v>0</v>
      </c>
      <c r="AP14" t="s">
        <v>87</v>
      </c>
      <c r="AQ14" s="15" t="s">
        <v>87</v>
      </c>
      <c r="AR14" s="15" t="s">
        <v>24</v>
      </c>
      <c r="AS14">
        <v>1</v>
      </c>
      <c r="AT14">
        <v>0</v>
      </c>
      <c r="AU14">
        <v>0</v>
      </c>
      <c r="AV14">
        <v>0</v>
      </c>
      <c r="AW14">
        <v>0</v>
      </c>
      <c r="AX14">
        <v>0</v>
      </c>
      <c r="AY14" s="15">
        <v>0</v>
      </c>
      <c r="AZ14">
        <v>1</v>
      </c>
      <c r="BA14">
        <v>0</v>
      </c>
      <c r="BB14" s="15">
        <v>0</v>
      </c>
      <c r="BC14">
        <v>11381</v>
      </c>
      <c r="BD14">
        <v>1040</v>
      </c>
      <c r="BE14" s="21">
        <v>0.95</v>
      </c>
      <c r="BF14" s="21">
        <v>38.43</v>
      </c>
      <c r="BG14">
        <v>1</v>
      </c>
      <c r="BH14">
        <v>0</v>
      </c>
      <c r="BI14">
        <v>0</v>
      </c>
      <c r="BJ14">
        <v>0</v>
      </c>
      <c r="BK14">
        <v>0</v>
      </c>
      <c r="BL14" s="15">
        <v>0</v>
      </c>
      <c r="BM14">
        <v>0</v>
      </c>
      <c r="BN14">
        <v>0</v>
      </c>
      <c r="BO14">
        <v>1</v>
      </c>
      <c r="BP14" s="15">
        <v>0</v>
      </c>
      <c r="BQ14">
        <v>0</v>
      </c>
      <c r="BR14">
        <v>0</v>
      </c>
      <c r="BS14" s="15">
        <v>0</v>
      </c>
      <c r="BT14">
        <v>0</v>
      </c>
      <c r="BU14">
        <v>0</v>
      </c>
      <c r="BV14">
        <v>1</v>
      </c>
      <c r="BW14">
        <v>1</v>
      </c>
      <c r="BX14">
        <v>0</v>
      </c>
      <c r="BY14">
        <v>0</v>
      </c>
      <c r="BZ14">
        <v>0</v>
      </c>
      <c r="CA14">
        <v>0</v>
      </c>
      <c r="CB14">
        <v>0</v>
      </c>
      <c r="CC14">
        <v>0</v>
      </c>
      <c r="CD14">
        <v>0</v>
      </c>
      <c r="CE14" s="15">
        <v>0</v>
      </c>
      <c r="CF14">
        <v>0.03</v>
      </c>
      <c r="CG14">
        <v>16</v>
      </c>
      <c r="CH14">
        <v>1</v>
      </c>
      <c r="CI14">
        <v>0</v>
      </c>
      <c r="CJ14">
        <v>34</v>
      </c>
      <c r="CK14" s="28" t="s">
        <v>80</v>
      </c>
    </row>
    <row r="15" spans="1:89" x14ac:dyDescent="0.35">
      <c r="A15">
        <v>14</v>
      </c>
      <c r="B15">
        <v>2</v>
      </c>
      <c r="C15" s="21" t="s">
        <v>98</v>
      </c>
      <c r="D15" s="11">
        <v>8.8490569773641781</v>
      </c>
      <c r="E15" s="12">
        <v>0.14247258766670709</v>
      </c>
      <c r="F15" s="7">
        <v>62.110593499327749</v>
      </c>
      <c r="G15" s="8">
        <v>0</v>
      </c>
      <c r="H15" s="9">
        <v>0</v>
      </c>
      <c r="I15" s="9">
        <v>0</v>
      </c>
      <c r="J15" s="9">
        <v>1</v>
      </c>
      <c r="K15" s="9">
        <v>0</v>
      </c>
      <c r="L15" s="8">
        <f t="shared" si="2"/>
        <v>89504</v>
      </c>
      <c r="M15" s="9">
        <v>6</v>
      </c>
      <c r="N15" s="9">
        <f t="shared" si="0"/>
        <v>89497</v>
      </c>
      <c r="O15" s="9">
        <f t="shared" si="1"/>
        <v>48</v>
      </c>
      <c r="P15" s="7">
        <v>18</v>
      </c>
      <c r="Q15" s="7">
        <v>18.079999999999998</v>
      </c>
      <c r="R15" s="9">
        <v>0</v>
      </c>
      <c r="S15" s="9">
        <v>1</v>
      </c>
      <c r="T15" s="9">
        <v>0</v>
      </c>
      <c r="U15" s="9">
        <v>0</v>
      </c>
      <c r="V15" s="9">
        <v>0</v>
      </c>
      <c r="W15" s="25">
        <v>1</v>
      </c>
      <c r="X15" s="9">
        <v>0</v>
      </c>
      <c r="Y15" s="9">
        <v>0</v>
      </c>
      <c r="Z15" s="25">
        <v>1</v>
      </c>
      <c r="AA15" s="9">
        <v>0</v>
      </c>
      <c r="AB15" s="25">
        <v>1</v>
      </c>
      <c r="AC15" s="17">
        <v>2008</v>
      </c>
      <c r="AD15" s="27">
        <v>0</v>
      </c>
      <c r="AE15" s="27">
        <v>0</v>
      </c>
      <c r="AF15" s="27">
        <v>0</v>
      </c>
      <c r="AG15" s="34">
        <v>1</v>
      </c>
      <c r="AH15" s="33" t="s">
        <v>87</v>
      </c>
      <c r="AI15" s="15" t="s">
        <v>87</v>
      </c>
      <c r="AJ15" s="30">
        <f t="shared" si="3"/>
        <v>0.51218000000000008</v>
      </c>
      <c r="AK15" s="31">
        <v>0.48781999999999998</v>
      </c>
      <c r="AL15">
        <v>0.52400000000000002</v>
      </c>
      <c r="AM15" s="31">
        <v>0.47599999999999998</v>
      </c>
      <c r="AN15">
        <v>1</v>
      </c>
      <c r="AO15" s="15">
        <v>0</v>
      </c>
      <c r="AP15" t="s">
        <v>87</v>
      </c>
      <c r="AQ15" s="15" t="s">
        <v>87</v>
      </c>
      <c r="AR15" s="15" t="s">
        <v>24</v>
      </c>
      <c r="AS15">
        <v>1</v>
      </c>
      <c r="AT15">
        <v>0</v>
      </c>
      <c r="AU15">
        <v>0</v>
      </c>
      <c r="AV15">
        <v>0</v>
      </c>
      <c r="AW15">
        <v>0</v>
      </c>
      <c r="AX15">
        <v>0</v>
      </c>
      <c r="AY15" s="15">
        <v>0</v>
      </c>
      <c r="AZ15">
        <v>1</v>
      </c>
      <c r="BA15">
        <v>0</v>
      </c>
      <c r="BB15" s="15">
        <v>0</v>
      </c>
      <c r="BC15">
        <v>11381</v>
      </c>
      <c r="BD15">
        <v>1040</v>
      </c>
      <c r="BE15" s="21">
        <v>0.95</v>
      </c>
      <c r="BF15" s="21">
        <v>38.43</v>
      </c>
      <c r="BG15">
        <v>1</v>
      </c>
      <c r="BH15">
        <v>0</v>
      </c>
      <c r="BI15">
        <v>0</v>
      </c>
      <c r="BJ15">
        <v>0</v>
      </c>
      <c r="BK15">
        <v>0</v>
      </c>
      <c r="BL15" s="15">
        <v>0</v>
      </c>
      <c r="BM15">
        <v>0</v>
      </c>
      <c r="BN15">
        <v>0</v>
      </c>
      <c r="BO15">
        <v>1</v>
      </c>
      <c r="BP15" s="15">
        <v>0</v>
      </c>
      <c r="BQ15">
        <v>0</v>
      </c>
      <c r="BR15">
        <v>0</v>
      </c>
      <c r="BS15" s="15">
        <v>0</v>
      </c>
      <c r="BT15">
        <v>0</v>
      </c>
      <c r="BU15">
        <v>0</v>
      </c>
      <c r="BV15">
        <v>1</v>
      </c>
      <c r="BW15">
        <v>1</v>
      </c>
      <c r="BX15">
        <v>0</v>
      </c>
      <c r="BY15">
        <v>0</v>
      </c>
      <c r="BZ15">
        <v>0</v>
      </c>
      <c r="CA15">
        <v>0</v>
      </c>
      <c r="CB15">
        <v>0</v>
      </c>
      <c r="CC15">
        <v>0</v>
      </c>
      <c r="CD15">
        <v>0</v>
      </c>
      <c r="CE15" s="15">
        <v>0</v>
      </c>
      <c r="CF15">
        <v>0.03</v>
      </c>
      <c r="CG15">
        <v>16</v>
      </c>
      <c r="CH15">
        <v>1</v>
      </c>
      <c r="CI15">
        <v>0</v>
      </c>
      <c r="CJ15">
        <v>34</v>
      </c>
      <c r="CK15" s="28" t="s">
        <v>80</v>
      </c>
    </row>
    <row r="16" spans="1:89" x14ac:dyDescent="0.35">
      <c r="A16">
        <v>15</v>
      </c>
      <c r="B16">
        <v>2</v>
      </c>
      <c r="C16" s="21" t="s">
        <v>98</v>
      </c>
      <c r="D16" s="11">
        <v>9.3372444707743529</v>
      </c>
      <c r="E16" s="12">
        <v>0.25921188273126372</v>
      </c>
      <c r="F16" s="7">
        <v>36.021668344790669</v>
      </c>
      <c r="G16" s="8">
        <v>0</v>
      </c>
      <c r="H16" s="9">
        <v>0</v>
      </c>
      <c r="I16" s="9">
        <v>0</v>
      </c>
      <c r="J16" s="9">
        <v>1</v>
      </c>
      <c r="K16" s="9">
        <v>0</v>
      </c>
      <c r="L16" s="8">
        <f t="shared" si="2"/>
        <v>89504</v>
      </c>
      <c r="M16" s="9">
        <v>6</v>
      </c>
      <c r="N16" s="9">
        <f t="shared" si="0"/>
        <v>89497</v>
      </c>
      <c r="O16" s="9">
        <f t="shared" si="1"/>
        <v>48</v>
      </c>
      <c r="P16" s="7">
        <v>20</v>
      </c>
      <c r="Q16" s="7">
        <v>18.079999999999998</v>
      </c>
      <c r="R16" s="9">
        <v>0</v>
      </c>
      <c r="S16" s="9">
        <v>1</v>
      </c>
      <c r="T16" s="9">
        <v>0</v>
      </c>
      <c r="U16" s="9">
        <v>0</v>
      </c>
      <c r="V16" s="9">
        <v>0</v>
      </c>
      <c r="W16" s="25">
        <v>1</v>
      </c>
      <c r="X16" s="9">
        <v>0</v>
      </c>
      <c r="Y16" s="9">
        <v>0</v>
      </c>
      <c r="Z16" s="25">
        <v>1</v>
      </c>
      <c r="AA16" s="9">
        <v>0</v>
      </c>
      <c r="AB16" s="25">
        <v>1</v>
      </c>
      <c r="AC16" s="17">
        <v>2008</v>
      </c>
      <c r="AD16" s="27">
        <v>0</v>
      </c>
      <c r="AE16" s="27">
        <v>0</v>
      </c>
      <c r="AF16" s="27">
        <v>0</v>
      </c>
      <c r="AG16" s="34">
        <v>1</v>
      </c>
      <c r="AH16" s="33" t="s">
        <v>87</v>
      </c>
      <c r="AI16" s="15" t="s">
        <v>87</v>
      </c>
      <c r="AJ16" s="30">
        <f t="shared" si="3"/>
        <v>0.51218000000000008</v>
      </c>
      <c r="AK16" s="31">
        <v>0.48781999999999998</v>
      </c>
      <c r="AL16">
        <v>0.52400000000000002</v>
      </c>
      <c r="AM16" s="31">
        <v>0.47599999999999998</v>
      </c>
      <c r="AN16">
        <v>1</v>
      </c>
      <c r="AO16" s="15">
        <v>0</v>
      </c>
      <c r="AP16" t="s">
        <v>87</v>
      </c>
      <c r="AQ16" s="15" t="s">
        <v>87</v>
      </c>
      <c r="AR16" s="15" t="s">
        <v>24</v>
      </c>
      <c r="AS16">
        <v>1</v>
      </c>
      <c r="AT16">
        <v>0</v>
      </c>
      <c r="AU16">
        <v>0</v>
      </c>
      <c r="AV16">
        <v>0</v>
      </c>
      <c r="AW16">
        <v>0</v>
      </c>
      <c r="AX16">
        <v>0</v>
      </c>
      <c r="AY16" s="15">
        <v>0</v>
      </c>
      <c r="AZ16">
        <v>1</v>
      </c>
      <c r="BA16">
        <v>0</v>
      </c>
      <c r="BB16" s="15">
        <v>0</v>
      </c>
      <c r="BC16">
        <v>11381</v>
      </c>
      <c r="BD16">
        <v>1040</v>
      </c>
      <c r="BE16" s="21">
        <v>0.95</v>
      </c>
      <c r="BF16" s="21">
        <v>38.43</v>
      </c>
      <c r="BG16">
        <v>1</v>
      </c>
      <c r="BH16">
        <v>0</v>
      </c>
      <c r="BI16">
        <v>0</v>
      </c>
      <c r="BJ16">
        <v>0</v>
      </c>
      <c r="BK16">
        <v>0</v>
      </c>
      <c r="BL16" s="15">
        <v>0</v>
      </c>
      <c r="BM16">
        <v>0</v>
      </c>
      <c r="BN16">
        <v>0</v>
      </c>
      <c r="BO16">
        <v>1</v>
      </c>
      <c r="BP16" s="15">
        <v>0</v>
      </c>
      <c r="BQ16">
        <v>0</v>
      </c>
      <c r="BR16">
        <v>0</v>
      </c>
      <c r="BS16" s="15">
        <v>0</v>
      </c>
      <c r="BT16">
        <v>0</v>
      </c>
      <c r="BU16">
        <v>0</v>
      </c>
      <c r="BV16">
        <v>1</v>
      </c>
      <c r="BW16">
        <v>1</v>
      </c>
      <c r="BX16">
        <v>0</v>
      </c>
      <c r="BY16">
        <v>0</v>
      </c>
      <c r="BZ16">
        <v>0</v>
      </c>
      <c r="CA16">
        <v>0</v>
      </c>
      <c r="CB16">
        <v>0</v>
      </c>
      <c r="CC16">
        <v>0</v>
      </c>
      <c r="CD16">
        <v>0</v>
      </c>
      <c r="CE16" s="15">
        <v>0</v>
      </c>
      <c r="CF16">
        <v>0.03</v>
      </c>
      <c r="CG16">
        <v>16</v>
      </c>
      <c r="CH16">
        <v>1</v>
      </c>
      <c r="CI16">
        <v>0</v>
      </c>
      <c r="CJ16">
        <v>34</v>
      </c>
      <c r="CK16" s="28" t="s">
        <v>80</v>
      </c>
    </row>
    <row r="17" spans="1:89" x14ac:dyDescent="0.35">
      <c r="A17">
        <v>16</v>
      </c>
      <c r="B17">
        <v>2</v>
      </c>
      <c r="C17" s="21" t="s">
        <v>98</v>
      </c>
      <c r="D17" s="11">
        <v>7.7699075768273174</v>
      </c>
      <c r="E17" s="12">
        <v>0.26867674844922668</v>
      </c>
      <c r="F17" s="7">
        <v>28.91916632784336</v>
      </c>
      <c r="G17" s="8">
        <v>0</v>
      </c>
      <c r="H17" s="9">
        <v>0</v>
      </c>
      <c r="I17" s="9">
        <v>0</v>
      </c>
      <c r="J17" s="9">
        <v>1</v>
      </c>
      <c r="K17" s="9">
        <v>0</v>
      </c>
      <c r="L17" s="8">
        <f t="shared" si="2"/>
        <v>89504</v>
      </c>
      <c r="M17" s="9">
        <v>6</v>
      </c>
      <c r="N17" s="9">
        <f t="shared" si="0"/>
        <v>89497</v>
      </c>
      <c r="O17" s="9">
        <f t="shared" si="1"/>
        <v>48</v>
      </c>
      <c r="P17" s="7">
        <v>22</v>
      </c>
      <c r="Q17" s="7">
        <v>18.079999999999998</v>
      </c>
      <c r="R17" s="9">
        <v>0</v>
      </c>
      <c r="S17" s="9">
        <v>1</v>
      </c>
      <c r="T17" s="9">
        <v>0</v>
      </c>
      <c r="U17" s="9">
        <v>0</v>
      </c>
      <c r="V17" s="9">
        <v>0</v>
      </c>
      <c r="W17" s="25">
        <v>1</v>
      </c>
      <c r="X17" s="9">
        <v>0</v>
      </c>
      <c r="Y17" s="9">
        <v>0</v>
      </c>
      <c r="Z17" s="25">
        <v>1</v>
      </c>
      <c r="AA17" s="9">
        <v>0</v>
      </c>
      <c r="AB17" s="25">
        <v>1</v>
      </c>
      <c r="AC17" s="17">
        <v>2008</v>
      </c>
      <c r="AD17" s="27">
        <v>0</v>
      </c>
      <c r="AE17" s="27">
        <v>0</v>
      </c>
      <c r="AF17" s="27">
        <v>0</v>
      </c>
      <c r="AG17" s="34">
        <v>1</v>
      </c>
      <c r="AH17" s="33" t="s">
        <v>87</v>
      </c>
      <c r="AI17" s="15" t="s">
        <v>87</v>
      </c>
      <c r="AJ17" s="30">
        <f t="shared" si="3"/>
        <v>0.51218000000000008</v>
      </c>
      <c r="AK17" s="31">
        <v>0.48781999999999998</v>
      </c>
      <c r="AL17">
        <v>0.52400000000000002</v>
      </c>
      <c r="AM17" s="31">
        <v>0.47599999999999998</v>
      </c>
      <c r="AN17">
        <v>1</v>
      </c>
      <c r="AO17" s="15">
        <v>0</v>
      </c>
      <c r="AP17" t="s">
        <v>87</v>
      </c>
      <c r="AQ17" s="15" t="s">
        <v>87</v>
      </c>
      <c r="AR17" s="15" t="s">
        <v>24</v>
      </c>
      <c r="AS17">
        <v>1</v>
      </c>
      <c r="AT17">
        <v>0</v>
      </c>
      <c r="AU17">
        <v>0</v>
      </c>
      <c r="AV17">
        <v>0</v>
      </c>
      <c r="AW17">
        <v>0</v>
      </c>
      <c r="AX17">
        <v>0</v>
      </c>
      <c r="AY17" s="15">
        <v>0</v>
      </c>
      <c r="AZ17">
        <v>1</v>
      </c>
      <c r="BA17">
        <v>0</v>
      </c>
      <c r="BB17" s="15">
        <v>0</v>
      </c>
      <c r="BC17">
        <v>11381</v>
      </c>
      <c r="BD17">
        <v>1040</v>
      </c>
      <c r="BE17" s="21">
        <v>0.95</v>
      </c>
      <c r="BF17" s="21">
        <v>38.43</v>
      </c>
      <c r="BG17">
        <v>1</v>
      </c>
      <c r="BH17">
        <v>0</v>
      </c>
      <c r="BI17">
        <v>0</v>
      </c>
      <c r="BJ17">
        <v>0</v>
      </c>
      <c r="BK17">
        <v>0</v>
      </c>
      <c r="BL17" s="15">
        <v>0</v>
      </c>
      <c r="BM17">
        <v>0</v>
      </c>
      <c r="BN17">
        <v>0</v>
      </c>
      <c r="BO17">
        <v>1</v>
      </c>
      <c r="BP17" s="15">
        <v>0</v>
      </c>
      <c r="BQ17">
        <v>0</v>
      </c>
      <c r="BR17">
        <v>0</v>
      </c>
      <c r="BS17" s="15">
        <v>0</v>
      </c>
      <c r="BT17">
        <v>0</v>
      </c>
      <c r="BU17">
        <v>0</v>
      </c>
      <c r="BV17">
        <v>1</v>
      </c>
      <c r="BW17">
        <v>1</v>
      </c>
      <c r="BX17">
        <v>0</v>
      </c>
      <c r="BY17">
        <v>0</v>
      </c>
      <c r="BZ17">
        <v>0</v>
      </c>
      <c r="CA17">
        <v>0</v>
      </c>
      <c r="CB17">
        <v>0</v>
      </c>
      <c r="CC17">
        <v>0</v>
      </c>
      <c r="CD17">
        <v>0</v>
      </c>
      <c r="CE17" s="15">
        <v>0</v>
      </c>
      <c r="CF17">
        <v>0.03</v>
      </c>
      <c r="CG17">
        <v>16</v>
      </c>
      <c r="CH17">
        <v>1</v>
      </c>
      <c r="CI17">
        <v>0</v>
      </c>
      <c r="CJ17">
        <v>34</v>
      </c>
      <c r="CK17" s="28" t="s">
        <v>80</v>
      </c>
    </row>
    <row r="18" spans="1:89" x14ac:dyDescent="0.35">
      <c r="A18">
        <v>17</v>
      </c>
      <c r="B18">
        <v>2</v>
      </c>
      <c r="C18" s="21" t="s">
        <v>98</v>
      </c>
      <c r="D18" s="11">
        <v>4.9811001507905184</v>
      </c>
      <c r="E18" s="12">
        <v>1.6937313766765401</v>
      </c>
      <c r="F18" s="7">
        <v>2.940903273909051</v>
      </c>
      <c r="G18" s="8">
        <v>0</v>
      </c>
      <c r="H18" s="9">
        <v>0</v>
      </c>
      <c r="I18" s="9">
        <v>0</v>
      </c>
      <c r="J18" s="9">
        <v>1</v>
      </c>
      <c r="K18" s="9">
        <v>0</v>
      </c>
      <c r="L18" s="8">
        <f t="shared" ref="L18:L29" si="4">ROUND(174751*AK18,0)</f>
        <v>85247</v>
      </c>
      <c r="M18" s="9">
        <v>6</v>
      </c>
      <c r="N18" s="9">
        <f t="shared" si="0"/>
        <v>85240</v>
      </c>
      <c r="O18" s="9">
        <f t="shared" si="1"/>
        <v>48</v>
      </c>
      <c r="P18" s="7">
        <v>16</v>
      </c>
      <c r="Q18" s="7">
        <v>18.079999999999998</v>
      </c>
      <c r="R18" s="9">
        <v>0</v>
      </c>
      <c r="S18" s="9">
        <v>1</v>
      </c>
      <c r="T18" s="9">
        <v>0</v>
      </c>
      <c r="U18" s="9">
        <v>0</v>
      </c>
      <c r="V18" s="9">
        <v>0</v>
      </c>
      <c r="W18" s="25">
        <v>1</v>
      </c>
      <c r="X18" s="9">
        <v>0</v>
      </c>
      <c r="Y18" s="9">
        <v>0</v>
      </c>
      <c r="Z18" s="25">
        <v>1</v>
      </c>
      <c r="AA18" s="9">
        <v>0</v>
      </c>
      <c r="AB18" s="25">
        <v>1</v>
      </c>
      <c r="AC18" s="17">
        <v>2004</v>
      </c>
      <c r="AD18" s="27">
        <v>0</v>
      </c>
      <c r="AE18" s="27">
        <v>0</v>
      </c>
      <c r="AF18" s="27">
        <v>0</v>
      </c>
      <c r="AG18" s="34">
        <v>1</v>
      </c>
      <c r="AH18" s="33" t="s">
        <v>87</v>
      </c>
      <c r="AI18" s="15" t="s">
        <v>87</v>
      </c>
      <c r="AJ18" s="30">
        <f t="shared" si="3"/>
        <v>0.51218000000000008</v>
      </c>
      <c r="AK18" s="31">
        <v>0.48781999999999998</v>
      </c>
      <c r="AL18">
        <v>0.52400000000000002</v>
      </c>
      <c r="AM18" s="31">
        <v>0.47599999999999998</v>
      </c>
      <c r="AN18">
        <v>1</v>
      </c>
      <c r="AO18" s="15">
        <v>0</v>
      </c>
      <c r="AP18" t="s">
        <v>87</v>
      </c>
      <c r="AQ18" s="15" t="s">
        <v>87</v>
      </c>
      <c r="AR18" s="15" t="s">
        <v>24</v>
      </c>
      <c r="AS18">
        <v>1</v>
      </c>
      <c r="AT18">
        <v>0</v>
      </c>
      <c r="AU18">
        <v>0</v>
      </c>
      <c r="AV18">
        <v>0</v>
      </c>
      <c r="AW18">
        <v>0</v>
      </c>
      <c r="AX18">
        <v>0</v>
      </c>
      <c r="AY18" s="15">
        <v>0</v>
      </c>
      <c r="AZ18">
        <v>1</v>
      </c>
      <c r="BA18">
        <v>0</v>
      </c>
      <c r="BB18" s="15">
        <v>0</v>
      </c>
      <c r="BC18">
        <v>10169</v>
      </c>
      <c r="BD18">
        <v>996</v>
      </c>
      <c r="BE18" s="21">
        <v>0.95</v>
      </c>
      <c r="BF18" s="21">
        <v>38.43</v>
      </c>
      <c r="BG18">
        <v>1</v>
      </c>
      <c r="BH18">
        <v>0</v>
      </c>
      <c r="BI18">
        <v>0</v>
      </c>
      <c r="BJ18">
        <v>0</v>
      </c>
      <c r="BK18">
        <v>0</v>
      </c>
      <c r="BL18" s="15">
        <v>0</v>
      </c>
      <c r="BM18">
        <v>0</v>
      </c>
      <c r="BN18">
        <v>0</v>
      </c>
      <c r="BO18">
        <v>1</v>
      </c>
      <c r="BP18" s="15">
        <v>0</v>
      </c>
      <c r="BQ18">
        <v>0</v>
      </c>
      <c r="BR18">
        <v>0</v>
      </c>
      <c r="BS18" s="15">
        <v>0</v>
      </c>
      <c r="BT18">
        <v>0</v>
      </c>
      <c r="BU18">
        <v>0</v>
      </c>
      <c r="BV18">
        <v>1</v>
      </c>
      <c r="BW18">
        <v>1</v>
      </c>
      <c r="BX18">
        <v>0</v>
      </c>
      <c r="BY18">
        <v>0</v>
      </c>
      <c r="BZ18">
        <v>0</v>
      </c>
      <c r="CA18">
        <v>0</v>
      </c>
      <c r="CB18">
        <v>0</v>
      </c>
      <c r="CC18">
        <v>0</v>
      </c>
      <c r="CD18">
        <v>0</v>
      </c>
      <c r="CE18" s="15">
        <v>0</v>
      </c>
      <c r="CF18">
        <v>0.03</v>
      </c>
      <c r="CG18">
        <v>16</v>
      </c>
      <c r="CH18">
        <v>1</v>
      </c>
      <c r="CI18">
        <v>0</v>
      </c>
      <c r="CJ18">
        <v>34</v>
      </c>
      <c r="CK18" s="28" t="s">
        <v>80</v>
      </c>
    </row>
    <row r="19" spans="1:89" x14ac:dyDescent="0.35">
      <c r="A19">
        <v>18</v>
      </c>
      <c r="B19">
        <v>2</v>
      </c>
      <c r="C19" s="21" t="s">
        <v>98</v>
      </c>
      <c r="D19" s="11">
        <v>8.3312525606173082</v>
      </c>
      <c r="E19" s="12">
        <v>0.29043231249495249</v>
      </c>
      <c r="F19" s="7">
        <v>28.685694401727758</v>
      </c>
      <c r="G19" s="8">
        <v>0</v>
      </c>
      <c r="H19" s="9">
        <v>0</v>
      </c>
      <c r="I19" s="9">
        <v>0</v>
      </c>
      <c r="J19" s="9">
        <v>1</v>
      </c>
      <c r="K19" s="9">
        <v>0</v>
      </c>
      <c r="L19" s="8">
        <f t="shared" si="4"/>
        <v>85247</v>
      </c>
      <c r="M19" s="9">
        <v>6</v>
      </c>
      <c r="N19" s="9">
        <f t="shared" si="0"/>
        <v>85240</v>
      </c>
      <c r="O19" s="9">
        <f t="shared" si="1"/>
        <v>48</v>
      </c>
      <c r="P19" s="7">
        <v>18</v>
      </c>
      <c r="Q19" s="7">
        <v>18.079999999999998</v>
      </c>
      <c r="R19" s="9">
        <v>0</v>
      </c>
      <c r="S19" s="9">
        <v>1</v>
      </c>
      <c r="T19" s="9">
        <v>0</v>
      </c>
      <c r="U19" s="9">
        <v>0</v>
      </c>
      <c r="V19" s="9">
        <v>0</v>
      </c>
      <c r="W19" s="25">
        <v>1</v>
      </c>
      <c r="X19" s="9">
        <v>0</v>
      </c>
      <c r="Y19" s="9">
        <v>0</v>
      </c>
      <c r="Z19" s="25">
        <v>1</v>
      </c>
      <c r="AA19" s="9">
        <v>0</v>
      </c>
      <c r="AB19" s="25">
        <v>1</v>
      </c>
      <c r="AC19" s="17">
        <v>2004</v>
      </c>
      <c r="AD19" s="27">
        <v>0</v>
      </c>
      <c r="AE19" s="27">
        <v>0</v>
      </c>
      <c r="AF19" s="27">
        <v>0</v>
      </c>
      <c r="AG19" s="34">
        <v>1</v>
      </c>
      <c r="AH19" s="33" t="s">
        <v>87</v>
      </c>
      <c r="AI19" s="15" t="s">
        <v>87</v>
      </c>
      <c r="AJ19" s="30">
        <f t="shared" si="3"/>
        <v>0.51218000000000008</v>
      </c>
      <c r="AK19" s="31">
        <v>0.48781999999999998</v>
      </c>
      <c r="AL19">
        <v>0.52400000000000002</v>
      </c>
      <c r="AM19" s="31">
        <v>0.47599999999999998</v>
      </c>
      <c r="AN19">
        <v>1</v>
      </c>
      <c r="AO19" s="15">
        <v>0</v>
      </c>
      <c r="AP19" t="s">
        <v>87</v>
      </c>
      <c r="AQ19" s="15" t="s">
        <v>87</v>
      </c>
      <c r="AR19" s="15" t="s">
        <v>24</v>
      </c>
      <c r="AS19">
        <v>1</v>
      </c>
      <c r="AT19">
        <v>0</v>
      </c>
      <c r="AU19">
        <v>0</v>
      </c>
      <c r="AV19">
        <v>0</v>
      </c>
      <c r="AW19">
        <v>0</v>
      </c>
      <c r="AX19">
        <v>0</v>
      </c>
      <c r="AY19" s="15">
        <v>0</v>
      </c>
      <c r="AZ19">
        <v>1</v>
      </c>
      <c r="BA19">
        <v>0</v>
      </c>
      <c r="BB19" s="15">
        <v>0</v>
      </c>
      <c r="BC19">
        <v>10169</v>
      </c>
      <c r="BD19">
        <v>996</v>
      </c>
      <c r="BE19" s="21">
        <v>0.95</v>
      </c>
      <c r="BF19" s="21">
        <v>38.43</v>
      </c>
      <c r="BG19">
        <v>1</v>
      </c>
      <c r="BH19">
        <v>0</v>
      </c>
      <c r="BI19">
        <v>0</v>
      </c>
      <c r="BJ19">
        <v>0</v>
      </c>
      <c r="BK19">
        <v>0</v>
      </c>
      <c r="BL19" s="15">
        <v>0</v>
      </c>
      <c r="BM19">
        <v>0</v>
      </c>
      <c r="BN19">
        <v>0</v>
      </c>
      <c r="BO19">
        <v>1</v>
      </c>
      <c r="BP19" s="15">
        <v>0</v>
      </c>
      <c r="BQ19">
        <v>0</v>
      </c>
      <c r="BR19">
        <v>0</v>
      </c>
      <c r="BS19" s="15">
        <v>0</v>
      </c>
      <c r="BT19">
        <v>0</v>
      </c>
      <c r="BU19">
        <v>0</v>
      </c>
      <c r="BV19">
        <v>1</v>
      </c>
      <c r="BW19">
        <v>1</v>
      </c>
      <c r="BX19">
        <v>0</v>
      </c>
      <c r="BY19">
        <v>0</v>
      </c>
      <c r="BZ19">
        <v>0</v>
      </c>
      <c r="CA19">
        <v>0</v>
      </c>
      <c r="CB19">
        <v>0</v>
      </c>
      <c r="CC19">
        <v>0</v>
      </c>
      <c r="CD19">
        <v>0</v>
      </c>
      <c r="CE19" s="15">
        <v>0</v>
      </c>
      <c r="CF19">
        <v>0.03</v>
      </c>
      <c r="CG19">
        <v>16</v>
      </c>
      <c r="CH19">
        <v>1</v>
      </c>
      <c r="CI19">
        <v>0</v>
      </c>
      <c r="CJ19">
        <v>34</v>
      </c>
      <c r="CK19" s="28" t="s">
        <v>80</v>
      </c>
    </row>
    <row r="20" spans="1:89" x14ac:dyDescent="0.35">
      <c r="A20">
        <v>19</v>
      </c>
      <c r="B20">
        <v>2</v>
      </c>
      <c r="C20" s="21" t="s">
        <v>98</v>
      </c>
      <c r="D20" s="11">
        <v>10.448340952671259</v>
      </c>
      <c r="E20" s="12">
        <v>0.75547137381235774</v>
      </c>
      <c r="F20" s="7">
        <v>13.830227477641531</v>
      </c>
      <c r="G20" s="8">
        <v>0</v>
      </c>
      <c r="H20" s="9">
        <v>0</v>
      </c>
      <c r="I20" s="9">
        <v>0</v>
      </c>
      <c r="J20" s="9">
        <v>1</v>
      </c>
      <c r="K20" s="9">
        <v>0</v>
      </c>
      <c r="L20" s="8">
        <f t="shared" si="4"/>
        <v>85247</v>
      </c>
      <c r="M20" s="9">
        <v>6</v>
      </c>
      <c r="N20" s="9">
        <f t="shared" si="0"/>
        <v>85240</v>
      </c>
      <c r="O20" s="9">
        <f t="shared" si="1"/>
        <v>48</v>
      </c>
      <c r="P20" s="7">
        <v>20</v>
      </c>
      <c r="Q20" s="7">
        <v>18.079999999999998</v>
      </c>
      <c r="R20" s="9">
        <v>0</v>
      </c>
      <c r="S20" s="9">
        <v>1</v>
      </c>
      <c r="T20" s="9">
        <v>0</v>
      </c>
      <c r="U20" s="9">
        <v>0</v>
      </c>
      <c r="V20" s="9">
        <v>0</v>
      </c>
      <c r="W20" s="25">
        <v>1</v>
      </c>
      <c r="X20" s="9">
        <v>0</v>
      </c>
      <c r="Y20" s="9">
        <v>0</v>
      </c>
      <c r="Z20" s="25">
        <v>1</v>
      </c>
      <c r="AA20" s="9">
        <v>0</v>
      </c>
      <c r="AB20" s="25">
        <v>1</v>
      </c>
      <c r="AC20" s="17">
        <v>2004</v>
      </c>
      <c r="AD20" s="27">
        <v>0</v>
      </c>
      <c r="AE20" s="27">
        <v>0</v>
      </c>
      <c r="AF20" s="27">
        <v>0</v>
      </c>
      <c r="AG20" s="34">
        <v>1</v>
      </c>
      <c r="AH20" s="33" t="s">
        <v>87</v>
      </c>
      <c r="AI20" s="15" t="s">
        <v>87</v>
      </c>
      <c r="AJ20" s="30">
        <f t="shared" si="3"/>
        <v>0.51218000000000008</v>
      </c>
      <c r="AK20" s="31">
        <v>0.48781999999999998</v>
      </c>
      <c r="AL20">
        <v>0.52400000000000002</v>
      </c>
      <c r="AM20" s="31">
        <v>0.47599999999999998</v>
      </c>
      <c r="AN20">
        <v>1</v>
      </c>
      <c r="AO20" s="15">
        <v>0</v>
      </c>
      <c r="AP20" t="s">
        <v>87</v>
      </c>
      <c r="AQ20" s="15" t="s">
        <v>87</v>
      </c>
      <c r="AR20" s="15" t="s">
        <v>24</v>
      </c>
      <c r="AS20">
        <v>1</v>
      </c>
      <c r="AT20">
        <v>0</v>
      </c>
      <c r="AU20">
        <v>0</v>
      </c>
      <c r="AV20">
        <v>0</v>
      </c>
      <c r="AW20">
        <v>0</v>
      </c>
      <c r="AX20">
        <v>0</v>
      </c>
      <c r="AY20" s="15">
        <v>0</v>
      </c>
      <c r="AZ20">
        <v>1</v>
      </c>
      <c r="BA20">
        <v>0</v>
      </c>
      <c r="BB20" s="15">
        <v>0</v>
      </c>
      <c r="BC20">
        <v>10169</v>
      </c>
      <c r="BD20">
        <v>996</v>
      </c>
      <c r="BE20" s="21">
        <v>0.95</v>
      </c>
      <c r="BF20" s="21">
        <v>38.43</v>
      </c>
      <c r="BG20">
        <v>1</v>
      </c>
      <c r="BH20">
        <v>0</v>
      </c>
      <c r="BI20">
        <v>0</v>
      </c>
      <c r="BJ20">
        <v>0</v>
      </c>
      <c r="BK20">
        <v>0</v>
      </c>
      <c r="BL20" s="15">
        <v>0</v>
      </c>
      <c r="BM20">
        <v>0</v>
      </c>
      <c r="BN20">
        <v>0</v>
      </c>
      <c r="BO20">
        <v>1</v>
      </c>
      <c r="BP20" s="15">
        <v>0</v>
      </c>
      <c r="BQ20">
        <v>0</v>
      </c>
      <c r="BR20">
        <v>0</v>
      </c>
      <c r="BS20" s="15">
        <v>0</v>
      </c>
      <c r="BT20">
        <v>0</v>
      </c>
      <c r="BU20">
        <v>0</v>
      </c>
      <c r="BV20">
        <v>1</v>
      </c>
      <c r="BW20">
        <v>1</v>
      </c>
      <c r="BX20">
        <v>0</v>
      </c>
      <c r="BY20">
        <v>0</v>
      </c>
      <c r="BZ20">
        <v>0</v>
      </c>
      <c r="CA20">
        <v>0</v>
      </c>
      <c r="CB20">
        <v>0</v>
      </c>
      <c r="CC20">
        <v>0</v>
      </c>
      <c r="CD20">
        <v>0</v>
      </c>
      <c r="CE20" s="15">
        <v>0</v>
      </c>
      <c r="CF20">
        <v>0.03</v>
      </c>
      <c r="CG20">
        <v>16</v>
      </c>
      <c r="CH20">
        <v>1</v>
      </c>
      <c r="CI20">
        <v>0</v>
      </c>
      <c r="CJ20">
        <v>34</v>
      </c>
      <c r="CK20" s="28" t="s">
        <v>80</v>
      </c>
    </row>
    <row r="21" spans="1:89" x14ac:dyDescent="0.35">
      <c r="A21">
        <v>20</v>
      </c>
      <c r="B21">
        <v>2</v>
      </c>
      <c r="C21" s="21" t="s">
        <v>98</v>
      </c>
      <c r="D21" s="11">
        <v>7.7025703391261358</v>
      </c>
      <c r="E21" s="12">
        <v>4.2896921177805796</v>
      </c>
      <c r="F21" s="7">
        <v>1.7955998070815691</v>
      </c>
      <c r="G21" s="8">
        <v>0</v>
      </c>
      <c r="H21" s="9">
        <v>0</v>
      </c>
      <c r="I21" s="9">
        <v>0</v>
      </c>
      <c r="J21" s="9">
        <v>1</v>
      </c>
      <c r="K21" s="9">
        <v>0</v>
      </c>
      <c r="L21" s="8">
        <f t="shared" si="4"/>
        <v>85247</v>
      </c>
      <c r="M21" s="9">
        <v>6</v>
      </c>
      <c r="N21" s="9">
        <f t="shared" si="0"/>
        <v>85240</v>
      </c>
      <c r="O21" s="9">
        <f t="shared" si="1"/>
        <v>48</v>
      </c>
      <c r="P21" s="7">
        <v>22</v>
      </c>
      <c r="Q21" s="7">
        <v>18.079999999999998</v>
      </c>
      <c r="R21" s="9">
        <v>0</v>
      </c>
      <c r="S21" s="9">
        <v>1</v>
      </c>
      <c r="T21" s="9">
        <v>0</v>
      </c>
      <c r="U21" s="9">
        <v>0</v>
      </c>
      <c r="V21" s="9">
        <v>0</v>
      </c>
      <c r="W21" s="25">
        <v>1</v>
      </c>
      <c r="X21" s="9">
        <v>0</v>
      </c>
      <c r="Y21" s="9">
        <v>0</v>
      </c>
      <c r="Z21" s="25">
        <v>1</v>
      </c>
      <c r="AA21" s="9">
        <v>0</v>
      </c>
      <c r="AB21" s="25">
        <v>1</v>
      </c>
      <c r="AC21" s="17">
        <v>2004</v>
      </c>
      <c r="AD21" s="27">
        <v>0</v>
      </c>
      <c r="AE21" s="27">
        <v>0</v>
      </c>
      <c r="AF21" s="27">
        <v>0</v>
      </c>
      <c r="AG21" s="34">
        <v>1</v>
      </c>
      <c r="AH21" s="33" t="s">
        <v>87</v>
      </c>
      <c r="AI21" s="15" t="s">
        <v>87</v>
      </c>
      <c r="AJ21" s="30">
        <f t="shared" si="3"/>
        <v>0.51218000000000008</v>
      </c>
      <c r="AK21" s="31">
        <v>0.48781999999999998</v>
      </c>
      <c r="AL21">
        <v>0.52400000000000002</v>
      </c>
      <c r="AM21" s="31">
        <v>0.47599999999999998</v>
      </c>
      <c r="AN21">
        <v>1</v>
      </c>
      <c r="AO21" s="15">
        <v>0</v>
      </c>
      <c r="AP21" t="s">
        <v>87</v>
      </c>
      <c r="AQ21" s="15" t="s">
        <v>87</v>
      </c>
      <c r="AR21" s="15" t="s">
        <v>24</v>
      </c>
      <c r="AS21">
        <v>1</v>
      </c>
      <c r="AT21">
        <v>0</v>
      </c>
      <c r="AU21">
        <v>0</v>
      </c>
      <c r="AV21">
        <v>0</v>
      </c>
      <c r="AW21">
        <v>0</v>
      </c>
      <c r="AX21">
        <v>0</v>
      </c>
      <c r="AY21" s="15">
        <v>0</v>
      </c>
      <c r="AZ21">
        <v>1</v>
      </c>
      <c r="BA21">
        <v>0</v>
      </c>
      <c r="BB21" s="15">
        <v>0</v>
      </c>
      <c r="BC21">
        <v>10169</v>
      </c>
      <c r="BD21">
        <v>996</v>
      </c>
      <c r="BE21" s="21">
        <v>0.95</v>
      </c>
      <c r="BF21" s="21">
        <v>38.43</v>
      </c>
      <c r="BG21">
        <v>1</v>
      </c>
      <c r="BH21">
        <v>0</v>
      </c>
      <c r="BI21">
        <v>0</v>
      </c>
      <c r="BJ21">
        <v>0</v>
      </c>
      <c r="BK21">
        <v>0</v>
      </c>
      <c r="BL21" s="15">
        <v>0</v>
      </c>
      <c r="BM21">
        <v>0</v>
      </c>
      <c r="BN21">
        <v>0</v>
      </c>
      <c r="BO21">
        <v>1</v>
      </c>
      <c r="BP21" s="15">
        <v>0</v>
      </c>
      <c r="BQ21">
        <v>0</v>
      </c>
      <c r="BR21">
        <v>0</v>
      </c>
      <c r="BS21" s="15">
        <v>0</v>
      </c>
      <c r="BT21">
        <v>0</v>
      </c>
      <c r="BU21">
        <v>0</v>
      </c>
      <c r="BV21">
        <v>1</v>
      </c>
      <c r="BW21">
        <v>1</v>
      </c>
      <c r="BX21">
        <v>0</v>
      </c>
      <c r="BY21">
        <v>0</v>
      </c>
      <c r="BZ21">
        <v>0</v>
      </c>
      <c r="CA21">
        <v>0</v>
      </c>
      <c r="CB21">
        <v>0</v>
      </c>
      <c r="CC21">
        <v>0</v>
      </c>
      <c r="CD21">
        <v>0</v>
      </c>
      <c r="CE21" s="15">
        <v>0</v>
      </c>
      <c r="CF21">
        <v>0.03</v>
      </c>
      <c r="CG21">
        <v>16</v>
      </c>
      <c r="CH21">
        <v>1</v>
      </c>
      <c r="CI21">
        <v>0</v>
      </c>
      <c r="CJ21">
        <v>34</v>
      </c>
      <c r="CK21" s="28" t="s">
        <v>80</v>
      </c>
    </row>
    <row r="22" spans="1:89" x14ac:dyDescent="0.35">
      <c r="A22">
        <v>21</v>
      </c>
      <c r="B22">
        <v>2</v>
      </c>
      <c r="C22" s="21" t="s">
        <v>98</v>
      </c>
      <c r="D22" s="11">
        <v>5.8807249810217446</v>
      </c>
      <c r="E22" s="12">
        <v>1.2488038329690849</v>
      </c>
      <c r="F22" s="7">
        <v>4.709086267808825</v>
      </c>
      <c r="G22" s="8">
        <v>0</v>
      </c>
      <c r="H22" s="9">
        <v>0</v>
      </c>
      <c r="I22" s="9">
        <v>0</v>
      </c>
      <c r="J22" s="9">
        <v>1</v>
      </c>
      <c r="K22" s="9">
        <v>0</v>
      </c>
      <c r="L22" s="8">
        <f t="shared" si="4"/>
        <v>85247</v>
      </c>
      <c r="M22" s="9">
        <v>6</v>
      </c>
      <c r="N22" s="9">
        <f t="shared" si="0"/>
        <v>85240</v>
      </c>
      <c r="O22" s="9">
        <f t="shared" si="1"/>
        <v>48</v>
      </c>
      <c r="P22" s="7">
        <v>16</v>
      </c>
      <c r="Q22" s="7">
        <v>18.079999999999998</v>
      </c>
      <c r="R22" s="9">
        <v>0</v>
      </c>
      <c r="S22" s="9">
        <v>1</v>
      </c>
      <c r="T22" s="9">
        <v>0</v>
      </c>
      <c r="U22" s="9">
        <v>0</v>
      </c>
      <c r="V22" s="9">
        <v>0</v>
      </c>
      <c r="W22" s="25">
        <v>1</v>
      </c>
      <c r="X22" s="9">
        <v>0</v>
      </c>
      <c r="Y22" s="9">
        <v>0</v>
      </c>
      <c r="Z22" s="25">
        <v>1</v>
      </c>
      <c r="AA22" s="9">
        <v>0</v>
      </c>
      <c r="AB22" s="25">
        <v>1</v>
      </c>
      <c r="AC22" s="17">
        <v>2006</v>
      </c>
      <c r="AD22" s="27">
        <v>0</v>
      </c>
      <c r="AE22" s="27">
        <v>0</v>
      </c>
      <c r="AF22" s="27">
        <v>0</v>
      </c>
      <c r="AG22" s="34">
        <v>1</v>
      </c>
      <c r="AH22" s="33" t="s">
        <v>87</v>
      </c>
      <c r="AI22" s="15" t="s">
        <v>87</v>
      </c>
      <c r="AJ22" s="30">
        <f t="shared" si="3"/>
        <v>0.51218000000000008</v>
      </c>
      <c r="AK22" s="31">
        <v>0.48781999999999998</v>
      </c>
      <c r="AL22">
        <v>0.52400000000000002</v>
      </c>
      <c r="AM22" s="31">
        <v>0.47599999999999998</v>
      </c>
      <c r="AN22">
        <v>1</v>
      </c>
      <c r="AO22" s="15">
        <v>0</v>
      </c>
      <c r="AP22" t="s">
        <v>87</v>
      </c>
      <c r="AQ22" s="15" t="s">
        <v>87</v>
      </c>
      <c r="AR22" s="15" t="s">
        <v>24</v>
      </c>
      <c r="AS22">
        <v>1</v>
      </c>
      <c r="AT22">
        <v>0</v>
      </c>
      <c r="AU22">
        <v>0</v>
      </c>
      <c r="AV22">
        <v>0</v>
      </c>
      <c r="AW22">
        <v>0</v>
      </c>
      <c r="AX22">
        <v>0</v>
      </c>
      <c r="AY22" s="15">
        <v>0</v>
      </c>
      <c r="AZ22">
        <v>1</v>
      </c>
      <c r="BA22">
        <v>0</v>
      </c>
      <c r="BB22" s="15">
        <v>0</v>
      </c>
      <c r="BC22">
        <v>10461</v>
      </c>
      <c r="BD22">
        <v>1029</v>
      </c>
      <c r="BE22" s="21">
        <v>0.95</v>
      </c>
      <c r="BF22" s="21">
        <v>38.43</v>
      </c>
      <c r="BG22">
        <v>1</v>
      </c>
      <c r="BH22">
        <v>0</v>
      </c>
      <c r="BI22">
        <v>0</v>
      </c>
      <c r="BJ22">
        <v>0</v>
      </c>
      <c r="BK22">
        <v>0</v>
      </c>
      <c r="BL22" s="15">
        <v>0</v>
      </c>
      <c r="BM22">
        <v>0</v>
      </c>
      <c r="BN22">
        <v>0</v>
      </c>
      <c r="BO22">
        <v>1</v>
      </c>
      <c r="BP22" s="15">
        <v>0</v>
      </c>
      <c r="BQ22">
        <v>0</v>
      </c>
      <c r="BR22">
        <v>0</v>
      </c>
      <c r="BS22" s="15">
        <v>0</v>
      </c>
      <c r="BT22">
        <v>0</v>
      </c>
      <c r="BU22">
        <v>0</v>
      </c>
      <c r="BV22">
        <v>1</v>
      </c>
      <c r="BW22">
        <v>1</v>
      </c>
      <c r="BX22">
        <v>0</v>
      </c>
      <c r="BY22">
        <v>0</v>
      </c>
      <c r="BZ22">
        <v>0</v>
      </c>
      <c r="CA22">
        <v>0</v>
      </c>
      <c r="CB22">
        <v>0</v>
      </c>
      <c r="CC22">
        <v>0</v>
      </c>
      <c r="CD22">
        <v>0</v>
      </c>
      <c r="CE22" s="15">
        <v>0</v>
      </c>
      <c r="CF22">
        <v>0.03</v>
      </c>
      <c r="CG22">
        <v>16</v>
      </c>
      <c r="CH22">
        <v>1</v>
      </c>
      <c r="CI22">
        <v>0</v>
      </c>
      <c r="CJ22">
        <v>34</v>
      </c>
      <c r="CK22" s="28" t="s">
        <v>80</v>
      </c>
    </row>
    <row r="23" spans="1:89" x14ac:dyDescent="0.35">
      <c r="A23">
        <v>22</v>
      </c>
      <c r="B23">
        <v>2</v>
      </c>
      <c r="C23" s="21" t="s">
        <v>98</v>
      </c>
      <c r="D23" s="11">
        <v>7.4305815657685006</v>
      </c>
      <c r="E23" s="12">
        <v>0.22522134500161109</v>
      </c>
      <c r="F23" s="7">
        <v>32.992350550589897</v>
      </c>
      <c r="G23" s="8">
        <v>0</v>
      </c>
      <c r="H23" s="9">
        <v>0</v>
      </c>
      <c r="I23" s="9">
        <v>0</v>
      </c>
      <c r="J23" s="9">
        <v>1</v>
      </c>
      <c r="K23" s="9">
        <v>0</v>
      </c>
      <c r="L23" s="8">
        <f t="shared" si="4"/>
        <v>85247</v>
      </c>
      <c r="M23" s="9">
        <v>6</v>
      </c>
      <c r="N23" s="9">
        <f t="shared" si="0"/>
        <v>85240</v>
      </c>
      <c r="O23" s="9">
        <f t="shared" si="1"/>
        <v>48</v>
      </c>
      <c r="P23" s="7">
        <v>18</v>
      </c>
      <c r="Q23" s="7">
        <v>18.079999999999998</v>
      </c>
      <c r="R23" s="9">
        <v>0</v>
      </c>
      <c r="S23" s="9">
        <v>1</v>
      </c>
      <c r="T23" s="9">
        <v>0</v>
      </c>
      <c r="U23" s="9">
        <v>0</v>
      </c>
      <c r="V23" s="9">
        <v>0</v>
      </c>
      <c r="W23" s="25">
        <v>1</v>
      </c>
      <c r="X23" s="9">
        <v>0</v>
      </c>
      <c r="Y23" s="9">
        <v>0</v>
      </c>
      <c r="Z23" s="25">
        <v>1</v>
      </c>
      <c r="AA23" s="9">
        <v>0</v>
      </c>
      <c r="AB23" s="25">
        <v>1</v>
      </c>
      <c r="AC23" s="17">
        <v>2006</v>
      </c>
      <c r="AD23" s="27">
        <v>0</v>
      </c>
      <c r="AE23" s="27">
        <v>0</v>
      </c>
      <c r="AF23" s="27">
        <v>0</v>
      </c>
      <c r="AG23" s="34">
        <v>1</v>
      </c>
      <c r="AH23" s="33" t="s">
        <v>87</v>
      </c>
      <c r="AI23" s="15" t="s">
        <v>87</v>
      </c>
      <c r="AJ23" s="30">
        <f t="shared" si="3"/>
        <v>0.51218000000000008</v>
      </c>
      <c r="AK23" s="31">
        <v>0.48781999999999998</v>
      </c>
      <c r="AL23">
        <v>0.52400000000000002</v>
      </c>
      <c r="AM23" s="31">
        <v>0.47599999999999998</v>
      </c>
      <c r="AN23">
        <v>1</v>
      </c>
      <c r="AO23" s="15">
        <v>0</v>
      </c>
      <c r="AP23" t="s">
        <v>87</v>
      </c>
      <c r="AQ23" s="15" t="s">
        <v>87</v>
      </c>
      <c r="AR23" s="15" t="s">
        <v>24</v>
      </c>
      <c r="AS23">
        <v>1</v>
      </c>
      <c r="AT23">
        <v>0</v>
      </c>
      <c r="AU23">
        <v>0</v>
      </c>
      <c r="AV23">
        <v>0</v>
      </c>
      <c r="AW23">
        <v>0</v>
      </c>
      <c r="AX23">
        <v>0</v>
      </c>
      <c r="AY23" s="15">
        <v>0</v>
      </c>
      <c r="AZ23">
        <v>1</v>
      </c>
      <c r="BA23">
        <v>0</v>
      </c>
      <c r="BB23" s="15">
        <v>0</v>
      </c>
      <c r="BC23">
        <v>10461</v>
      </c>
      <c r="BD23">
        <v>1029</v>
      </c>
      <c r="BE23" s="21">
        <v>0.95</v>
      </c>
      <c r="BF23" s="21">
        <v>38.43</v>
      </c>
      <c r="BG23">
        <v>1</v>
      </c>
      <c r="BH23">
        <v>0</v>
      </c>
      <c r="BI23">
        <v>0</v>
      </c>
      <c r="BJ23">
        <v>0</v>
      </c>
      <c r="BK23">
        <v>0</v>
      </c>
      <c r="BL23" s="15">
        <v>0</v>
      </c>
      <c r="BM23">
        <v>0</v>
      </c>
      <c r="BN23">
        <v>0</v>
      </c>
      <c r="BO23">
        <v>1</v>
      </c>
      <c r="BP23" s="15">
        <v>0</v>
      </c>
      <c r="BQ23">
        <v>0</v>
      </c>
      <c r="BR23">
        <v>0</v>
      </c>
      <c r="BS23" s="15">
        <v>0</v>
      </c>
      <c r="BT23">
        <v>0</v>
      </c>
      <c r="BU23">
        <v>0</v>
      </c>
      <c r="BV23">
        <v>1</v>
      </c>
      <c r="BW23">
        <v>1</v>
      </c>
      <c r="BX23">
        <v>0</v>
      </c>
      <c r="BY23">
        <v>0</v>
      </c>
      <c r="BZ23">
        <v>0</v>
      </c>
      <c r="CA23">
        <v>0</v>
      </c>
      <c r="CB23">
        <v>0</v>
      </c>
      <c r="CC23">
        <v>0</v>
      </c>
      <c r="CD23">
        <v>0</v>
      </c>
      <c r="CE23" s="15">
        <v>0</v>
      </c>
      <c r="CF23">
        <v>0.03</v>
      </c>
      <c r="CG23">
        <v>16</v>
      </c>
      <c r="CH23">
        <v>1</v>
      </c>
      <c r="CI23">
        <v>0</v>
      </c>
      <c r="CJ23">
        <v>34</v>
      </c>
      <c r="CK23" s="28" t="s">
        <v>80</v>
      </c>
    </row>
    <row r="24" spans="1:89" x14ac:dyDescent="0.35">
      <c r="A24">
        <v>23</v>
      </c>
      <c r="B24">
        <v>2</v>
      </c>
      <c r="C24" s="21" t="s">
        <v>98</v>
      </c>
      <c r="D24" s="11">
        <v>7.6928921298799144</v>
      </c>
      <c r="E24" s="12">
        <v>0.46703550158366269</v>
      </c>
      <c r="F24" s="7">
        <v>16.471750228396381</v>
      </c>
      <c r="G24" s="8">
        <v>0</v>
      </c>
      <c r="H24" s="9">
        <v>0</v>
      </c>
      <c r="I24" s="9">
        <v>0</v>
      </c>
      <c r="J24" s="9">
        <v>1</v>
      </c>
      <c r="K24" s="9">
        <v>0</v>
      </c>
      <c r="L24" s="8">
        <f t="shared" si="4"/>
        <v>85247</v>
      </c>
      <c r="M24" s="9">
        <v>6</v>
      </c>
      <c r="N24" s="9">
        <f t="shared" si="0"/>
        <v>85240</v>
      </c>
      <c r="O24" s="9">
        <f t="shared" si="1"/>
        <v>48</v>
      </c>
      <c r="P24" s="7">
        <v>20</v>
      </c>
      <c r="Q24" s="7">
        <v>18.079999999999998</v>
      </c>
      <c r="R24" s="9">
        <v>0</v>
      </c>
      <c r="S24" s="9">
        <v>1</v>
      </c>
      <c r="T24" s="9">
        <v>0</v>
      </c>
      <c r="U24" s="9">
        <v>0</v>
      </c>
      <c r="V24" s="9">
        <v>0</v>
      </c>
      <c r="W24" s="25">
        <v>1</v>
      </c>
      <c r="X24" s="9">
        <v>0</v>
      </c>
      <c r="Y24" s="9">
        <v>0</v>
      </c>
      <c r="Z24" s="25">
        <v>1</v>
      </c>
      <c r="AA24" s="9">
        <v>0</v>
      </c>
      <c r="AB24" s="25">
        <v>1</v>
      </c>
      <c r="AC24" s="17">
        <v>2006</v>
      </c>
      <c r="AD24" s="27">
        <v>0</v>
      </c>
      <c r="AE24" s="27">
        <v>0</v>
      </c>
      <c r="AF24" s="27">
        <v>0</v>
      </c>
      <c r="AG24" s="34">
        <v>1</v>
      </c>
      <c r="AH24" s="33" t="s">
        <v>87</v>
      </c>
      <c r="AI24" s="15" t="s">
        <v>87</v>
      </c>
      <c r="AJ24" s="30">
        <f t="shared" si="3"/>
        <v>0.51218000000000008</v>
      </c>
      <c r="AK24" s="31">
        <v>0.48781999999999998</v>
      </c>
      <c r="AL24">
        <v>0.52400000000000002</v>
      </c>
      <c r="AM24" s="31">
        <v>0.47599999999999998</v>
      </c>
      <c r="AN24">
        <v>1</v>
      </c>
      <c r="AO24" s="15">
        <v>0</v>
      </c>
      <c r="AP24" t="s">
        <v>87</v>
      </c>
      <c r="AQ24" s="15" t="s">
        <v>87</v>
      </c>
      <c r="AR24" s="15" t="s">
        <v>24</v>
      </c>
      <c r="AS24">
        <v>1</v>
      </c>
      <c r="AT24">
        <v>0</v>
      </c>
      <c r="AU24">
        <v>0</v>
      </c>
      <c r="AV24">
        <v>0</v>
      </c>
      <c r="AW24">
        <v>0</v>
      </c>
      <c r="AX24">
        <v>0</v>
      </c>
      <c r="AY24" s="15">
        <v>0</v>
      </c>
      <c r="AZ24">
        <v>1</v>
      </c>
      <c r="BA24">
        <v>0</v>
      </c>
      <c r="BB24" s="15">
        <v>0</v>
      </c>
      <c r="BC24">
        <v>10461</v>
      </c>
      <c r="BD24">
        <v>1029</v>
      </c>
      <c r="BE24" s="21">
        <v>0.95</v>
      </c>
      <c r="BF24" s="21">
        <v>38.43</v>
      </c>
      <c r="BG24">
        <v>1</v>
      </c>
      <c r="BH24">
        <v>0</v>
      </c>
      <c r="BI24">
        <v>0</v>
      </c>
      <c r="BJ24">
        <v>0</v>
      </c>
      <c r="BK24">
        <v>0</v>
      </c>
      <c r="BL24" s="15">
        <v>0</v>
      </c>
      <c r="BM24">
        <v>0</v>
      </c>
      <c r="BN24">
        <v>0</v>
      </c>
      <c r="BO24">
        <v>1</v>
      </c>
      <c r="BP24" s="15">
        <v>0</v>
      </c>
      <c r="BQ24">
        <v>0</v>
      </c>
      <c r="BR24">
        <v>0</v>
      </c>
      <c r="BS24" s="15">
        <v>0</v>
      </c>
      <c r="BT24">
        <v>0</v>
      </c>
      <c r="BU24">
        <v>0</v>
      </c>
      <c r="BV24">
        <v>1</v>
      </c>
      <c r="BW24">
        <v>1</v>
      </c>
      <c r="BX24">
        <v>0</v>
      </c>
      <c r="BY24">
        <v>0</v>
      </c>
      <c r="BZ24">
        <v>0</v>
      </c>
      <c r="CA24">
        <v>0</v>
      </c>
      <c r="CB24">
        <v>0</v>
      </c>
      <c r="CC24">
        <v>0</v>
      </c>
      <c r="CD24">
        <v>0</v>
      </c>
      <c r="CE24" s="15">
        <v>0</v>
      </c>
      <c r="CF24">
        <v>0.03</v>
      </c>
      <c r="CG24">
        <v>16</v>
      </c>
      <c r="CH24">
        <v>1</v>
      </c>
      <c r="CI24">
        <v>0</v>
      </c>
      <c r="CJ24">
        <v>34</v>
      </c>
      <c r="CK24" s="28" t="s">
        <v>80</v>
      </c>
    </row>
    <row r="25" spans="1:89" x14ac:dyDescent="0.35">
      <c r="A25">
        <v>24</v>
      </c>
      <c r="B25">
        <v>2</v>
      </c>
      <c r="C25" s="21" t="s">
        <v>98</v>
      </c>
      <c r="D25" s="11">
        <v>7.6595433562077098</v>
      </c>
      <c r="E25" s="12">
        <v>0.86807317511438697</v>
      </c>
      <c r="F25" s="7">
        <v>8.8236148469838422</v>
      </c>
      <c r="G25" s="8">
        <v>0</v>
      </c>
      <c r="H25" s="9">
        <v>0</v>
      </c>
      <c r="I25" s="9">
        <v>0</v>
      </c>
      <c r="J25" s="9">
        <v>1</v>
      </c>
      <c r="K25" s="9">
        <v>0</v>
      </c>
      <c r="L25" s="8">
        <f t="shared" si="4"/>
        <v>85247</v>
      </c>
      <c r="M25" s="9">
        <v>6</v>
      </c>
      <c r="N25" s="9">
        <f t="shared" si="0"/>
        <v>85240</v>
      </c>
      <c r="O25" s="9">
        <f t="shared" si="1"/>
        <v>48</v>
      </c>
      <c r="P25" s="7">
        <v>22</v>
      </c>
      <c r="Q25" s="7">
        <v>18.079999999999998</v>
      </c>
      <c r="R25" s="9">
        <v>0</v>
      </c>
      <c r="S25" s="9">
        <v>1</v>
      </c>
      <c r="T25" s="9">
        <v>0</v>
      </c>
      <c r="U25" s="9">
        <v>0</v>
      </c>
      <c r="V25" s="9">
        <v>0</v>
      </c>
      <c r="W25" s="25">
        <v>1</v>
      </c>
      <c r="X25" s="9">
        <v>0</v>
      </c>
      <c r="Y25" s="9">
        <v>0</v>
      </c>
      <c r="Z25" s="25">
        <v>1</v>
      </c>
      <c r="AA25" s="9">
        <v>0</v>
      </c>
      <c r="AB25" s="25">
        <v>1</v>
      </c>
      <c r="AC25" s="17">
        <v>2006</v>
      </c>
      <c r="AD25" s="27">
        <v>0</v>
      </c>
      <c r="AE25" s="27">
        <v>0</v>
      </c>
      <c r="AF25" s="27">
        <v>0</v>
      </c>
      <c r="AG25" s="34">
        <v>1</v>
      </c>
      <c r="AH25" s="33" t="s">
        <v>87</v>
      </c>
      <c r="AI25" s="15" t="s">
        <v>87</v>
      </c>
      <c r="AJ25" s="30">
        <f t="shared" si="3"/>
        <v>0.51218000000000008</v>
      </c>
      <c r="AK25" s="31">
        <v>0.48781999999999998</v>
      </c>
      <c r="AL25">
        <v>0.52400000000000002</v>
      </c>
      <c r="AM25" s="31">
        <v>0.47599999999999998</v>
      </c>
      <c r="AN25">
        <v>1</v>
      </c>
      <c r="AO25" s="15">
        <v>0</v>
      </c>
      <c r="AP25" t="s">
        <v>87</v>
      </c>
      <c r="AQ25" s="15" t="s">
        <v>87</v>
      </c>
      <c r="AR25" s="15" t="s">
        <v>24</v>
      </c>
      <c r="AS25">
        <v>1</v>
      </c>
      <c r="AT25">
        <v>0</v>
      </c>
      <c r="AU25">
        <v>0</v>
      </c>
      <c r="AV25">
        <v>0</v>
      </c>
      <c r="AW25">
        <v>0</v>
      </c>
      <c r="AX25">
        <v>0</v>
      </c>
      <c r="AY25" s="15">
        <v>0</v>
      </c>
      <c r="AZ25">
        <v>1</v>
      </c>
      <c r="BA25">
        <v>0</v>
      </c>
      <c r="BB25" s="15">
        <v>0</v>
      </c>
      <c r="BC25">
        <v>10461</v>
      </c>
      <c r="BD25">
        <v>1029</v>
      </c>
      <c r="BE25" s="21">
        <v>0.95</v>
      </c>
      <c r="BF25" s="21">
        <v>38.43</v>
      </c>
      <c r="BG25">
        <v>1</v>
      </c>
      <c r="BH25">
        <v>0</v>
      </c>
      <c r="BI25">
        <v>0</v>
      </c>
      <c r="BJ25">
        <v>0</v>
      </c>
      <c r="BK25">
        <v>0</v>
      </c>
      <c r="BL25" s="15">
        <v>0</v>
      </c>
      <c r="BM25">
        <v>0</v>
      </c>
      <c r="BN25">
        <v>0</v>
      </c>
      <c r="BO25">
        <v>1</v>
      </c>
      <c r="BP25" s="15">
        <v>0</v>
      </c>
      <c r="BQ25">
        <v>0</v>
      </c>
      <c r="BR25">
        <v>0</v>
      </c>
      <c r="BS25" s="15">
        <v>0</v>
      </c>
      <c r="BT25">
        <v>0</v>
      </c>
      <c r="BU25">
        <v>0</v>
      </c>
      <c r="BV25">
        <v>1</v>
      </c>
      <c r="BW25">
        <v>1</v>
      </c>
      <c r="BX25">
        <v>0</v>
      </c>
      <c r="BY25">
        <v>0</v>
      </c>
      <c r="BZ25">
        <v>0</v>
      </c>
      <c r="CA25">
        <v>0</v>
      </c>
      <c r="CB25">
        <v>0</v>
      </c>
      <c r="CC25">
        <v>0</v>
      </c>
      <c r="CD25">
        <v>0</v>
      </c>
      <c r="CE25" s="15">
        <v>0</v>
      </c>
      <c r="CF25">
        <v>0.03</v>
      </c>
      <c r="CG25">
        <v>16</v>
      </c>
      <c r="CH25">
        <v>1</v>
      </c>
      <c r="CI25">
        <v>0</v>
      </c>
      <c r="CJ25">
        <v>34</v>
      </c>
      <c r="CK25" s="28" t="s">
        <v>80</v>
      </c>
    </row>
    <row r="26" spans="1:89" x14ac:dyDescent="0.35">
      <c r="A26">
        <v>25</v>
      </c>
      <c r="B26">
        <v>2</v>
      </c>
      <c r="C26" s="21" t="s">
        <v>98</v>
      </c>
      <c r="D26" s="11">
        <v>4.3114431330610206</v>
      </c>
      <c r="E26" s="12">
        <v>1.0109479070164511</v>
      </c>
      <c r="F26" s="7">
        <v>4.2647530136197842</v>
      </c>
      <c r="G26" s="8">
        <v>0</v>
      </c>
      <c r="H26" s="9">
        <v>0</v>
      </c>
      <c r="I26" s="9">
        <v>0</v>
      </c>
      <c r="J26" s="9">
        <v>1</v>
      </c>
      <c r="K26" s="9">
        <v>0</v>
      </c>
      <c r="L26" s="8">
        <f t="shared" si="4"/>
        <v>85247</v>
      </c>
      <c r="M26" s="9">
        <v>6</v>
      </c>
      <c r="N26" s="9">
        <f t="shared" si="0"/>
        <v>85240</v>
      </c>
      <c r="O26" s="9">
        <f t="shared" si="1"/>
        <v>48</v>
      </c>
      <c r="P26" s="7">
        <v>16</v>
      </c>
      <c r="Q26" s="7">
        <v>18.079999999999998</v>
      </c>
      <c r="R26" s="9">
        <v>0</v>
      </c>
      <c r="S26" s="9">
        <v>1</v>
      </c>
      <c r="T26" s="9">
        <v>0</v>
      </c>
      <c r="U26" s="9">
        <v>0</v>
      </c>
      <c r="V26" s="9">
        <v>0</v>
      </c>
      <c r="W26" s="25">
        <v>1</v>
      </c>
      <c r="X26" s="9">
        <v>0</v>
      </c>
      <c r="Y26" s="9">
        <v>0</v>
      </c>
      <c r="Z26" s="25">
        <v>1</v>
      </c>
      <c r="AA26" s="9">
        <v>0</v>
      </c>
      <c r="AB26" s="25">
        <v>1</v>
      </c>
      <c r="AC26" s="17">
        <v>2008</v>
      </c>
      <c r="AD26" s="27">
        <v>0</v>
      </c>
      <c r="AE26" s="27">
        <v>0</v>
      </c>
      <c r="AF26" s="27">
        <v>0</v>
      </c>
      <c r="AG26" s="34">
        <v>1</v>
      </c>
      <c r="AH26" s="33" t="s">
        <v>87</v>
      </c>
      <c r="AI26" s="15" t="s">
        <v>87</v>
      </c>
      <c r="AJ26" s="30">
        <f t="shared" si="3"/>
        <v>0.51218000000000008</v>
      </c>
      <c r="AK26" s="31">
        <v>0.48781999999999998</v>
      </c>
      <c r="AL26">
        <v>0.52400000000000002</v>
      </c>
      <c r="AM26" s="31">
        <v>0.47599999999999998</v>
      </c>
      <c r="AN26">
        <v>1</v>
      </c>
      <c r="AO26" s="15">
        <v>0</v>
      </c>
      <c r="AP26" t="s">
        <v>87</v>
      </c>
      <c r="AQ26" s="15" t="s">
        <v>87</v>
      </c>
      <c r="AR26" s="15" t="s">
        <v>24</v>
      </c>
      <c r="AS26">
        <v>1</v>
      </c>
      <c r="AT26">
        <v>0</v>
      </c>
      <c r="AU26">
        <v>0</v>
      </c>
      <c r="AV26">
        <v>0</v>
      </c>
      <c r="AW26">
        <v>0</v>
      </c>
      <c r="AX26">
        <v>0</v>
      </c>
      <c r="AY26" s="15">
        <v>0</v>
      </c>
      <c r="AZ26">
        <v>1</v>
      </c>
      <c r="BA26">
        <v>0</v>
      </c>
      <c r="BB26" s="15">
        <v>0</v>
      </c>
      <c r="BC26">
        <v>11381</v>
      </c>
      <c r="BD26">
        <v>1040</v>
      </c>
      <c r="BE26" s="21">
        <v>0.95</v>
      </c>
      <c r="BF26" s="21">
        <v>38.43</v>
      </c>
      <c r="BG26">
        <v>1</v>
      </c>
      <c r="BH26">
        <v>0</v>
      </c>
      <c r="BI26">
        <v>0</v>
      </c>
      <c r="BJ26">
        <v>0</v>
      </c>
      <c r="BK26">
        <v>0</v>
      </c>
      <c r="BL26" s="15">
        <v>0</v>
      </c>
      <c r="BM26">
        <v>0</v>
      </c>
      <c r="BN26">
        <v>0</v>
      </c>
      <c r="BO26">
        <v>1</v>
      </c>
      <c r="BP26" s="15">
        <v>0</v>
      </c>
      <c r="BQ26">
        <v>0</v>
      </c>
      <c r="BR26">
        <v>0</v>
      </c>
      <c r="BS26" s="15">
        <v>0</v>
      </c>
      <c r="BT26">
        <v>0</v>
      </c>
      <c r="BU26">
        <v>0</v>
      </c>
      <c r="BV26">
        <v>1</v>
      </c>
      <c r="BW26">
        <v>1</v>
      </c>
      <c r="BX26">
        <v>0</v>
      </c>
      <c r="BY26">
        <v>0</v>
      </c>
      <c r="BZ26">
        <v>0</v>
      </c>
      <c r="CA26">
        <v>0</v>
      </c>
      <c r="CB26">
        <v>0</v>
      </c>
      <c r="CC26">
        <v>0</v>
      </c>
      <c r="CD26">
        <v>0</v>
      </c>
      <c r="CE26" s="15">
        <v>0</v>
      </c>
      <c r="CF26">
        <v>0.03</v>
      </c>
      <c r="CG26">
        <v>16</v>
      </c>
      <c r="CH26">
        <v>1</v>
      </c>
      <c r="CI26">
        <v>0</v>
      </c>
      <c r="CJ26">
        <v>34</v>
      </c>
      <c r="CK26" s="28" t="s">
        <v>80</v>
      </c>
    </row>
    <row r="27" spans="1:89" x14ac:dyDescent="0.35">
      <c r="A27">
        <v>26</v>
      </c>
      <c r="B27">
        <v>2</v>
      </c>
      <c r="C27" s="21" t="s">
        <v>98</v>
      </c>
      <c r="D27" s="11">
        <v>6.8385160164647019</v>
      </c>
      <c r="E27" s="12">
        <v>0.1688539764628034</v>
      </c>
      <c r="F27" s="7">
        <v>40.499585261299117</v>
      </c>
      <c r="G27" s="8">
        <v>0</v>
      </c>
      <c r="H27" s="9">
        <v>0</v>
      </c>
      <c r="I27" s="9">
        <v>0</v>
      </c>
      <c r="J27" s="9">
        <v>1</v>
      </c>
      <c r="K27" s="9">
        <v>0</v>
      </c>
      <c r="L27" s="8">
        <f t="shared" si="4"/>
        <v>85247</v>
      </c>
      <c r="M27" s="9">
        <v>6</v>
      </c>
      <c r="N27" s="9">
        <f t="shared" si="0"/>
        <v>85240</v>
      </c>
      <c r="O27" s="9">
        <f t="shared" si="1"/>
        <v>48</v>
      </c>
      <c r="P27" s="7">
        <v>18</v>
      </c>
      <c r="Q27" s="7">
        <v>18.079999999999998</v>
      </c>
      <c r="R27" s="9">
        <v>0</v>
      </c>
      <c r="S27" s="9">
        <v>1</v>
      </c>
      <c r="T27" s="9">
        <v>0</v>
      </c>
      <c r="U27" s="9">
        <v>0</v>
      </c>
      <c r="V27" s="9">
        <v>0</v>
      </c>
      <c r="W27" s="25">
        <v>1</v>
      </c>
      <c r="X27" s="9">
        <v>0</v>
      </c>
      <c r="Y27" s="9">
        <v>0</v>
      </c>
      <c r="Z27" s="25">
        <v>1</v>
      </c>
      <c r="AA27" s="9">
        <v>0</v>
      </c>
      <c r="AB27" s="25">
        <v>1</v>
      </c>
      <c r="AC27" s="17">
        <v>2008</v>
      </c>
      <c r="AD27" s="27">
        <v>0</v>
      </c>
      <c r="AE27" s="27">
        <v>0</v>
      </c>
      <c r="AF27" s="27">
        <v>0</v>
      </c>
      <c r="AG27" s="34">
        <v>1</v>
      </c>
      <c r="AH27" s="33" t="s">
        <v>87</v>
      </c>
      <c r="AI27" s="15" t="s">
        <v>87</v>
      </c>
      <c r="AJ27" s="30">
        <f t="shared" si="3"/>
        <v>0.51218000000000008</v>
      </c>
      <c r="AK27" s="31">
        <v>0.48781999999999998</v>
      </c>
      <c r="AL27">
        <v>0.52400000000000002</v>
      </c>
      <c r="AM27" s="31">
        <v>0.47599999999999998</v>
      </c>
      <c r="AN27">
        <v>1</v>
      </c>
      <c r="AO27" s="15">
        <v>0</v>
      </c>
      <c r="AP27" t="s">
        <v>87</v>
      </c>
      <c r="AQ27" s="15" t="s">
        <v>87</v>
      </c>
      <c r="AR27" s="15" t="s">
        <v>24</v>
      </c>
      <c r="AS27">
        <v>1</v>
      </c>
      <c r="AT27">
        <v>0</v>
      </c>
      <c r="AU27">
        <v>0</v>
      </c>
      <c r="AV27">
        <v>0</v>
      </c>
      <c r="AW27">
        <v>0</v>
      </c>
      <c r="AX27">
        <v>0</v>
      </c>
      <c r="AY27" s="15">
        <v>0</v>
      </c>
      <c r="AZ27">
        <v>1</v>
      </c>
      <c r="BA27">
        <v>0</v>
      </c>
      <c r="BB27" s="15">
        <v>0</v>
      </c>
      <c r="BC27">
        <v>11381</v>
      </c>
      <c r="BD27">
        <v>1040</v>
      </c>
      <c r="BE27" s="21">
        <v>0.95</v>
      </c>
      <c r="BF27" s="21">
        <v>38.43</v>
      </c>
      <c r="BG27">
        <v>1</v>
      </c>
      <c r="BH27">
        <v>0</v>
      </c>
      <c r="BI27">
        <v>0</v>
      </c>
      <c r="BJ27">
        <v>0</v>
      </c>
      <c r="BK27">
        <v>0</v>
      </c>
      <c r="BL27" s="15">
        <v>0</v>
      </c>
      <c r="BM27">
        <v>0</v>
      </c>
      <c r="BN27">
        <v>0</v>
      </c>
      <c r="BO27">
        <v>1</v>
      </c>
      <c r="BP27" s="15">
        <v>0</v>
      </c>
      <c r="BQ27">
        <v>0</v>
      </c>
      <c r="BR27">
        <v>0</v>
      </c>
      <c r="BS27" s="15">
        <v>0</v>
      </c>
      <c r="BT27">
        <v>0</v>
      </c>
      <c r="BU27">
        <v>0</v>
      </c>
      <c r="BV27">
        <v>1</v>
      </c>
      <c r="BW27">
        <v>1</v>
      </c>
      <c r="BX27">
        <v>0</v>
      </c>
      <c r="BY27">
        <v>0</v>
      </c>
      <c r="BZ27">
        <v>0</v>
      </c>
      <c r="CA27">
        <v>0</v>
      </c>
      <c r="CB27">
        <v>0</v>
      </c>
      <c r="CC27">
        <v>0</v>
      </c>
      <c r="CD27">
        <v>0</v>
      </c>
      <c r="CE27" s="15">
        <v>0</v>
      </c>
      <c r="CF27">
        <v>0.03</v>
      </c>
      <c r="CG27">
        <v>16</v>
      </c>
      <c r="CH27">
        <v>1</v>
      </c>
      <c r="CI27">
        <v>0</v>
      </c>
      <c r="CJ27">
        <v>34</v>
      </c>
      <c r="CK27" s="28" t="s">
        <v>80</v>
      </c>
    </row>
    <row r="28" spans="1:89" x14ac:dyDescent="0.35">
      <c r="A28">
        <v>27</v>
      </c>
      <c r="B28">
        <v>2</v>
      </c>
      <c r="C28" s="21" t="s">
        <v>98</v>
      </c>
      <c r="D28" s="11">
        <v>7.2947279110531893</v>
      </c>
      <c r="E28" s="12">
        <v>0.29962747998548761</v>
      </c>
      <c r="F28" s="7">
        <v>24.345990933163101</v>
      </c>
      <c r="G28" s="8">
        <v>0</v>
      </c>
      <c r="H28" s="9">
        <v>0</v>
      </c>
      <c r="I28" s="9">
        <v>0</v>
      </c>
      <c r="J28" s="9">
        <v>1</v>
      </c>
      <c r="K28" s="9">
        <v>0</v>
      </c>
      <c r="L28" s="8">
        <f t="shared" si="4"/>
        <v>85247</v>
      </c>
      <c r="M28" s="9">
        <v>6</v>
      </c>
      <c r="N28" s="9">
        <f t="shared" si="0"/>
        <v>85240</v>
      </c>
      <c r="O28" s="9">
        <f t="shared" si="1"/>
        <v>48</v>
      </c>
      <c r="P28" s="7">
        <v>20</v>
      </c>
      <c r="Q28" s="7">
        <v>18.079999999999998</v>
      </c>
      <c r="R28" s="9">
        <v>0</v>
      </c>
      <c r="S28" s="9">
        <v>1</v>
      </c>
      <c r="T28" s="9">
        <v>0</v>
      </c>
      <c r="U28" s="9">
        <v>0</v>
      </c>
      <c r="V28" s="9">
        <v>0</v>
      </c>
      <c r="W28" s="25">
        <v>1</v>
      </c>
      <c r="X28" s="9">
        <v>0</v>
      </c>
      <c r="Y28" s="9">
        <v>0</v>
      </c>
      <c r="Z28" s="25">
        <v>1</v>
      </c>
      <c r="AA28" s="9">
        <v>0</v>
      </c>
      <c r="AB28" s="25">
        <v>1</v>
      </c>
      <c r="AC28" s="17">
        <v>2008</v>
      </c>
      <c r="AD28" s="27">
        <v>0</v>
      </c>
      <c r="AE28" s="27">
        <v>0</v>
      </c>
      <c r="AF28" s="27">
        <v>0</v>
      </c>
      <c r="AG28" s="34">
        <v>1</v>
      </c>
      <c r="AH28" s="33" t="s">
        <v>87</v>
      </c>
      <c r="AI28" s="15" t="s">
        <v>87</v>
      </c>
      <c r="AJ28" s="30">
        <f t="shared" si="3"/>
        <v>0.51218000000000008</v>
      </c>
      <c r="AK28" s="31">
        <v>0.48781999999999998</v>
      </c>
      <c r="AL28">
        <v>0.52400000000000002</v>
      </c>
      <c r="AM28" s="31">
        <v>0.47599999999999998</v>
      </c>
      <c r="AN28">
        <v>1</v>
      </c>
      <c r="AO28" s="15">
        <v>0</v>
      </c>
      <c r="AP28" t="s">
        <v>87</v>
      </c>
      <c r="AQ28" s="15" t="s">
        <v>87</v>
      </c>
      <c r="AR28" s="15" t="s">
        <v>24</v>
      </c>
      <c r="AS28">
        <v>1</v>
      </c>
      <c r="AT28">
        <v>0</v>
      </c>
      <c r="AU28">
        <v>0</v>
      </c>
      <c r="AV28">
        <v>0</v>
      </c>
      <c r="AW28">
        <v>0</v>
      </c>
      <c r="AX28">
        <v>0</v>
      </c>
      <c r="AY28" s="15">
        <v>0</v>
      </c>
      <c r="AZ28">
        <v>1</v>
      </c>
      <c r="BA28">
        <v>0</v>
      </c>
      <c r="BB28" s="15">
        <v>0</v>
      </c>
      <c r="BC28">
        <v>11381</v>
      </c>
      <c r="BD28">
        <v>1040</v>
      </c>
      <c r="BE28" s="21">
        <v>0.95</v>
      </c>
      <c r="BF28" s="21">
        <v>38.43</v>
      </c>
      <c r="BG28">
        <v>1</v>
      </c>
      <c r="BH28">
        <v>0</v>
      </c>
      <c r="BI28">
        <v>0</v>
      </c>
      <c r="BJ28">
        <v>0</v>
      </c>
      <c r="BK28">
        <v>0</v>
      </c>
      <c r="BL28" s="15">
        <v>0</v>
      </c>
      <c r="BM28">
        <v>0</v>
      </c>
      <c r="BN28">
        <v>0</v>
      </c>
      <c r="BO28">
        <v>1</v>
      </c>
      <c r="BP28" s="15">
        <v>0</v>
      </c>
      <c r="BQ28">
        <v>0</v>
      </c>
      <c r="BR28">
        <v>0</v>
      </c>
      <c r="BS28" s="15">
        <v>0</v>
      </c>
      <c r="BT28">
        <v>0</v>
      </c>
      <c r="BU28">
        <v>0</v>
      </c>
      <c r="BV28">
        <v>1</v>
      </c>
      <c r="BW28">
        <v>1</v>
      </c>
      <c r="BX28">
        <v>0</v>
      </c>
      <c r="BY28">
        <v>0</v>
      </c>
      <c r="BZ28">
        <v>0</v>
      </c>
      <c r="CA28">
        <v>0</v>
      </c>
      <c r="CB28">
        <v>0</v>
      </c>
      <c r="CC28">
        <v>0</v>
      </c>
      <c r="CD28">
        <v>0</v>
      </c>
      <c r="CE28" s="15">
        <v>0</v>
      </c>
      <c r="CF28">
        <v>0.03</v>
      </c>
      <c r="CG28">
        <v>16</v>
      </c>
      <c r="CH28">
        <v>1</v>
      </c>
      <c r="CI28">
        <v>0</v>
      </c>
      <c r="CJ28">
        <v>34</v>
      </c>
      <c r="CK28" s="28" t="s">
        <v>80</v>
      </c>
    </row>
    <row r="29" spans="1:89" x14ac:dyDescent="0.35">
      <c r="A29">
        <v>28</v>
      </c>
      <c r="B29">
        <v>2</v>
      </c>
      <c r="C29" s="21" t="s">
        <v>98</v>
      </c>
      <c r="D29" s="11">
        <v>6.1836074743851999</v>
      </c>
      <c r="E29" s="12">
        <v>0.4675268912366094</v>
      </c>
      <c r="F29" s="7">
        <v>13.22620707020627</v>
      </c>
      <c r="G29" s="8">
        <v>0</v>
      </c>
      <c r="H29" s="9">
        <v>0</v>
      </c>
      <c r="I29" s="9">
        <v>0</v>
      </c>
      <c r="J29" s="9">
        <v>1</v>
      </c>
      <c r="K29" s="9">
        <v>0</v>
      </c>
      <c r="L29" s="44">
        <f t="shared" si="4"/>
        <v>85247</v>
      </c>
      <c r="M29" s="9">
        <v>6</v>
      </c>
      <c r="N29" s="9">
        <f t="shared" si="0"/>
        <v>85240</v>
      </c>
      <c r="O29" s="9">
        <f t="shared" si="1"/>
        <v>48</v>
      </c>
      <c r="P29" s="7">
        <v>22</v>
      </c>
      <c r="Q29" s="7">
        <v>18.079999999999998</v>
      </c>
      <c r="R29" s="9">
        <v>0</v>
      </c>
      <c r="S29" s="9">
        <v>1</v>
      </c>
      <c r="T29" s="9">
        <v>0</v>
      </c>
      <c r="U29" s="9">
        <v>0</v>
      </c>
      <c r="V29" s="9">
        <v>0</v>
      </c>
      <c r="W29" s="25">
        <v>1</v>
      </c>
      <c r="X29" s="9">
        <v>0</v>
      </c>
      <c r="Y29" s="9">
        <v>0</v>
      </c>
      <c r="Z29" s="25">
        <v>1</v>
      </c>
      <c r="AA29" s="9">
        <v>0</v>
      </c>
      <c r="AB29" s="25">
        <v>1</v>
      </c>
      <c r="AC29" s="17">
        <v>2008</v>
      </c>
      <c r="AD29" s="27">
        <v>0</v>
      </c>
      <c r="AE29" s="27">
        <v>0</v>
      </c>
      <c r="AF29" s="27">
        <v>0</v>
      </c>
      <c r="AG29" s="34">
        <v>1</v>
      </c>
      <c r="AH29" s="33" t="s">
        <v>87</v>
      </c>
      <c r="AI29" s="15" t="s">
        <v>87</v>
      </c>
      <c r="AJ29" s="30">
        <f t="shared" si="3"/>
        <v>0.51218000000000008</v>
      </c>
      <c r="AK29" s="31">
        <v>0.48781999999999998</v>
      </c>
      <c r="AL29">
        <v>0.52400000000000002</v>
      </c>
      <c r="AM29" s="31">
        <v>0.47599999999999998</v>
      </c>
      <c r="AN29">
        <v>1</v>
      </c>
      <c r="AO29" s="15">
        <v>0</v>
      </c>
      <c r="AP29" t="s">
        <v>87</v>
      </c>
      <c r="AQ29" s="15" t="s">
        <v>87</v>
      </c>
      <c r="AR29" s="15" t="s">
        <v>24</v>
      </c>
      <c r="AS29">
        <v>1</v>
      </c>
      <c r="AT29">
        <v>0</v>
      </c>
      <c r="AU29">
        <v>0</v>
      </c>
      <c r="AV29">
        <v>0</v>
      </c>
      <c r="AW29">
        <v>0</v>
      </c>
      <c r="AX29">
        <v>0</v>
      </c>
      <c r="AY29" s="15">
        <v>0</v>
      </c>
      <c r="AZ29">
        <v>1</v>
      </c>
      <c r="BA29">
        <v>0</v>
      </c>
      <c r="BB29" s="15">
        <v>0</v>
      </c>
      <c r="BC29">
        <v>11381</v>
      </c>
      <c r="BD29">
        <v>1040</v>
      </c>
      <c r="BE29" s="21">
        <v>0.95</v>
      </c>
      <c r="BF29" s="21">
        <v>38.43</v>
      </c>
      <c r="BG29">
        <v>1</v>
      </c>
      <c r="BH29">
        <v>0</v>
      </c>
      <c r="BI29">
        <v>0</v>
      </c>
      <c r="BJ29">
        <v>0</v>
      </c>
      <c r="BK29">
        <v>0</v>
      </c>
      <c r="BL29" s="15">
        <v>0</v>
      </c>
      <c r="BM29">
        <v>0</v>
      </c>
      <c r="BN29">
        <v>0</v>
      </c>
      <c r="BO29">
        <v>1</v>
      </c>
      <c r="BP29" s="15">
        <v>0</v>
      </c>
      <c r="BQ29">
        <v>0</v>
      </c>
      <c r="BR29">
        <v>0</v>
      </c>
      <c r="BS29" s="15">
        <v>0</v>
      </c>
      <c r="BT29">
        <v>0</v>
      </c>
      <c r="BU29">
        <v>0</v>
      </c>
      <c r="BV29">
        <v>1</v>
      </c>
      <c r="BW29">
        <v>1</v>
      </c>
      <c r="BX29">
        <v>0</v>
      </c>
      <c r="BY29">
        <v>0</v>
      </c>
      <c r="BZ29">
        <v>0</v>
      </c>
      <c r="CA29">
        <v>0</v>
      </c>
      <c r="CB29">
        <v>0</v>
      </c>
      <c r="CC29">
        <v>0</v>
      </c>
      <c r="CD29">
        <v>0</v>
      </c>
      <c r="CE29" s="15">
        <v>0</v>
      </c>
      <c r="CF29">
        <v>0.03</v>
      </c>
      <c r="CG29">
        <v>16</v>
      </c>
      <c r="CH29">
        <v>1</v>
      </c>
      <c r="CI29">
        <v>0</v>
      </c>
      <c r="CJ29">
        <v>34</v>
      </c>
      <c r="CK29" s="28" t="s">
        <v>80</v>
      </c>
    </row>
    <row r="30" spans="1:89" x14ac:dyDescent="0.35">
      <c r="A30">
        <v>29</v>
      </c>
      <c r="B30">
        <v>2</v>
      </c>
      <c r="C30" s="21" t="s">
        <v>98</v>
      </c>
      <c r="D30" s="11">
        <v>10.52094495921161</v>
      </c>
      <c r="E30" s="12">
        <v>1.801082066001966</v>
      </c>
      <c r="F30" s="7">
        <v>5.8414578423769177</v>
      </c>
      <c r="G30" s="8">
        <v>0</v>
      </c>
      <c r="H30" s="9">
        <v>0</v>
      </c>
      <c r="I30" s="9">
        <v>0</v>
      </c>
      <c r="J30" s="9">
        <v>1</v>
      </c>
      <c r="K30" s="9">
        <v>0</v>
      </c>
      <c r="L30" s="8">
        <f t="shared" ref="L30:L41" si="5">ROUND(174751*AJ30,0)</f>
        <v>80686</v>
      </c>
      <c r="M30" s="9">
        <v>7</v>
      </c>
      <c r="N30" s="9">
        <f t="shared" si="0"/>
        <v>80678</v>
      </c>
      <c r="O30" s="9">
        <f t="shared" si="1"/>
        <v>48</v>
      </c>
      <c r="P30" s="7">
        <v>16</v>
      </c>
      <c r="Q30" s="7">
        <v>6.28</v>
      </c>
      <c r="R30" s="9">
        <v>0</v>
      </c>
      <c r="S30" s="9">
        <v>1</v>
      </c>
      <c r="T30" s="9">
        <v>0</v>
      </c>
      <c r="U30" s="9">
        <v>0</v>
      </c>
      <c r="V30" s="9">
        <v>0</v>
      </c>
      <c r="W30" s="25">
        <v>1</v>
      </c>
      <c r="X30" s="9">
        <v>0</v>
      </c>
      <c r="Y30" s="9">
        <v>0</v>
      </c>
      <c r="Z30" s="25">
        <v>1</v>
      </c>
      <c r="AA30" s="9">
        <v>0</v>
      </c>
      <c r="AB30" s="25">
        <v>1</v>
      </c>
      <c r="AC30" s="17">
        <v>2004</v>
      </c>
      <c r="AD30" s="27">
        <v>0</v>
      </c>
      <c r="AE30" s="27">
        <v>0</v>
      </c>
      <c r="AF30" s="27">
        <v>0</v>
      </c>
      <c r="AG30" s="34">
        <v>1</v>
      </c>
      <c r="AH30" s="33" t="s">
        <v>87</v>
      </c>
      <c r="AI30" s="15" t="s">
        <v>87</v>
      </c>
      <c r="AJ30" s="30">
        <f t="shared" si="3"/>
        <v>0.46172000000000002</v>
      </c>
      <c r="AK30" s="31">
        <v>0.53827999999999998</v>
      </c>
      <c r="AL30">
        <v>0.52400000000000002</v>
      </c>
      <c r="AM30" s="31">
        <v>0.47599999999999998</v>
      </c>
      <c r="AN30">
        <v>1</v>
      </c>
      <c r="AO30" s="15">
        <v>0</v>
      </c>
      <c r="AP30" t="s">
        <v>87</v>
      </c>
      <c r="AQ30" s="15" t="s">
        <v>87</v>
      </c>
      <c r="AR30" s="15" t="s">
        <v>24</v>
      </c>
      <c r="AS30">
        <v>1</v>
      </c>
      <c r="AT30">
        <v>0</v>
      </c>
      <c r="AU30">
        <v>0</v>
      </c>
      <c r="AV30">
        <v>0</v>
      </c>
      <c r="AW30">
        <v>0</v>
      </c>
      <c r="AX30">
        <v>0</v>
      </c>
      <c r="AY30" s="15">
        <v>0</v>
      </c>
      <c r="AZ30">
        <v>1</v>
      </c>
      <c r="BA30">
        <v>0</v>
      </c>
      <c r="BB30" s="15">
        <v>0</v>
      </c>
      <c r="BC30">
        <v>10169</v>
      </c>
      <c r="BD30">
        <v>996</v>
      </c>
      <c r="BE30" s="21">
        <v>0.95</v>
      </c>
      <c r="BF30" s="21">
        <v>27.56</v>
      </c>
      <c r="BG30">
        <v>1</v>
      </c>
      <c r="BH30">
        <v>0</v>
      </c>
      <c r="BI30">
        <v>0</v>
      </c>
      <c r="BJ30">
        <v>0</v>
      </c>
      <c r="BK30">
        <v>0</v>
      </c>
      <c r="BL30" s="15">
        <v>0</v>
      </c>
      <c r="BM30">
        <v>1</v>
      </c>
      <c r="BN30">
        <v>0</v>
      </c>
      <c r="BO30">
        <v>0</v>
      </c>
      <c r="BP30" s="15">
        <v>0</v>
      </c>
      <c r="BQ30">
        <v>0</v>
      </c>
      <c r="BR30">
        <v>0</v>
      </c>
      <c r="BS30" s="15">
        <v>0</v>
      </c>
      <c r="BT30">
        <v>0</v>
      </c>
      <c r="BU30">
        <v>0</v>
      </c>
      <c r="BV30">
        <v>1</v>
      </c>
      <c r="BW30">
        <v>1</v>
      </c>
      <c r="BX30">
        <v>0</v>
      </c>
      <c r="BY30">
        <v>0</v>
      </c>
      <c r="BZ30">
        <v>0</v>
      </c>
      <c r="CA30">
        <v>0</v>
      </c>
      <c r="CB30">
        <v>0</v>
      </c>
      <c r="CC30">
        <v>0</v>
      </c>
      <c r="CD30">
        <v>0</v>
      </c>
      <c r="CE30" s="15">
        <v>0</v>
      </c>
      <c r="CF30">
        <v>0.03</v>
      </c>
      <c r="CG30">
        <v>16</v>
      </c>
      <c r="CH30">
        <v>1</v>
      </c>
      <c r="CI30">
        <v>0</v>
      </c>
      <c r="CJ30">
        <v>34</v>
      </c>
      <c r="CK30" s="28" t="s">
        <v>80</v>
      </c>
    </row>
    <row r="31" spans="1:89" x14ac:dyDescent="0.35">
      <c r="A31">
        <v>30</v>
      </c>
      <c r="B31">
        <v>2</v>
      </c>
      <c r="C31" s="21" t="s">
        <v>98</v>
      </c>
      <c r="D31" s="11">
        <v>8.8775365880074055</v>
      </c>
      <c r="E31" s="12">
        <v>0.34157658537414087</v>
      </c>
      <c r="F31" s="7">
        <v>25.989886216244962</v>
      </c>
      <c r="G31" s="8">
        <v>0</v>
      </c>
      <c r="H31" s="9">
        <v>0</v>
      </c>
      <c r="I31" s="9">
        <v>0</v>
      </c>
      <c r="J31" s="9">
        <v>1</v>
      </c>
      <c r="K31" s="9">
        <v>0</v>
      </c>
      <c r="L31" s="8">
        <f t="shared" si="5"/>
        <v>80686</v>
      </c>
      <c r="M31" s="9">
        <v>7</v>
      </c>
      <c r="N31" s="9">
        <f t="shared" si="0"/>
        <v>80678</v>
      </c>
      <c r="O31" s="9">
        <f t="shared" si="1"/>
        <v>48</v>
      </c>
      <c r="P31" s="7">
        <v>18</v>
      </c>
      <c r="Q31" s="7">
        <v>6.28</v>
      </c>
      <c r="R31" s="9">
        <v>0</v>
      </c>
      <c r="S31" s="9">
        <v>1</v>
      </c>
      <c r="T31" s="9">
        <v>0</v>
      </c>
      <c r="U31" s="9">
        <v>0</v>
      </c>
      <c r="V31" s="9">
        <v>0</v>
      </c>
      <c r="W31" s="25">
        <v>1</v>
      </c>
      <c r="X31" s="9">
        <v>0</v>
      </c>
      <c r="Y31" s="9">
        <v>0</v>
      </c>
      <c r="Z31" s="25">
        <v>1</v>
      </c>
      <c r="AA31" s="9">
        <v>0</v>
      </c>
      <c r="AB31" s="25">
        <v>1</v>
      </c>
      <c r="AC31" s="17">
        <v>2004</v>
      </c>
      <c r="AD31" s="27">
        <v>0</v>
      </c>
      <c r="AE31" s="27">
        <v>0</v>
      </c>
      <c r="AF31" s="27">
        <v>0</v>
      </c>
      <c r="AG31" s="34">
        <v>1</v>
      </c>
      <c r="AH31" s="33" t="s">
        <v>87</v>
      </c>
      <c r="AI31" s="15" t="s">
        <v>87</v>
      </c>
      <c r="AJ31" s="30">
        <f t="shared" si="3"/>
        <v>0.46172000000000002</v>
      </c>
      <c r="AK31" s="31">
        <v>0.53827999999999998</v>
      </c>
      <c r="AL31">
        <v>0.52400000000000002</v>
      </c>
      <c r="AM31" s="31">
        <v>0.47599999999999998</v>
      </c>
      <c r="AN31">
        <v>1</v>
      </c>
      <c r="AO31" s="15">
        <v>0</v>
      </c>
      <c r="AP31" t="s">
        <v>87</v>
      </c>
      <c r="AQ31" s="15" t="s">
        <v>87</v>
      </c>
      <c r="AR31" s="15" t="s">
        <v>24</v>
      </c>
      <c r="AS31">
        <v>1</v>
      </c>
      <c r="AT31">
        <v>0</v>
      </c>
      <c r="AU31">
        <v>0</v>
      </c>
      <c r="AV31">
        <v>0</v>
      </c>
      <c r="AW31">
        <v>0</v>
      </c>
      <c r="AX31">
        <v>0</v>
      </c>
      <c r="AY31" s="15">
        <v>0</v>
      </c>
      <c r="AZ31">
        <v>1</v>
      </c>
      <c r="BA31">
        <v>0</v>
      </c>
      <c r="BB31" s="15">
        <v>0</v>
      </c>
      <c r="BC31">
        <v>10169</v>
      </c>
      <c r="BD31">
        <v>996</v>
      </c>
      <c r="BE31" s="21">
        <v>0.95</v>
      </c>
      <c r="BF31" s="21">
        <v>27.56</v>
      </c>
      <c r="BG31">
        <v>1</v>
      </c>
      <c r="BH31">
        <v>0</v>
      </c>
      <c r="BI31">
        <v>0</v>
      </c>
      <c r="BJ31">
        <v>0</v>
      </c>
      <c r="BK31">
        <v>0</v>
      </c>
      <c r="BL31" s="15">
        <v>0</v>
      </c>
      <c r="BM31">
        <v>1</v>
      </c>
      <c r="BN31">
        <v>0</v>
      </c>
      <c r="BO31">
        <v>0</v>
      </c>
      <c r="BP31" s="15">
        <v>0</v>
      </c>
      <c r="BQ31">
        <v>0</v>
      </c>
      <c r="BR31">
        <v>0</v>
      </c>
      <c r="BS31" s="15">
        <v>0</v>
      </c>
      <c r="BT31">
        <v>0</v>
      </c>
      <c r="BU31">
        <v>0</v>
      </c>
      <c r="BV31">
        <v>1</v>
      </c>
      <c r="BW31">
        <v>1</v>
      </c>
      <c r="BX31">
        <v>0</v>
      </c>
      <c r="BY31">
        <v>0</v>
      </c>
      <c r="BZ31">
        <v>0</v>
      </c>
      <c r="CA31">
        <v>0</v>
      </c>
      <c r="CB31">
        <v>0</v>
      </c>
      <c r="CC31">
        <v>0</v>
      </c>
      <c r="CD31">
        <v>0</v>
      </c>
      <c r="CE31" s="15">
        <v>0</v>
      </c>
      <c r="CF31">
        <v>0.03</v>
      </c>
      <c r="CG31">
        <v>16</v>
      </c>
      <c r="CH31">
        <v>1</v>
      </c>
      <c r="CI31">
        <v>0</v>
      </c>
      <c r="CJ31">
        <v>34</v>
      </c>
      <c r="CK31" s="28" t="s">
        <v>80</v>
      </c>
    </row>
    <row r="32" spans="1:89" x14ac:dyDescent="0.35">
      <c r="A32">
        <v>31</v>
      </c>
      <c r="B32">
        <v>2</v>
      </c>
      <c r="C32" s="21" t="s">
        <v>98</v>
      </c>
      <c r="D32" s="11">
        <v>10.17082554157072</v>
      </c>
      <c r="E32" s="12">
        <v>0.73500478243832523</v>
      </c>
      <c r="F32" s="7">
        <v>13.83776784122375</v>
      </c>
      <c r="G32" s="8">
        <v>0</v>
      </c>
      <c r="H32" s="9">
        <v>0</v>
      </c>
      <c r="I32" s="9">
        <v>0</v>
      </c>
      <c r="J32" s="9">
        <v>1</v>
      </c>
      <c r="K32" s="9">
        <v>0</v>
      </c>
      <c r="L32" s="8">
        <f t="shared" si="5"/>
        <v>80686</v>
      </c>
      <c r="M32" s="9">
        <v>7</v>
      </c>
      <c r="N32" s="9">
        <f t="shared" si="0"/>
        <v>80678</v>
      </c>
      <c r="O32" s="9">
        <f t="shared" si="1"/>
        <v>48</v>
      </c>
      <c r="P32" s="7">
        <v>20</v>
      </c>
      <c r="Q32" s="7">
        <v>6.28</v>
      </c>
      <c r="R32" s="9">
        <v>0</v>
      </c>
      <c r="S32" s="9">
        <v>1</v>
      </c>
      <c r="T32" s="9">
        <v>0</v>
      </c>
      <c r="U32" s="9">
        <v>0</v>
      </c>
      <c r="V32" s="9">
        <v>0</v>
      </c>
      <c r="W32" s="25">
        <v>1</v>
      </c>
      <c r="X32" s="9">
        <v>0</v>
      </c>
      <c r="Y32" s="9">
        <v>0</v>
      </c>
      <c r="Z32" s="25">
        <v>1</v>
      </c>
      <c r="AA32" s="9">
        <v>0</v>
      </c>
      <c r="AB32" s="25">
        <v>1</v>
      </c>
      <c r="AC32" s="17">
        <v>2004</v>
      </c>
      <c r="AD32" s="27">
        <v>0</v>
      </c>
      <c r="AE32" s="27">
        <v>0</v>
      </c>
      <c r="AF32" s="27">
        <v>0</v>
      </c>
      <c r="AG32" s="34">
        <v>1</v>
      </c>
      <c r="AH32" s="33" t="s">
        <v>87</v>
      </c>
      <c r="AI32" s="15" t="s">
        <v>87</v>
      </c>
      <c r="AJ32" s="30">
        <f t="shared" si="3"/>
        <v>0.46172000000000002</v>
      </c>
      <c r="AK32" s="31">
        <v>0.53827999999999998</v>
      </c>
      <c r="AL32">
        <v>0.52400000000000002</v>
      </c>
      <c r="AM32" s="31">
        <v>0.47599999999999998</v>
      </c>
      <c r="AN32">
        <v>1</v>
      </c>
      <c r="AO32" s="15">
        <v>0</v>
      </c>
      <c r="AP32" t="s">
        <v>87</v>
      </c>
      <c r="AQ32" s="15" t="s">
        <v>87</v>
      </c>
      <c r="AR32" s="15" t="s">
        <v>24</v>
      </c>
      <c r="AS32">
        <v>1</v>
      </c>
      <c r="AT32">
        <v>0</v>
      </c>
      <c r="AU32">
        <v>0</v>
      </c>
      <c r="AV32">
        <v>0</v>
      </c>
      <c r="AW32">
        <v>0</v>
      </c>
      <c r="AX32">
        <v>0</v>
      </c>
      <c r="AY32" s="15">
        <v>0</v>
      </c>
      <c r="AZ32">
        <v>1</v>
      </c>
      <c r="BA32">
        <v>0</v>
      </c>
      <c r="BB32" s="15">
        <v>0</v>
      </c>
      <c r="BC32">
        <v>10169</v>
      </c>
      <c r="BD32">
        <v>996</v>
      </c>
      <c r="BE32" s="21">
        <v>0.95</v>
      </c>
      <c r="BF32" s="21">
        <v>27.56</v>
      </c>
      <c r="BG32">
        <v>1</v>
      </c>
      <c r="BH32">
        <v>0</v>
      </c>
      <c r="BI32">
        <v>0</v>
      </c>
      <c r="BJ32">
        <v>0</v>
      </c>
      <c r="BK32">
        <v>0</v>
      </c>
      <c r="BL32" s="15">
        <v>0</v>
      </c>
      <c r="BM32">
        <v>1</v>
      </c>
      <c r="BN32">
        <v>0</v>
      </c>
      <c r="BO32">
        <v>0</v>
      </c>
      <c r="BP32" s="15">
        <v>0</v>
      </c>
      <c r="BQ32">
        <v>0</v>
      </c>
      <c r="BR32">
        <v>0</v>
      </c>
      <c r="BS32" s="15">
        <v>0</v>
      </c>
      <c r="BT32">
        <v>0</v>
      </c>
      <c r="BU32">
        <v>0</v>
      </c>
      <c r="BV32">
        <v>1</v>
      </c>
      <c r="BW32">
        <v>1</v>
      </c>
      <c r="BX32">
        <v>0</v>
      </c>
      <c r="BY32">
        <v>0</v>
      </c>
      <c r="BZ32">
        <v>0</v>
      </c>
      <c r="CA32">
        <v>0</v>
      </c>
      <c r="CB32">
        <v>0</v>
      </c>
      <c r="CC32">
        <v>0</v>
      </c>
      <c r="CD32">
        <v>0</v>
      </c>
      <c r="CE32" s="15">
        <v>0</v>
      </c>
      <c r="CF32">
        <v>0.03</v>
      </c>
      <c r="CG32">
        <v>16</v>
      </c>
      <c r="CH32">
        <v>1</v>
      </c>
      <c r="CI32">
        <v>0</v>
      </c>
      <c r="CJ32">
        <v>34</v>
      </c>
      <c r="CK32" s="28" t="s">
        <v>80</v>
      </c>
    </row>
    <row r="33" spans="1:89" x14ac:dyDescent="0.35">
      <c r="A33">
        <v>32</v>
      </c>
      <c r="B33">
        <v>2</v>
      </c>
      <c r="C33" s="21" t="s">
        <v>98</v>
      </c>
      <c r="D33" s="11">
        <v>8.866108106197057</v>
      </c>
      <c r="E33" s="12">
        <v>1.610578673617441</v>
      </c>
      <c r="F33" s="7">
        <v>5.5049208408325274</v>
      </c>
      <c r="G33" s="8">
        <v>0</v>
      </c>
      <c r="H33" s="9">
        <v>0</v>
      </c>
      <c r="I33" s="9">
        <v>0</v>
      </c>
      <c r="J33" s="9">
        <v>1</v>
      </c>
      <c r="K33" s="9">
        <v>0</v>
      </c>
      <c r="L33" s="8">
        <f t="shared" si="5"/>
        <v>80686</v>
      </c>
      <c r="M33" s="9">
        <v>7</v>
      </c>
      <c r="N33" s="9">
        <f t="shared" si="0"/>
        <v>80678</v>
      </c>
      <c r="O33" s="9">
        <f t="shared" si="1"/>
        <v>48</v>
      </c>
      <c r="P33" s="7">
        <v>22</v>
      </c>
      <c r="Q33" s="7">
        <v>6.28</v>
      </c>
      <c r="R33" s="9">
        <v>0</v>
      </c>
      <c r="S33" s="9">
        <v>1</v>
      </c>
      <c r="T33" s="9">
        <v>0</v>
      </c>
      <c r="U33" s="9">
        <v>0</v>
      </c>
      <c r="V33" s="9">
        <v>0</v>
      </c>
      <c r="W33" s="25">
        <v>1</v>
      </c>
      <c r="X33" s="9">
        <v>0</v>
      </c>
      <c r="Y33" s="9">
        <v>0</v>
      </c>
      <c r="Z33" s="25">
        <v>1</v>
      </c>
      <c r="AA33" s="9">
        <v>0</v>
      </c>
      <c r="AB33" s="25">
        <v>1</v>
      </c>
      <c r="AC33" s="17">
        <v>2004</v>
      </c>
      <c r="AD33" s="27">
        <v>0</v>
      </c>
      <c r="AE33" s="27">
        <v>0</v>
      </c>
      <c r="AF33" s="27">
        <v>0</v>
      </c>
      <c r="AG33" s="34">
        <v>1</v>
      </c>
      <c r="AH33" s="33" t="s">
        <v>87</v>
      </c>
      <c r="AI33" s="15" t="s">
        <v>87</v>
      </c>
      <c r="AJ33" s="30">
        <f t="shared" si="3"/>
        <v>0.46172000000000002</v>
      </c>
      <c r="AK33" s="31">
        <v>0.53827999999999998</v>
      </c>
      <c r="AL33">
        <v>0.52400000000000002</v>
      </c>
      <c r="AM33" s="31">
        <v>0.47599999999999998</v>
      </c>
      <c r="AN33">
        <v>1</v>
      </c>
      <c r="AO33" s="15">
        <v>0</v>
      </c>
      <c r="AP33" t="s">
        <v>87</v>
      </c>
      <c r="AQ33" s="15" t="s">
        <v>87</v>
      </c>
      <c r="AR33" s="15" t="s">
        <v>24</v>
      </c>
      <c r="AS33">
        <v>1</v>
      </c>
      <c r="AT33">
        <v>0</v>
      </c>
      <c r="AU33">
        <v>0</v>
      </c>
      <c r="AV33">
        <v>0</v>
      </c>
      <c r="AW33">
        <v>0</v>
      </c>
      <c r="AX33">
        <v>0</v>
      </c>
      <c r="AY33" s="15">
        <v>0</v>
      </c>
      <c r="AZ33">
        <v>1</v>
      </c>
      <c r="BA33">
        <v>0</v>
      </c>
      <c r="BB33" s="15">
        <v>0</v>
      </c>
      <c r="BC33">
        <v>10169</v>
      </c>
      <c r="BD33">
        <v>996</v>
      </c>
      <c r="BE33" s="21">
        <v>0.95</v>
      </c>
      <c r="BF33" s="21">
        <v>27.56</v>
      </c>
      <c r="BG33">
        <v>1</v>
      </c>
      <c r="BH33">
        <v>0</v>
      </c>
      <c r="BI33">
        <v>0</v>
      </c>
      <c r="BJ33">
        <v>0</v>
      </c>
      <c r="BK33">
        <v>0</v>
      </c>
      <c r="BL33" s="15">
        <v>0</v>
      </c>
      <c r="BM33">
        <v>1</v>
      </c>
      <c r="BN33">
        <v>0</v>
      </c>
      <c r="BO33">
        <v>0</v>
      </c>
      <c r="BP33" s="15">
        <v>0</v>
      </c>
      <c r="BQ33">
        <v>0</v>
      </c>
      <c r="BR33">
        <v>0</v>
      </c>
      <c r="BS33" s="15">
        <v>0</v>
      </c>
      <c r="BT33">
        <v>0</v>
      </c>
      <c r="BU33">
        <v>0</v>
      </c>
      <c r="BV33">
        <v>1</v>
      </c>
      <c r="BW33">
        <v>1</v>
      </c>
      <c r="BX33">
        <v>0</v>
      </c>
      <c r="BY33">
        <v>0</v>
      </c>
      <c r="BZ33">
        <v>0</v>
      </c>
      <c r="CA33">
        <v>0</v>
      </c>
      <c r="CB33">
        <v>0</v>
      </c>
      <c r="CC33">
        <v>0</v>
      </c>
      <c r="CD33">
        <v>0</v>
      </c>
      <c r="CE33" s="15">
        <v>0</v>
      </c>
      <c r="CF33">
        <v>0.03</v>
      </c>
      <c r="CG33">
        <v>16</v>
      </c>
      <c r="CH33">
        <v>1</v>
      </c>
      <c r="CI33">
        <v>0</v>
      </c>
      <c r="CJ33">
        <v>34</v>
      </c>
      <c r="CK33" s="28" t="s">
        <v>80</v>
      </c>
    </row>
    <row r="34" spans="1:89" x14ac:dyDescent="0.35">
      <c r="A34">
        <v>33</v>
      </c>
      <c r="B34">
        <v>2</v>
      </c>
      <c r="C34" s="21" t="s">
        <v>98</v>
      </c>
      <c r="D34" s="11">
        <v>10.3021993206643</v>
      </c>
      <c r="E34" s="12">
        <v>1.2602834497641719</v>
      </c>
      <c r="F34" s="7">
        <v>8.1745097284202792</v>
      </c>
      <c r="G34" s="8">
        <v>0</v>
      </c>
      <c r="H34" s="9">
        <v>0</v>
      </c>
      <c r="I34" s="9">
        <v>0</v>
      </c>
      <c r="J34" s="9">
        <v>1</v>
      </c>
      <c r="K34" s="9">
        <v>0</v>
      </c>
      <c r="L34" s="8">
        <f t="shared" si="5"/>
        <v>80686</v>
      </c>
      <c r="M34" s="9">
        <v>7</v>
      </c>
      <c r="N34" s="9">
        <f t="shared" si="0"/>
        <v>80678</v>
      </c>
      <c r="O34" s="9">
        <f t="shared" si="1"/>
        <v>48</v>
      </c>
      <c r="P34" s="7">
        <v>16</v>
      </c>
      <c r="Q34" s="7">
        <v>6.28</v>
      </c>
      <c r="R34" s="9">
        <v>0</v>
      </c>
      <c r="S34" s="9">
        <v>1</v>
      </c>
      <c r="T34" s="9">
        <v>0</v>
      </c>
      <c r="U34" s="9">
        <v>0</v>
      </c>
      <c r="V34" s="9">
        <v>0</v>
      </c>
      <c r="W34" s="25">
        <v>1</v>
      </c>
      <c r="X34" s="9">
        <v>0</v>
      </c>
      <c r="Y34" s="9">
        <v>0</v>
      </c>
      <c r="Z34" s="25">
        <v>1</v>
      </c>
      <c r="AA34" s="9">
        <v>0</v>
      </c>
      <c r="AB34" s="25">
        <v>1</v>
      </c>
      <c r="AC34" s="17">
        <v>2006</v>
      </c>
      <c r="AD34" s="27">
        <v>0</v>
      </c>
      <c r="AE34" s="27">
        <v>0</v>
      </c>
      <c r="AF34" s="27">
        <v>0</v>
      </c>
      <c r="AG34" s="34">
        <v>1</v>
      </c>
      <c r="AH34" s="33" t="s">
        <v>87</v>
      </c>
      <c r="AI34" s="15" t="s">
        <v>87</v>
      </c>
      <c r="AJ34" s="30">
        <f t="shared" si="3"/>
        <v>0.46172000000000002</v>
      </c>
      <c r="AK34" s="31">
        <v>0.53827999999999998</v>
      </c>
      <c r="AL34">
        <v>0.52400000000000002</v>
      </c>
      <c r="AM34" s="31">
        <v>0.47599999999999998</v>
      </c>
      <c r="AN34">
        <v>1</v>
      </c>
      <c r="AO34" s="15">
        <v>0</v>
      </c>
      <c r="AP34" t="s">
        <v>87</v>
      </c>
      <c r="AQ34" s="15" t="s">
        <v>87</v>
      </c>
      <c r="AR34" s="15" t="s">
        <v>24</v>
      </c>
      <c r="AS34">
        <v>1</v>
      </c>
      <c r="AT34">
        <v>0</v>
      </c>
      <c r="AU34">
        <v>0</v>
      </c>
      <c r="AV34">
        <v>0</v>
      </c>
      <c r="AW34">
        <v>0</v>
      </c>
      <c r="AX34">
        <v>0</v>
      </c>
      <c r="AY34" s="15">
        <v>0</v>
      </c>
      <c r="AZ34">
        <v>1</v>
      </c>
      <c r="BA34">
        <v>0</v>
      </c>
      <c r="BB34" s="15">
        <v>0</v>
      </c>
      <c r="BC34">
        <v>10461</v>
      </c>
      <c r="BD34">
        <v>1029</v>
      </c>
      <c r="BE34" s="21">
        <v>0.95</v>
      </c>
      <c r="BF34" s="21">
        <v>27.56</v>
      </c>
      <c r="BG34">
        <v>1</v>
      </c>
      <c r="BH34">
        <v>0</v>
      </c>
      <c r="BI34">
        <v>0</v>
      </c>
      <c r="BJ34">
        <v>0</v>
      </c>
      <c r="BK34">
        <v>0</v>
      </c>
      <c r="BL34" s="15">
        <v>0</v>
      </c>
      <c r="BM34">
        <v>1</v>
      </c>
      <c r="BN34">
        <v>0</v>
      </c>
      <c r="BO34">
        <v>0</v>
      </c>
      <c r="BP34" s="15">
        <v>0</v>
      </c>
      <c r="BQ34">
        <v>0</v>
      </c>
      <c r="BR34">
        <v>0</v>
      </c>
      <c r="BS34" s="15">
        <v>0</v>
      </c>
      <c r="BT34">
        <v>0</v>
      </c>
      <c r="BU34">
        <v>0</v>
      </c>
      <c r="BV34">
        <v>1</v>
      </c>
      <c r="BW34">
        <v>1</v>
      </c>
      <c r="BX34">
        <v>0</v>
      </c>
      <c r="BY34">
        <v>0</v>
      </c>
      <c r="BZ34">
        <v>0</v>
      </c>
      <c r="CA34">
        <v>0</v>
      </c>
      <c r="CB34">
        <v>0</v>
      </c>
      <c r="CC34">
        <v>0</v>
      </c>
      <c r="CD34">
        <v>0</v>
      </c>
      <c r="CE34" s="15">
        <v>0</v>
      </c>
      <c r="CF34">
        <v>0.03</v>
      </c>
      <c r="CG34">
        <v>16</v>
      </c>
      <c r="CH34">
        <v>1</v>
      </c>
      <c r="CI34">
        <v>0</v>
      </c>
      <c r="CJ34">
        <v>34</v>
      </c>
      <c r="CK34" s="28" t="s">
        <v>80</v>
      </c>
    </row>
    <row r="35" spans="1:89" x14ac:dyDescent="0.35">
      <c r="A35">
        <v>34</v>
      </c>
      <c r="B35">
        <v>2</v>
      </c>
      <c r="C35" s="21" t="s">
        <v>98</v>
      </c>
      <c r="D35" s="11">
        <v>8.7920081740137324</v>
      </c>
      <c r="E35" s="12">
        <v>0.21415749640553891</v>
      </c>
      <c r="F35" s="7">
        <v>41.053936105812348</v>
      </c>
      <c r="G35" s="8">
        <v>0</v>
      </c>
      <c r="H35" s="9">
        <v>0</v>
      </c>
      <c r="I35" s="9">
        <v>0</v>
      </c>
      <c r="J35" s="9">
        <v>1</v>
      </c>
      <c r="K35" s="9">
        <v>0</v>
      </c>
      <c r="L35" s="8">
        <f t="shared" si="5"/>
        <v>80686</v>
      </c>
      <c r="M35" s="9">
        <v>7</v>
      </c>
      <c r="N35" s="9">
        <f t="shared" si="0"/>
        <v>80678</v>
      </c>
      <c r="O35" s="9">
        <f t="shared" si="1"/>
        <v>48</v>
      </c>
      <c r="P35" s="7">
        <v>18</v>
      </c>
      <c r="Q35" s="7">
        <v>6.28</v>
      </c>
      <c r="R35" s="9">
        <v>0</v>
      </c>
      <c r="S35" s="9">
        <v>1</v>
      </c>
      <c r="T35" s="9">
        <v>0</v>
      </c>
      <c r="U35" s="9">
        <v>0</v>
      </c>
      <c r="V35" s="9">
        <v>0</v>
      </c>
      <c r="W35" s="25">
        <v>1</v>
      </c>
      <c r="X35" s="9">
        <v>0</v>
      </c>
      <c r="Y35" s="9">
        <v>0</v>
      </c>
      <c r="Z35" s="25">
        <v>1</v>
      </c>
      <c r="AA35" s="9">
        <v>0</v>
      </c>
      <c r="AB35" s="25">
        <v>1</v>
      </c>
      <c r="AC35" s="17">
        <v>2006</v>
      </c>
      <c r="AD35" s="27">
        <v>0</v>
      </c>
      <c r="AE35" s="27">
        <v>0</v>
      </c>
      <c r="AF35" s="27">
        <v>0</v>
      </c>
      <c r="AG35" s="34">
        <v>1</v>
      </c>
      <c r="AH35" s="33" t="s">
        <v>87</v>
      </c>
      <c r="AI35" s="15" t="s">
        <v>87</v>
      </c>
      <c r="AJ35" s="30">
        <f t="shared" si="3"/>
        <v>0.46172000000000002</v>
      </c>
      <c r="AK35" s="31">
        <v>0.53827999999999998</v>
      </c>
      <c r="AL35">
        <v>0.52400000000000002</v>
      </c>
      <c r="AM35" s="31">
        <v>0.47599999999999998</v>
      </c>
      <c r="AN35">
        <v>1</v>
      </c>
      <c r="AO35" s="15">
        <v>0</v>
      </c>
      <c r="AP35" t="s">
        <v>87</v>
      </c>
      <c r="AQ35" s="15" t="s">
        <v>87</v>
      </c>
      <c r="AR35" s="15" t="s">
        <v>24</v>
      </c>
      <c r="AS35">
        <v>1</v>
      </c>
      <c r="AT35">
        <v>0</v>
      </c>
      <c r="AU35">
        <v>0</v>
      </c>
      <c r="AV35">
        <v>0</v>
      </c>
      <c r="AW35">
        <v>0</v>
      </c>
      <c r="AX35">
        <v>0</v>
      </c>
      <c r="AY35" s="15">
        <v>0</v>
      </c>
      <c r="AZ35">
        <v>1</v>
      </c>
      <c r="BA35">
        <v>0</v>
      </c>
      <c r="BB35" s="15">
        <v>0</v>
      </c>
      <c r="BC35">
        <v>10461</v>
      </c>
      <c r="BD35">
        <v>1029</v>
      </c>
      <c r="BE35" s="21">
        <v>0.95</v>
      </c>
      <c r="BF35" s="21">
        <v>27.56</v>
      </c>
      <c r="BG35">
        <v>1</v>
      </c>
      <c r="BH35">
        <v>0</v>
      </c>
      <c r="BI35">
        <v>0</v>
      </c>
      <c r="BJ35">
        <v>0</v>
      </c>
      <c r="BK35">
        <v>0</v>
      </c>
      <c r="BL35" s="15">
        <v>0</v>
      </c>
      <c r="BM35">
        <v>1</v>
      </c>
      <c r="BN35">
        <v>0</v>
      </c>
      <c r="BO35">
        <v>0</v>
      </c>
      <c r="BP35" s="15">
        <v>0</v>
      </c>
      <c r="BQ35">
        <v>0</v>
      </c>
      <c r="BR35">
        <v>0</v>
      </c>
      <c r="BS35" s="15">
        <v>0</v>
      </c>
      <c r="BT35">
        <v>0</v>
      </c>
      <c r="BU35">
        <v>0</v>
      </c>
      <c r="BV35">
        <v>1</v>
      </c>
      <c r="BW35">
        <v>1</v>
      </c>
      <c r="BX35">
        <v>0</v>
      </c>
      <c r="BY35">
        <v>0</v>
      </c>
      <c r="BZ35">
        <v>0</v>
      </c>
      <c r="CA35">
        <v>0</v>
      </c>
      <c r="CB35">
        <v>0</v>
      </c>
      <c r="CC35">
        <v>0</v>
      </c>
      <c r="CD35">
        <v>0</v>
      </c>
      <c r="CE35" s="15">
        <v>0</v>
      </c>
      <c r="CF35">
        <v>0.03</v>
      </c>
      <c r="CG35">
        <v>16</v>
      </c>
      <c r="CH35">
        <v>1</v>
      </c>
      <c r="CI35">
        <v>0</v>
      </c>
      <c r="CJ35">
        <v>34</v>
      </c>
      <c r="CK35" s="28" t="s">
        <v>80</v>
      </c>
    </row>
    <row r="36" spans="1:89" x14ac:dyDescent="0.35">
      <c r="A36">
        <v>35</v>
      </c>
      <c r="B36">
        <v>2</v>
      </c>
      <c r="C36" s="21" t="s">
        <v>98</v>
      </c>
      <c r="D36" s="11">
        <v>9.1776757361151198</v>
      </c>
      <c r="E36" s="12">
        <v>0.39645760330660668</v>
      </c>
      <c r="F36" s="7">
        <v>23.149198450401311</v>
      </c>
      <c r="G36" s="8">
        <v>0</v>
      </c>
      <c r="H36" s="9">
        <v>0</v>
      </c>
      <c r="I36" s="9">
        <v>0</v>
      </c>
      <c r="J36" s="9">
        <v>1</v>
      </c>
      <c r="K36" s="9">
        <v>0</v>
      </c>
      <c r="L36" s="8">
        <f t="shared" si="5"/>
        <v>80686</v>
      </c>
      <c r="M36" s="9">
        <v>7</v>
      </c>
      <c r="N36" s="9">
        <f t="shared" si="0"/>
        <v>80678</v>
      </c>
      <c r="O36" s="9">
        <f t="shared" si="1"/>
        <v>48</v>
      </c>
      <c r="P36" s="7">
        <v>20</v>
      </c>
      <c r="Q36" s="7">
        <v>6.28</v>
      </c>
      <c r="R36" s="9">
        <v>0</v>
      </c>
      <c r="S36" s="9">
        <v>1</v>
      </c>
      <c r="T36" s="9">
        <v>0</v>
      </c>
      <c r="U36" s="9">
        <v>0</v>
      </c>
      <c r="V36" s="9">
        <v>0</v>
      </c>
      <c r="W36" s="25">
        <v>1</v>
      </c>
      <c r="X36" s="9">
        <v>0</v>
      </c>
      <c r="Y36" s="9">
        <v>0</v>
      </c>
      <c r="Z36" s="25">
        <v>1</v>
      </c>
      <c r="AA36" s="9">
        <v>0</v>
      </c>
      <c r="AB36" s="25">
        <v>1</v>
      </c>
      <c r="AC36" s="17">
        <v>2006</v>
      </c>
      <c r="AD36" s="27">
        <v>0</v>
      </c>
      <c r="AE36" s="27">
        <v>0</v>
      </c>
      <c r="AF36" s="27">
        <v>0</v>
      </c>
      <c r="AG36" s="34">
        <v>1</v>
      </c>
      <c r="AH36" s="33" t="s">
        <v>87</v>
      </c>
      <c r="AI36" s="15" t="s">
        <v>87</v>
      </c>
      <c r="AJ36" s="30">
        <f t="shared" si="3"/>
        <v>0.46172000000000002</v>
      </c>
      <c r="AK36" s="31">
        <v>0.53827999999999998</v>
      </c>
      <c r="AL36">
        <v>0.52400000000000002</v>
      </c>
      <c r="AM36" s="31">
        <v>0.47599999999999998</v>
      </c>
      <c r="AN36">
        <v>1</v>
      </c>
      <c r="AO36" s="15">
        <v>0</v>
      </c>
      <c r="AP36" t="s">
        <v>87</v>
      </c>
      <c r="AQ36" s="15" t="s">
        <v>87</v>
      </c>
      <c r="AR36" s="15" t="s">
        <v>24</v>
      </c>
      <c r="AS36">
        <v>1</v>
      </c>
      <c r="AT36">
        <v>0</v>
      </c>
      <c r="AU36">
        <v>0</v>
      </c>
      <c r="AV36">
        <v>0</v>
      </c>
      <c r="AW36">
        <v>0</v>
      </c>
      <c r="AX36">
        <v>0</v>
      </c>
      <c r="AY36" s="15">
        <v>0</v>
      </c>
      <c r="AZ36">
        <v>1</v>
      </c>
      <c r="BA36">
        <v>0</v>
      </c>
      <c r="BB36" s="15">
        <v>0</v>
      </c>
      <c r="BC36">
        <v>10461</v>
      </c>
      <c r="BD36">
        <v>1029</v>
      </c>
      <c r="BE36" s="21">
        <v>0.95</v>
      </c>
      <c r="BF36" s="21">
        <v>27.56</v>
      </c>
      <c r="BG36">
        <v>1</v>
      </c>
      <c r="BH36">
        <v>0</v>
      </c>
      <c r="BI36">
        <v>0</v>
      </c>
      <c r="BJ36">
        <v>0</v>
      </c>
      <c r="BK36">
        <v>0</v>
      </c>
      <c r="BL36" s="15">
        <v>0</v>
      </c>
      <c r="BM36">
        <v>1</v>
      </c>
      <c r="BN36">
        <v>0</v>
      </c>
      <c r="BO36">
        <v>0</v>
      </c>
      <c r="BP36" s="15">
        <v>0</v>
      </c>
      <c r="BQ36">
        <v>0</v>
      </c>
      <c r="BR36">
        <v>0</v>
      </c>
      <c r="BS36" s="15">
        <v>0</v>
      </c>
      <c r="BT36">
        <v>0</v>
      </c>
      <c r="BU36">
        <v>0</v>
      </c>
      <c r="BV36">
        <v>1</v>
      </c>
      <c r="BW36">
        <v>1</v>
      </c>
      <c r="BX36">
        <v>0</v>
      </c>
      <c r="BY36">
        <v>0</v>
      </c>
      <c r="BZ36">
        <v>0</v>
      </c>
      <c r="CA36">
        <v>0</v>
      </c>
      <c r="CB36">
        <v>0</v>
      </c>
      <c r="CC36">
        <v>0</v>
      </c>
      <c r="CD36">
        <v>0</v>
      </c>
      <c r="CE36" s="15">
        <v>0</v>
      </c>
      <c r="CF36">
        <v>0.03</v>
      </c>
      <c r="CG36">
        <v>16</v>
      </c>
      <c r="CH36">
        <v>1</v>
      </c>
      <c r="CI36">
        <v>0</v>
      </c>
      <c r="CJ36">
        <v>34</v>
      </c>
      <c r="CK36" s="28" t="s">
        <v>80</v>
      </c>
    </row>
    <row r="37" spans="1:89" x14ac:dyDescent="0.35">
      <c r="A37">
        <v>36</v>
      </c>
      <c r="B37">
        <v>2</v>
      </c>
      <c r="C37" s="21" t="s">
        <v>98</v>
      </c>
      <c r="D37" s="11">
        <v>7.5358454284737642</v>
      </c>
      <c r="E37" s="12">
        <v>0.53435504170848458</v>
      </c>
      <c r="F37" s="7">
        <v>14.102693603076199</v>
      </c>
      <c r="G37" s="8">
        <v>0</v>
      </c>
      <c r="H37" s="9">
        <v>0</v>
      </c>
      <c r="I37" s="9">
        <v>0</v>
      </c>
      <c r="J37" s="9">
        <v>1</v>
      </c>
      <c r="K37" s="9">
        <v>0</v>
      </c>
      <c r="L37" s="8">
        <f t="shared" si="5"/>
        <v>80686</v>
      </c>
      <c r="M37" s="9">
        <v>7</v>
      </c>
      <c r="N37" s="9">
        <f t="shared" si="0"/>
        <v>80678</v>
      </c>
      <c r="O37" s="9">
        <f t="shared" si="1"/>
        <v>48</v>
      </c>
      <c r="P37" s="7">
        <v>22</v>
      </c>
      <c r="Q37" s="7">
        <v>6.28</v>
      </c>
      <c r="R37" s="9">
        <v>0</v>
      </c>
      <c r="S37" s="9">
        <v>1</v>
      </c>
      <c r="T37" s="9">
        <v>0</v>
      </c>
      <c r="U37" s="9">
        <v>0</v>
      </c>
      <c r="V37" s="9">
        <v>0</v>
      </c>
      <c r="W37" s="25">
        <v>1</v>
      </c>
      <c r="X37" s="9">
        <v>0</v>
      </c>
      <c r="Y37" s="9">
        <v>0</v>
      </c>
      <c r="Z37" s="25">
        <v>1</v>
      </c>
      <c r="AA37" s="9">
        <v>0</v>
      </c>
      <c r="AB37" s="25">
        <v>1</v>
      </c>
      <c r="AC37" s="17">
        <v>2006</v>
      </c>
      <c r="AD37" s="27">
        <v>0</v>
      </c>
      <c r="AE37" s="27">
        <v>0</v>
      </c>
      <c r="AF37" s="27">
        <v>0</v>
      </c>
      <c r="AG37" s="34">
        <v>1</v>
      </c>
      <c r="AH37" s="33" t="s">
        <v>87</v>
      </c>
      <c r="AI37" s="15" t="s">
        <v>87</v>
      </c>
      <c r="AJ37" s="30">
        <f t="shared" si="3"/>
        <v>0.46172000000000002</v>
      </c>
      <c r="AK37" s="31">
        <v>0.53827999999999998</v>
      </c>
      <c r="AL37">
        <v>0.52400000000000002</v>
      </c>
      <c r="AM37" s="31">
        <v>0.47599999999999998</v>
      </c>
      <c r="AN37">
        <v>1</v>
      </c>
      <c r="AO37" s="15">
        <v>0</v>
      </c>
      <c r="AP37" t="s">
        <v>87</v>
      </c>
      <c r="AQ37" s="15" t="s">
        <v>87</v>
      </c>
      <c r="AR37" s="15" t="s">
        <v>24</v>
      </c>
      <c r="AS37">
        <v>1</v>
      </c>
      <c r="AT37">
        <v>0</v>
      </c>
      <c r="AU37">
        <v>0</v>
      </c>
      <c r="AV37">
        <v>0</v>
      </c>
      <c r="AW37">
        <v>0</v>
      </c>
      <c r="AX37">
        <v>0</v>
      </c>
      <c r="AY37" s="15">
        <v>0</v>
      </c>
      <c r="AZ37">
        <v>1</v>
      </c>
      <c r="BA37">
        <v>0</v>
      </c>
      <c r="BB37" s="15">
        <v>0</v>
      </c>
      <c r="BC37">
        <v>10461</v>
      </c>
      <c r="BD37">
        <v>1029</v>
      </c>
      <c r="BE37" s="21">
        <v>0.95</v>
      </c>
      <c r="BF37" s="21">
        <v>27.56</v>
      </c>
      <c r="BG37">
        <v>1</v>
      </c>
      <c r="BH37">
        <v>0</v>
      </c>
      <c r="BI37">
        <v>0</v>
      </c>
      <c r="BJ37">
        <v>0</v>
      </c>
      <c r="BK37">
        <v>0</v>
      </c>
      <c r="BL37" s="15">
        <v>0</v>
      </c>
      <c r="BM37">
        <v>1</v>
      </c>
      <c r="BN37">
        <v>0</v>
      </c>
      <c r="BO37">
        <v>0</v>
      </c>
      <c r="BP37" s="15">
        <v>0</v>
      </c>
      <c r="BQ37">
        <v>0</v>
      </c>
      <c r="BR37">
        <v>0</v>
      </c>
      <c r="BS37" s="15">
        <v>0</v>
      </c>
      <c r="BT37">
        <v>0</v>
      </c>
      <c r="BU37">
        <v>0</v>
      </c>
      <c r="BV37">
        <v>1</v>
      </c>
      <c r="BW37">
        <v>1</v>
      </c>
      <c r="BX37">
        <v>0</v>
      </c>
      <c r="BY37">
        <v>0</v>
      </c>
      <c r="BZ37">
        <v>0</v>
      </c>
      <c r="CA37">
        <v>0</v>
      </c>
      <c r="CB37">
        <v>0</v>
      </c>
      <c r="CC37">
        <v>0</v>
      </c>
      <c r="CD37">
        <v>0</v>
      </c>
      <c r="CE37" s="15">
        <v>0</v>
      </c>
      <c r="CF37">
        <v>0.03</v>
      </c>
      <c r="CG37">
        <v>16</v>
      </c>
      <c r="CH37">
        <v>1</v>
      </c>
      <c r="CI37">
        <v>0</v>
      </c>
      <c r="CJ37">
        <v>34</v>
      </c>
      <c r="CK37" s="28" t="s">
        <v>80</v>
      </c>
    </row>
    <row r="38" spans="1:89" x14ac:dyDescent="0.35">
      <c r="A38">
        <v>37</v>
      </c>
      <c r="B38">
        <v>2</v>
      </c>
      <c r="C38" s="21" t="s">
        <v>98</v>
      </c>
      <c r="D38" s="11">
        <v>5.9401584624788173</v>
      </c>
      <c r="E38" s="12">
        <v>1.0098024636176841</v>
      </c>
      <c r="F38" s="7">
        <v>5.8824955142194897</v>
      </c>
      <c r="G38" s="8">
        <v>0</v>
      </c>
      <c r="H38" s="9">
        <v>0</v>
      </c>
      <c r="I38" s="9">
        <v>0</v>
      </c>
      <c r="J38" s="9">
        <v>1</v>
      </c>
      <c r="K38" s="9">
        <v>0</v>
      </c>
      <c r="L38" s="8">
        <f t="shared" si="5"/>
        <v>80686</v>
      </c>
      <c r="M38" s="9">
        <v>7</v>
      </c>
      <c r="N38" s="9">
        <f t="shared" si="0"/>
        <v>80678</v>
      </c>
      <c r="O38" s="9">
        <f t="shared" si="1"/>
        <v>48</v>
      </c>
      <c r="P38" s="7">
        <v>16</v>
      </c>
      <c r="Q38" s="7">
        <v>6.28</v>
      </c>
      <c r="R38" s="9">
        <v>0</v>
      </c>
      <c r="S38" s="9">
        <v>1</v>
      </c>
      <c r="T38" s="9">
        <v>0</v>
      </c>
      <c r="U38" s="9">
        <v>0</v>
      </c>
      <c r="V38" s="9">
        <v>0</v>
      </c>
      <c r="W38" s="25">
        <v>1</v>
      </c>
      <c r="X38" s="9">
        <v>0</v>
      </c>
      <c r="Y38" s="9">
        <v>0</v>
      </c>
      <c r="Z38" s="25">
        <v>1</v>
      </c>
      <c r="AA38" s="9">
        <v>0</v>
      </c>
      <c r="AB38" s="25">
        <v>1</v>
      </c>
      <c r="AC38" s="17">
        <v>2008</v>
      </c>
      <c r="AD38" s="27">
        <v>0</v>
      </c>
      <c r="AE38" s="27">
        <v>0</v>
      </c>
      <c r="AF38" s="27">
        <v>0</v>
      </c>
      <c r="AG38" s="34">
        <v>1</v>
      </c>
      <c r="AH38" s="33" t="s">
        <v>87</v>
      </c>
      <c r="AI38" s="15" t="s">
        <v>87</v>
      </c>
      <c r="AJ38" s="30">
        <f t="shared" si="3"/>
        <v>0.46172000000000002</v>
      </c>
      <c r="AK38" s="31">
        <v>0.53827999999999998</v>
      </c>
      <c r="AL38">
        <v>0.52400000000000002</v>
      </c>
      <c r="AM38" s="31">
        <v>0.47599999999999998</v>
      </c>
      <c r="AN38">
        <v>1</v>
      </c>
      <c r="AO38" s="15">
        <v>0</v>
      </c>
      <c r="AP38" t="s">
        <v>87</v>
      </c>
      <c r="AQ38" s="15" t="s">
        <v>87</v>
      </c>
      <c r="AR38" s="15" t="s">
        <v>24</v>
      </c>
      <c r="AS38">
        <v>1</v>
      </c>
      <c r="AT38">
        <v>0</v>
      </c>
      <c r="AU38">
        <v>0</v>
      </c>
      <c r="AV38">
        <v>0</v>
      </c>
      <c r="AW38">
        <v>0</v>
      </c>
      <c r="AX38">
        <v>0</v>
      </c>
      <c r="AY38" s="15">
        <v>0</v>
      </c>
      <c r="AZ38">
        <v>1</v>
      </c>
      <c r="BA38">
        <v>0</v>
      </c>
      <c r="BB38" s="15">
        <v>0</v>
      </c>
      <c r="BC38">
        <v>11381</v>
      </c>
      <c r="BD38">
        <v>1040</v>
      </c>
      <c r="BE38" s="21">
        <v>0.95</v>
      </c>
      <c r="BF38" s="21">
        <v>27.56</v>
      </c>
      <c r="BG38">
        <v>1</v>
      </c>
      <c r="BH38">
        <v>0</v>
      </c>
      <c r="BI38">
        <v>0</v>
      </c>
      <c r="BJ38">
        <v>0</v>
      </c>
      <c r="BK38">
        <v>0</v>
      </c>
      <c r="BL38" s="15">
        <v>0</v>
      </c>
      <c r="BM38">
        <v>1</v>
      </c>
      <c r="BN38">
        <v>0</v>
      </c>
      <c r="BO38">
        <v>0</v>
      </c>
      <c r="BP38" s="15">
        <v>0</v>
      </c>
      <c r="BQ38">
        <v>0</v>
      </c>
      <c r="BR38">
        <v>0</v>
      </c>
      <c r="BS38" s="15">
        <v>0</v>
      </c>
      <c r="BT38">
        <v>0</v>
      </c>
      <c r="BU38">
        <v>0</v>
      </c>
      <c r="BV38">
        <v>1</v>
      </c>
      <c r="BW38">
        <v>1</v>
      </c>
      <c r="BX38">
        <v>0</v>
      </c>
      <c r="BY38">
        <v>0</v>
      </c>
      <c r="BZ38">
        <v>0</v>
      </c>
      <c r="CA38">
        <v>0</v>
      </c>
      <c r="CB38">
        <v>0</v>
      </c>
      <c r="CC38">
        <v>0</v>
      </c>
      <c r="CD38">
        <v>0</v>
      </c>
      <c r="CE38" s="15">
        <v>0</v>
      </c>
      <c r="CF38">
        <v>0.03</v>
      </c>
      <c r="CG38">
        <v>16</v>
      </c>
      <c r="CH38">
        <v>1</v>
      </c>
      <c r="CI38">
        <v>0</v>
      </c>
      <c r="CJ38">
        <v>34</v>
      </c>
      <c r="CK38" s="28" t="s">
        <v>80</v>
      </c>
    </row>
    <row r="39" spans="1:89" x14ac:dyDescent="0.35">
      <c r="A39">
        <v>38</v>
      </c>
      <c r="B39">
        <v>2</v>
      </c>
      <c r="C39" s="21" t="s">
        <v>98</v>
      </c>
      <c r="D39" s="11">
        <v>8.476080955730648</v>
      </c>
      <c r="E39" s="12">
        <v>0.15888640353036451</v>
      </c>
      <c r="F39" s="7">
        <v>53.34679851388794</v>
      </c>
      <c r="G39" s="8">
        <v>0</v>
      </c>
      <c r="H39" s="9">
        <v>0</v>
      </c>
      <c r="I39" s="9">
        <v>0</v>
      </c>
      <c r="J39" s="9">
        <v>1</v>
      </c>
      <c r="K39" s="9">
        <v>0</v>
      </c>
      <c r="L39" s="8">
        <f t="shared" si="5"/>
        <v>80686</v>
      </c>
      <c r="M39" s="9">
        <v>7</v>
      </c>
      <c r="N39" s="9">
        <f t="shared" si="0"/>
        <v>80678</v>
      </c>
      <c r="O39" s="9">
        <f t="shared" si="1"/>
        <v>48</v>
      </c>
      <c r="P39" s="7">
        <v>18</v>
      </c>
      <c r="Q39" s="7">
        <v>6.28</v>
      </c>
      <c r="R39" s="9">
        <v>0</v>
      </c>
      <c r="S39" s="9">
        <v>1</v>
      </c>
      <c r="T39" s="9">
        <v>0</v>
      </c>
      <c r="U39" s="9">
        <v>0</v>
      </c>
      <c r="V39" s="9">
        <v>0</v>
      </c>
      <c r="W39" s="25">
        <v>1</v>
      </c>
      <c r="X39" s="9">
        <v>0</v>
      </c>
      <c r="Y39" s="9">
        <v>0</v>
      </c>
      <c r="Z39" s="25">
        <v>1</v>
      </c>
      <c r="AA39" s="9">
        <v>0</v>
      </c>
      <c r="AB39" s="25">
        <v>1</v>
      </c>
      <c r="AC39" s="17">
        <v>2008</v>
      </c>
      <c r="AD39" s="27">
        <v>0</v>
      </c>
      <c r="AE39" s="27">
        <v>0</v>
      </c>
      <c r="AF39" s="27">
        <v>0</v>
      </c>
      <c r="AG39" s="34">
        <v>1</v>
      </c>
      <c r="AH39" s="33" t="s">
        <v>87</v>
      </c>
      <c r="AI39" s="15" t="s">
        <v>87</v>
      </c>
      <c r="AJ39" s="30">
        <f t="shared" si="3"/>
        <v>0.46172000000000002</v>
      </c>
      <c r="AK39" s="31">
        <v>0.53827999999999998</v>
      </c>
      <c r="AL39">
        <v>0.52400000000000002</v>
      </c>
      <c r="AM39" s="31">
        <v>0.47599999999999998</v>
      </c>
      <c r="AN39">
        <v>1</v>
      </c>
      <c r="AO39" s="15">
        <v>0</v>
      </c>
      <c r="AP39" t="s">
        <v>87</v>
      </c>
      <c r="AQ39" s="15" t="s">
        <v>87</v>
      </c>
      <c r="AR39" s="15" t="s">
        <v>24</v>
      </c>
      <c r="AS39">
        <v>1</v>
      </c>
      <c r="AT39">
        <v>0</v>
      </c>
      <c r="AU39">
        <v>0</v>
      </c>
      <c r="AV39">
        <v>0</v>
      </c>
      <c r="AW39">
        <v>0</v>
      </c>
      <c r="AX39">
        <v>0</v>
      </c>
      <c r="AY39" s="15">
        <v>0</v>
      </c>
      <c r="AZ39">
        <v>1</v>
      </c>
      <c r="BA39">
        <v>0</v>
      </c>
      <c r="BB39" s="15">
        <v>0</v>
      </c>
      <c r="BC39">
        <v>11381</v>
      </c>
      <c r="BD39">
        <v>1040</v>
      </c>
      <c r="BE39" s="21">
        <v>0.95</v>
      </c>
      <c r="BF39" s="21">
        <v>27.56</v>
      </c>
      <c r="BG39">
        <v>1</v>
      </c>
      <c r="BH39">
        <v>0</v>
      </c>
      <c r="BI39">
        <v>0</v>
      </c>
      <c r="BJ39">
        <v>0</v>
      </c>
      <c r="BK39">
        <v>0</v>
      </c>
      <c r="BL39" s="15">
        <v>0</v>
      </c>
      <c r="BM39">
        <v>1</v>
      </c>
      <c r="BN39">
        <v>0</v>
      </c>
      <c r="BO39">
        <v>0</v>
      </c>
      <c r="BP39" s="15">
        <v>0</v>
      </c>
      <c r="BQ39">
        <v>0</v>
      </c>
      <c r="BR39">
        <v>0</v>
      </c>
      <c r="BS39" s="15">
        <v>0</v>
      </c>
      <c r="BT39">
        <v>0</v>
      </c>
      <c r="BU39">
        <v>0</v>
      </c>
      <c r="BV39">
        <v>1</v>
      </c>
      <c r="BW39">
        <v>1</v>
      </c>
      <c r="BX39">
        <v>0</v>
      </c>
      <c r="BY39">
        <v>0</v>
      </c>
      <c r="BZ39">
        <v>0</v>
      </c>
      <c r="CA39">
        <v>0</v>
      </c>
      <c r="CB39">
        <v>0</v>
      </c>
      <c r="CC39">
        <v>0</v>
      </c>
      <c r="CD39">
        <v>0</v>
      </c>
      <c r="CE39" s="15">
        <v>0</v>
      </c>
      <c r="CF39">
        <v>0.03</v>
      </c>
      <c r="CG39">
        <v>16</v>
      </c>
      <c r="CH39">
        <v>1</v>
      </c>
      <c r="CI39">
        <v>0</v>
      </c>
      <c r="CJ39">
        <v>34</v>
      </c>
      <c r="CK39" s="28" t="s">
        <v>80</v>
      </c>
    </row>
    <row r="40" spans="1:89" x14ac:dyDescent="0.35">
      <c r="A40">
        <v>39</v>
      </c>
      <c r="B40">
        <v>2</v>
      </c>
      <c r="C40" s="21" t="s">
        <v>98</v>
      </c>
      <c r="D40" s="11">
        <v>8.9911465030419571</v>
      </c>
      <c r="E40" s="12">
        <v>0.2641899711935492</v>
      </c>
      <c r="F40" s="7">
        <v>34.032883467990992</v>
      </c>
      <c r="G40" s="8">
        <v>0</v>
      </c>
      <c r="H40" s="9">
        <v>0</v>
      </c>
      <c r="I40" s="9">
        <v>0</v>
      </c>
      <c r="J40" s="9">
        <v>1</v>
      </c>
      <c r="K40" s="9">
        <v>0</v>
      </c>
      <c r="L40" s="8">
        <f t="shared" si="5"/>
        <v>80686</v>
      </c>
      <c r="M40" s="9">
        <v>7</v>
      </c>
      <c r="N40" s="9">
        <f t="shared" si="0"/>
        <v>80678</v>
      </c>
      <c r="O40" s="9">
        <f t="shared" si="1"/>
        <v>48</v>
      </c>
      <c r="P40" s="7">
        <v>20</v>
      </c>
      <c r="Q40" s="7">
        <v>6.28</v>
      </c>
      <c r="R40" s="9">
        <v>0</v>
      </c>
      <c r="S40" s="9">
        <v>1</v>
      </c>
      <c r="T40" s="9">
        <v>0</v>
      </c>
      <c r="U40" s="9">
        <v>0</v>
      </c>
      <c r="V40" s="9">
        <v>0</v>
      </c>
      <c r="W40" s="25">
        <v>1</v>
      </c>
      <c r="X40" s="9">
        <v>0</v>
      </c>
      <c r="Y40" s="9">
        <v>0</v>
      </c>
      <c r="Z40" s="25">
        <v>1</v>
      </c>
      <c r="AA40" s="9">
        <v>0</v>
      </c>
      <c r="AB40" s="25">
        <v>1</v>
      </c>
      <c r="AC40" s="17">
        <v>2008</v>
      </c>
      <c r="AD40" s="27">
        <v>0</v>
      </c>
      <c r="AE40" s="27">
        <v>0</v>
      </c>
      <c r="AF40" s="27">
        <v>0</v>
      </c>
      <c r="AG40" s="34">
        <v>1</v>
      </c>
      <c r="AH40" s="33" t="s">
        <v>87</v>
      </c>
      <c r="AI40" s="15" t="s">
        <v>87</v>
      </c>
      <c r="AJ40" s="30">
        <f t="shared" si="3"/>
        <v>0.46172000000000002</v>
      </c>
      <c r="AK40" s="31">
        <v>0.53827999999999998</v>
      </c>
      <c r="AL40">
        <v>0.52400000000000002</v>
      </c>
      <c r="AM40" s="31">
        <v>0.47599999999999998</v>
      </c>
      <c r="AN40">
        <v>1</v>
      </c>
      <c r="AO40" s="15">
        <v>0</v>
      </c>
      <c r="AP40" t="s">
        <v>87</v>
      </c>
      <c r="AQ40" s="15" t="s">
        <v>87</v>
      </c>
      <c r="AR40" s="15" t="s">
        <v>24</v>
      </c>
      <c r="AS40">
        <v>1</v>
      </c>
      <c r="AT40">
        <v>0</v>
      </c>
      <c r="AU40">
        <v>0</v>
      </c>
      <c r="AV40">
        <v>0</v>
      </c>
      <c r="AW40">
        <v>0</v>
      </c>
      <c r="AX40">
        <v>0</v>
      </c>
      <c r="AY40" s="15">
        <v>0</v>
      </c>
      <c r="AZ40">
        <v>1</v>
      </c>
      <c r="BA40">
        <v>0</v>
      </c>
      <c r="BB40" s="15">
        <v>0</v>
      </c>
      <c r="BC40">
        <v>11381</v>
      </c>
      <c r="BD40">
        <v>1040</v>
      </c>
      <c r="BE40" s="21">
        <v>0.95</v>
      </c>
      <c r="BF40" s="21">
        <v>27.56</v>
      </c>
      <c r="BG40">
        <v>1</v>
      </c>
      <c r="BH40">
        <v>0</v>
      </c>
      <c r="BI40">
        <v>0</v>
      </c>
      <c r="BJ40">
        <v>0</v>
      </c>
      <c r="BK40">
        <v>0</v>
      </c>
      <c r="BL40" s="15">
        <v>0</v>
      </c>
      <c r="BM40">
        <v>1</v>
      </c>
      <c r="BN40">
        <v>0</v>
      </c>
      <c r="BO40">
        <v>0</v>
      </c>
      <c r="BP40" s="15">
        <v>0</v>
      </c>
      <c r="BQ40">
        <v>0</v>
      </c>
      <c r="BR40">
        <v>0</v>
      </c>
      <c r="BS40" s="15">
        <v>0</v>
      </c>
      <c r="BT40">
        <v>0</v>
      </c>
      <c r="BU40">
        <v>0</v>
      </c>
      <c r="BV40">
        <v>1</v>
      </c>
      <c r="BW40">
        <v>1</v>
      </c>
      <c r="BX40">
        <v>0</v>
      </c>
      <c r="BY40">
        <v>0</v>
      </c>
      <c r="BZ40">
        <v>0</v>
      </c>
      <c r="CA40">
        <v>0</v>
      </c>
      <c r="CB40">
        <v>0</v>
      </c>
      <c r="CC40">
        <v>0</v>
      </c>
      <c r="CD40">
        <v>0</v>
      </c>
      <c r="CE40" s="15">
        <v>0</v>
      </c>
      <c r="CF40">
        <v>0.03</v>
      </c>
      <c r="CG40">
        <v>16</v>
      </c>
      <c r="CH40">
        <v>1</v>
      </c>
      <c r="CI40">
        <v>0</v>
      </c>
      <c r="CJ40">
        <v>34</v>
      </c>
      <c r="CK40" s="28" t="s">
        <v>80</v>
      </c>
    </row>
    <row r="41" spans="1:89" x14ac:dyDescent="0.35">
      <c r="A41">
        <v>40</v>
      </c>
      <c r="B41">
        <v>2</v>
      </c>
      <c r="C41" s="21" t="s">
        <v>98</v>
      </c>
      <c r="D41" s="11">
        <v>7.3481372216716689</v>
      </c>
      <c r="E41" s="12">
        <v>0.27723883534387228</v>
      </c>
      <c r="F41" s="7">
        <v>26.504718260547548</v>
      </c>
      <c r="G41" s="8">
        <v>0</v>
      </c>
      <c r="H41" s="9">
        <v>0</v>
      </c>
      <c r="I41" s="9">
        <v>0</v>
      </c>
      <c r="J41" s="9">
        <v>1</v>
      </c>
      <c r="K41" s="9">
        <v>0</v>
      </c>
      <c r="L41" s="8">
        <f t="shared" si="5"/>
        <v>80686</v>
      </c>
      <c r="M41" s="9">
        <v>7</v>
      </c>
      <c r="N41" s="9">
        <f t="shared" si="0"/>
        <v>80678</v>
      </c>
      <c r="O41" s="9">
        <f t="shared" si="1"/>
        <v>48</v>
      </c>
      <c r="P41" s="7">
        <v>22</v>
      </c>
      <c r="Q41" s="7">
        <v>6.28</v>
      </c>
      <c r="R41" s="9">
        <v>0</v>
      </c>
      <c r="S41" s="9">
        <v>1</v>
      </c>
      <c r="T41" s="9">
        <v>0</v>
      </c>
      <c r="U41" s="9">
        <v>0</v>
      </c>
      <c r="V41" s="9">
        <v>0</v>
      </c>
      <c r="W41" s="25">
        <v>1</v>
      </c>
      <c r="X41" s="9">
        <v>0</v>
      </c>
      <c r="Y41" s="9">
        <v>0</v>
      </c>
      <c r="Z41" s="25">
        <v>1</v>
      </c>
      <c r="AA41" s="9">
        <v>0</v>
      </c>
      <c r="AB41" s="25">
        <v>1</v>
      </c>
      <c r="AC41" s="17">
        <v>2008</v>
      </c>
      <c r="AD41" s="27">
        <v>0</v>
      </c>
      <c r="AE41" s="27">
        <v>0</v>
      </c>
      <c r="AF41" s="27">
        <v>0</v>
      </c>
      <c r="AG41" s="34">
        <v>1</v>
      </c>
      <c r="AH41" s="33" t="s">
        <v>87</v>
      </c>
      <c r="AI41" s="15" t="s">
        <v>87</v>
      </c>
      <c r="AJ41" s="30">
        <f t="shared" si="3"/>
        <v>0.46172000000000002</v>
      </c>
      <c r="AK41" s="31">
        <v>0.53827999999999998</v>
      </c>
      <c r="AL41">
        <v>0.52400000000000002</v>
      </c>
      <c r="AM41" s="31">
        <v>0.47599999999999998</v>
      </c>
      <c r="AN41">
        <v>1</v>
      </c>
      <c r="AO41" s="15">
        <v>0</v>
      </c>
      <c r="AP41" t="s">
        <v>87</v>
      </c>
      <c r="AQ41" s="15" t="s">
        <v>87</v>
      </c>
      <c r="AR41" s="15" t="s">
        <v>24</v>
      </c>
      <c r="AS41">
        <v>1</v>
      </c>
      <c r="AT41">
        <v>0</v>
      </c>
      <c r="AU41">
        <v>0</v>
      </c>
      <c r="AV41">
        <v>0</v>
      </c>
      <c r="AW41">
        <v>0</v>
      </c>
      <c r="AX41">
        <v>0</v>
      </c>
      <c r="AY41" s="15">
        <v>0</v>
      </c>
      <c r="AZ41">
        <v>1</v>
      </c>
      <c r="BA41">
        <v>0</v>
      </c>
      <c r="BB41" s="15">
        <v>0</v>
      </c>
      <c r="BC41">
        <v>11381</v>
      </c>
      <c r="BD41">
        <v>1040</v>
      </c>
      <c r="BE41" s="21">
        <v>0.95</v>
      </c>
      <c r="BF41" s="21">
        <v>27.56</v>
      </c>
      <c r="BG41">
        <v>1</v>
      </c>
      <c r="BH41">
        <v>0</v>
      </c>
      <c r="BI41">
        <v>0</v>
      </c>
      <c r="BJ41">
        <v>0</v>
      </c>
      <c r="BK41">
        <v>0</v>
      </c>
      <c r="BL41" s="15">
        <v>0</v>
      </c>
      <c r="BM41">
        <v>1</v>
      </c>
      <c r="BN41">
        <v>0</v>
      </c>
      <c r="BO41">
        <v>0</v>
      </c>
      <c r="BP41" s="15">
        <v>0</v>
      </c>
      <c r="BQ41">
        <v>0</v>
      </c>
      <c r="BR41">
        <v>0</v>
      </c>
      <c r="BS41" s="15">
        <v>0</v>
      </c>
      <c r="BT41">
        <v>0</v>
      </c>
      <c r="BU41">
        <v>0</v>
      </c>
      <c r="BV41">
        <v>1</v>
      </c>
      <c r="BW41">
        <v>1</v>
      </c>
      <c r="BX41">
        <v>0</v>
      </c>
      <c r="BY41">
        <v>0</v>
      </c>
      <c r="BZ41">
        <v>0</v>
      </c>
      <c r="CA41">
        <v>0</v>
      </c>
      <c r="CB41">
        <v>0</v>
      </c>
      <c r="CC41">
        <v>0</v>
      </c>
      <c r="CD41">
        <v>0</v>
      </c>
      <c r="CE41" s="15">
        <v>0</v>
      </c>
      <c r="CF41">
        <v>0.03</v>
      </c>
      <c r="CG41">
        <v>16</v>
      </c>
      <c r="CH41">
        <v>1</v>
      </c>
      <c r="CI41">
        <v>0</v>
      </c>
      <c r="CJ41">
        <v>34</v>
      </c>
      <c r="CK41" s="28" t="s">
        <v>80</v>
      </c>
    </row>
    <row r="42" spans="1:89" x14ac:dyDescent="0.35">
      <c r="A42">
        <v>41</v>
      </c>
      <c r="B42">
        <v>2</v>
      </c>
      <c r="C42" s="21" t="s">
        <v>98</v>
      </c>
      <c r="D42" s="11">
        <v>4.5254472798147649</v>
      </c>
      <c r="E42" s="12">
        <v>1.861077724480064</v>
      </c>
      <c r="F42" s="7">
        <v>2.431627234203265</v>
      </c>
      <c r="G42" s="8">
        <v>0</v>
      </c>
      <c r="H42" s="9">
        <v>0</v>
      </c>
      <c r="I42" s="9">
        <v>0</v>
      </c>
      <c r="J42" s="9">
        <v>1</v>
      </c>
      <c r="K42" s="9">
        <v>0</v>
      </c>
      <c r="L42" s="8">
        <f t="shared" ref="L42:L53" si="6">ROUND(174751*AK42,0)</f>
        <v>94065</v>
      </c>
      <c r="M42" s="9">
        <v>7</v>
      </c>
      <c r="N42" s="9">
        <f t="shared" si="0"/>
        <v>94057</v>
      </c>
      <c r="O42" s="9">
        <f t="shared" si="1"/>
        <v>48</v>
      </c>
      <c r="P42" s="7">
        <v>16</v>
      </c>
      <c r="Q42" s="7">
        <v>6.28</v>
      </c>
      <c r="R42" s="9">
        <v>0</v>
      </c>
      <c r="S42" s="9">
        <v>1</v>
      </c>
      <c r="T42" s="9">
        <v>0</v>
      </c>
      <c r="U42" s="9">
        <v>0</v>
      </c>
      <c r="V42" s="9">
        <v>0</v>
      </c>
      <c r="W42" s="25">
        <v>1</v>
      </c>
      <c r="X42" s="9">
        <v>0</v>
      </c>
      <c r="Y42" s="9">
        <v>0</v>
      </c>
      <c r="Z42" s="25">
        <v>1</v>
      </c>
      <c r="AA42" s="9">
        <v>0</v>
      </c>
      <c r="AB42" s="25">
        <v>1</v>
      </c>
      <c r="AC42" s="17">
        <v>2004</v>
      </c>
      <c r="AD42" s="27">
        <v>0</v>
      </c>
      <c r="AE42" s="27">
        <v>0</v>
      </c>
      <c r="AF42" s="27">
        <v>0</v>
      </c>
      <c r="AG42" s="34">
        <v>1</v>
      </c>
      <c r="AH42" s="33" t="s">
        <v>87</v>
      </c>
      <c r="AI42" s="15" t="s">
        <v>87</v>
      </c>
      <c r="AJ42" s="30">
        <f t="shared" si="3"/>
        <v>0.46172000000000002</v>
      </c>
      <c r="AK42" s="31">
        <v>0.53827999999999998</v>
      </c>
      <c r="AL42">
        <v>0.52400000000000002</v>
      </c>
      <c r="AM42" s="31">
        <v>0.47599999999999998</v>
      </c>
      <c r="AN42">
        <v>1</v>
      </c>
      <c r="AO42" s="15">
        <v>0</v>
      </c>
      <c r="AP42" t="s">
        <v>87</v>
      </c>
      <c r="AQ42" s="15" t="s">
        <v>87</v>
      </c>
      <c r="AR42" s="15" t="s">
        <v>24</v>
      </c>
      <c r="AS42">
        <v>1</v>
      </c>
      <c r="AT42">
        <v>0</v>
      </c>
      <c r="AU42">
        <v>0</v>
      </c>
      <c r="AV42">
        <v>0</v>
      </c>
      <c r="AW42">
        <v>0</v>
      </c>
      <c r="AX42">
        <v>0</v>
      </c>
      <c r="AY42" s="15">
        <v>0</v>
      </c>
      <c r="AZ42">
        <v>1</v>
      </c>
      <c r="BA42">
        <v>0</v>
      </c>
      <c r="BB42" s="15">
        <v>0</v>
      </c>
      <c r="BC42">
        <v>10169</v>
      </c>
      <c r="BD42">
        <v>996</v>
      </c>
      <c r="BE42" s="21">
        <v>0.95</v>
      </c>
      <c r="BF42" s="21">
        <v>27.56</v>
      </c>
      <c r="BG42">
        <v>1</v>
      </c>
      <c r="BH42">
        <v>0</v>
      </c>
      <c r="BI42">
        <v>0</v>
      </c>
      <c r="BJ42">
        <v>0</v>
      </c>
      <c r="BK42">
        <v>0</v>
      </c>
      <c r="BL42" s="15">
        <v>0</v>
      </c>
      <c r="BM42">
        <v>1</v>
      </c>
      <c r="BN42">
        <v>0</v>
      </c>
      <c r="BO42">
        <v>0</v>
      </c>
      <c r="BP42" s="15">
        <v>0</v>
      </c>
      <c r="BQ42">
        <v>0</v>
      </c>
      <c r="BR42">
        <v>0</v>
      </c>
      <c r="BS42" s="15">
        <v>0</v>
      </c>
      <c r="BT42">
        <v>0</v>
      </c>
      <c r="BU42">
        <v>0</v>
      </c>
      <c r="BV42">
        <v>1</v>
      </c>
      <c r="BW42">
        <v>1</v>
      </c>
      <c r="BX42">
        <v>0</v>
      </c>
      <c r="BY42">
        <v>0</v>
      </c>
      <c r="BZ42">
        <v>0</v>
      </c>
      <c r="CA42">
        <v>0</v>
      </c>
      <c r="CB42">
        <v>0</v>
      </c>
      <c r="CC42">
        <v>0</v>
      </c>
      <c r="CD42">
        <v>0</v>
      </c>
      <c r="CE42" s="15">
        <v>0</v>
      </c>
      <c r="CF42">
        <v>0.03</v>
      </c>
      <c r="CG42">
        <v>16</v>
      </c>
      <c r="CH42">
        <v>1</v>
      </c>
      <c r="CI42">
        <v>0</v>
      </c>
      <c r="CJ42">
        <v>34</v>
      </c>
      <c r="CK42" s="28" t="s">
        <v>80</v>
      </c>
    </row>
    <row r="43" spans="1:89" x14ac:dyDescent="0.35">
      <c r="A43">
        <v>42</v>
      </c>
      <c r="B43">
        <v>2</v>
      </c>
      <c r="C43" s="21" t="s">
        <v>98</v>
      </c>
      <c r="D43" s="11">
        <v>7.4005352510223332</v>
      </c>
      <c r="E43" s="12">
        <v>0.33069444024107653</v>
      </c>
      <c r="F43" s="7">
        <v>22.378771308121589</v>
      </c>
      <c r="G43" s="8">
        <v>0</v>
      </c>
      <c r="H43" s="9">
        <v>0</v>
      </c>
      <c r="I43" s="9">
        <v>0</v>
      </c>
      <c r="J43" s="9">
        <v>1</v>
      </c>
      <c r="K43" s="9">
        <v>0</v>
      </c>
      <c r="L43" s="8">
        <f t="shared" si="6"/>
        <v>94065</v>
      </c>
      <c r="M43" s="9">
        <v>7</v>
      </c>
      <c r="N43" s="9">
        <f t="shared" si="0"/>
        <v>94057</v>
      </c>
      <c r="O43" s="9">
        <f t="shared" si="1"/>
        <v>48</v>
      </c>
      <c r="P43" s="7">
        <v>18</v>
      </c>
      <c r="Q43" s="7">
        <v>6.28</v>
      </c>
      <c r="R43" s="9">
        <v>0</v>
      </c>
      <c r="S43" s="9">
        <v>1</v>
      </c>
      <c r="T43" s="9">
        <v>0</v>
      </c>
      <c r="U43" s="9">
        <v>0</v>
      </c>
      <c r="V43" s="9">
        <v>0</v>
      </c>
      <c r="W43" s="25">
        <v>1</v>
      </c>
      <c r="X43" s="9">
        <v>0</v>
      </c>
      <c r="Y43" s="9">
        <v>0</v>
      </c>
      <c r="Z43" s="25">
        <v>1</v>
      </c>
      <c r="AA43" s="9">
        <v>0</v>
      </c>
      <c r="AB43" s="25">
        <v>1</v>
      </c>
      <c r="AC43" s="17">
        <v>2004</v>
      </c>
      <c r="AD43" s="27">
        <v>0</v>
      </c>
      <c r="AE43" s="27">
        <v>0</v>
      </c>
      <c r="AF43" s="27">
        <v>0</v>
      </c>
      <c r="AG43" s="34">
        <v>1</v>
      </c>
      <c r="AH43" s="33" t="s">
        <v>87</v>
      </c>
      <c r="AI43" s="15" t="s">
        <v>87</v>
      </c>
      <c r="AJ43" s="30">
        <f t="shared" si="3"/>
        <v>0.46172000000000002</v>
      </c>
      <c r="AK43" s="31">
        <v>0.53827999999999998</v>
      </c>
      <c r="AL43">
        <v>0.52400000000000002</v>
      </c>
      <c r="AM43" s="31">
        <v>0.47599999999999998</v>
      </c>
      <c r="AN43">
        <v>1</v>
      </c>
      <c r="AO43" s="15">
        <v>0</v>
      </c>
      <c r="AP43" t="s">
        <v>87</v>
      </c>
      <c r="AQ43" s="15" t="s">
        <v>87</v>
      </c>
      <c r="AR43" s="15" t="s">
        <v>24</v>
      </c>
      <c r="AS43">
        <v>1</v>
      </c>
      <c r="AT43">
        <v>0</v>
      </c>
      <c r="AU43">
        <v>0</v>
      </c>
      <c r="AV43">
        <v>0</v>
      </c>
      <c r="AW43">
        <v>0</v>
      </c>
      <c r="AX43">
        <v>0</v>
      </c>
      <c r="AY43" s="15">
        <v>0</v>
      </c>
      <c r="AZ43">
        <v>1</v>
      </c>
      <c r="BA43">
        <v>0</v>
      </c>
      <c r="BB43" s="15">
        <v>0</v>
      </c>
      <c r="BC43">
        <v>10169</v>
      </c>
      <c r="BD43">
        <v>996</v>
      </c>
      <c r="BE43" s="21">
        <v>0.95</v>
      </c>
      <c r="BF43" s="21">
        <v>27.56</v>
      </c>
      <c r="BG43">
        <v>1</v>
      </c>
      <c r="BH43">
        <v>0</v>
      </c>
      <c r="BI43">
        <v>0</v>
      </c>
      <c r="BJ43">
        <v>0</v>
      </c>
      <c r="BK43">
        <v>0</v>
      </c>
      <c r="BL43" s="15">
        <v>0</v>
      </c>
      <c r="BM43">
        <v>1</v>
      </c>
      <c r="BN43">
        <v>0</v>
      </c>
      <c r="BO43">
        <v>0</v>
      </c>
      <c r="BP43" s="15">
        <v>0</v>
      </c>
      <c r="BQ43">
        <v>0</v>
      </c>
      <c r="BR43">
        <v>0</v>
      </c>
      <c r="BS43" s="15">
        <v>0</v>
      </c>
      <c r="BT43">
        <v>0</v>
      </c>
      <c r="BU43">
        <v>0</v>
      </c>
      <c r="BV43">
        <v>1</v>
      </c>
      <c r="BW43">
        <v>1</v>
      </c>
      <c r="BX43">
        <v>0</v>
      </c>
      <c r="BY43">
        <v>0</v>
      </c>
      <c r="BZ43">
        <v>0</v>
      </c>
      <c r="CA43">
        <v>0</v>
      </c>
      <c r="CB43">
        <v>0</v>
      </c>
      <c r="CC43">
        <v>0</v>
      </c>
      <c r="CD43">
        <v>0</v>
      </c>
      <c r="CE43" s="15">
        <v>0</v>
      </c>
      <c r="CF43">
        <v>0.03</v>
      </c>
      <c r="CG43">
        <v>16</v>
      </c>
      <c r="CH43">
        <v>1</v>
      </c>
      <c r="CI43">
        <v>0</v>
      </c>
      <c r="CJ43">
        <v>34</v>
      </c>
      <c r="CK43" s="28" t="s">
        <v>80</v>
      </c>
    </row>
    <row r="44" spans="1:89" x14ac:dyDescent="0.35">
      <c r="A44">
        <v>43</v>
      </c>
      <c r="B44">
        <v>2</v>
      </c>
      <c r="C44" s="21" t="s">
        <v>98</v>
      </c>
      <c r="D44" s="11">
        <v>9.7096919750153212</v>
      </c>
      <c r="E44" s="12">
        <v>0.77831534147012582</v>
      </c>
      <c r="F44" s="7">
        <v>12.4752673597248</v>
      </c>
      <c r="G44" s="8">
        <v>0</v>
      </c>
      <c r="H44" s="9">
        <v>0</v>
      </c>
      <c r="I44" s="9">
        <v>0</v>
      </c>
      <c r="J44" s="9">
        <v>1</v>
      </c>
      <c r="K44" s="9">
        <v>0</v>
      </c>
      <c r="L44" s="8">
        <f t="shared" si="6"/>
        <v>94065</v>
      </c>
      <c r="M44" s="9">
        <v>7</v>
      </c>
      <c r="N44" s="9">
        <f t="shared" si="0"/>
        <v>94057</v>
      </c>
      <c r="O44" s="9">
        <f t="shared" si="1"/>
        <v>48</v>
      </c>
      <c r="P44" s="7">
        <v>20</v>
      </c>
      <c r="Q44" s="7">
        <v>6.28</v>
      </c>
      <c r="R44" s="9">
        <v>0</v>
      </c>
      <c r="S44" s="9">
        <v>1</v>
      </c>
      <c r="T44" s="9">
        <v>0</v>
      </c>
      <c r="U44" s="9">
        <v>0</v>
      </c>
      <c r="V44" s="9">
        <v>0</v>
      </c>
      <c r="W44" s="25">
        <v>1</v>
      </c>
      <c r="X44" s="9">
        <v>0</v>
      </c>
      <c r="Y44" s="9">
        <v>0</v>
      </c>
      <c r="Z44" s="25">
        <v>1</v>
      </c>
      <c r="AA44" s="9">
        <v>0</v>
      </c>
      <c r="AB44" s="25">
        <v>1</v>
      </c>
      <c r="AC44" s="17">
        <v>2004</v>
      </c>
      <c r="AD44" s="27">
        <v>0</v>
      </c>
      <c r="AE44" s="27">
        <v>0</v>
      </c>
      <c r="AF44" s="27">
        <v>0</v>
      </c>
      <c r="AG44" s="34">
        <v>1</v>
      </c>
      <c r="AH44" s="33" t="s">
        <v>87</v>
      </c>
      <c r="AI44" s="15" t="s">
        <v>87</v>
      </c>
      <c r="AJ44" s="30">
        <f t="shared" si="3"/>
        <v>0.46172000000000002</v>
      </c>
      <c r="AK44" s="31">
        <v>0.53827999999999998</v>
      </c>
      <c r="AL44">
        <v>0.52400000000000002</v>
      </c>
      <c r="AM44" s="31">
        <v>0.47599999999999998</v>
      </c>
      <c r="AN44">
        <v>1</v>
      </c>
      <c r="AO44" s="15">
        <v>0</v>
      </c>
      <c r="AP44" t="s">
        <v>87</v>
      </c>
      <c r="AQ44" s="15" t="s">
        <v>87</v>
      </c>
      <c r="AR44" s="15" t="s">
        <v>24</v>
      </c>
      <c r="AS44">
        <v>1</v>
      </c>
      <c r="AT44">
        <v>0</v>
      </c>
      <c r="AU44">
        <v>0</v>
      </c>
      <c r="AV44">
        <v>0</v>
      </c>
      <c r="AW44">
        <v>0</v>
      </c>
      <c r="AX44">
        <v>0</v>
      </c>
      <c r="AY44" s="15">
        <v>0</v>
      </c>
      <c r="AZ44">
        <v>1</v>
      </c>
      <c r="BA44">
        <v>0</v>
      </c>
      <c r="BB44" s="15">
        <v>0</v>
      </c>
      <c r="BC44">
        <v>10169</v>
      </c>
      <c r="BD44">
        <v>996</v>
      </c>
      <c r="BE44" s="21">
        <v>0.95</v>
      </c>
      <c r="BF44" s="21">
        <v>27.56</v>
      </c>
      <c r="BG44">
        <v>1</v>
      </c>
      <c r="BH44">
        <v>0</v>
      </c>
      <c r="BI44">
        <v>0</v>
      </c>
      <c r="BJ44">
        <v>0</v>
      </c>
      <c r="BK44">
        <v>0</v>
      </c>
      <c r="BL44" s="15">
        <v>0</v>
      </c>
      <c r="BM44">
        <v>1</v>
      </c>
      <c r="BN44">
        <v>0</v>
      </c>
      <c r="BO44">
        <v>0</v>
      </c>
      <c r="BP44" s="15">
        <v>0</v>
      </c>
      <c r="BQ44">
        <v>0</v>
      </c>
      <c r="BR44">
        <v>0</v>
      </c>
      <c r="BS44" s="15">
        <v>0</v>
      </c>
      <c r="BT44">
        <v>0</v>
      </c>
      <c r="BU44">
        <v>0</v>
      </c>
      <c r="BV44">
        <v>1</v>
      </c>
      <c r="BW44">
        <v>1</v>
      </c>
      <c r="BX44">
        <v>0</v>
      </c>
      <c r="BY44">
        <v>0</v>
      </c>
      <c r="BZ44">
        <v>0</v>
      </c>
      <c r="CA44">
        <v>0</v>
      </c>
      <c r="CB44">
        <v>0</v>
      </c>
      <c r="CC44">
        <v>0</v>
      </c>
      <c r="CD44">
        <v>0</v>
      </c>
      <c r="CE44" s="15">
        <v>0</v>
      </c>
      <c r="CF44">
        <v>0.03</v>
      </c>
      <c r="CG44">
        <v>16</v>
      </c>
      <c r="CH44">
        <v>1</v>
      </c>
      <c r="CI44">
        <v>0</v>
      </c>
      <c r="CJ44">
        <v>34</v>
      </c>
      <c r="CK44" s="28" t="s">
        <v>80</v>
      </c>
    </row>
    <row r="45" spans="1:89" x14ac:dyDescent="0.35">
      <c r="A45">
        <v>44</v>
      </c>
      <c r="B45">
        <v>2</v>
      </c>
      <c r="C45" s="21" t="s">
        <v>98</v>
      </c>
      <c r="D45" s="11">
        <v>7.2913090915323719</v>
      </c>
      <c r="E45" s="12">
        <v>4.3154442557457582</v>
      </c>
      <c r="F45" s="7">
        <v>1.6895848166325931</v>
      </c>
      <c r="G45" s="8">
        <v>0</v>
      </c>
      <c r="H45" s="9">
        <v>0</v>
      </c>
      <c r="I45" s="9">
        <v>0</v>
      </c>
      <c r="J45" s="9">
        <v>1</v>
      </c>
      <c r="K45" s="9">
        <v>0</v>
      </c>
      <c r="L45" s="8">
        <f t="shared" si="6"/>
        <v>94065</v>
      </c>
      <c r="M45" s="9">
        <v>7</v>
      </c>
      <c r="N45" s="9">
        <f t="shared" si="0"/>
        <v>94057</v>
      </c>
      <c r="O45" s="9">
        <f t="shared" si="1"/>
        <v>48</v>
      </c>
      <c r="P45" s="7">
        <v>22</v>
      </c>
      <c r="Q45" s="7">
        <v>6.28</v>
      </c>
      <c r="R45" s="9">
        <v>0</v>
      </c>
      <c r="S45" s="9">
        <v>1</v>
      </c>
      <c r="T45" s="9">
        <v>0</v>
      </c>
      <c r="U45" s="9">
        <v>0</v>
      </c>
      <c r="V45" s="9">
        <v>0</v>
      </c>
      <c r="W45" s="25">
        <v>1</v>
      </c>
      <c r="X45" s="9">
        <v>0</v>
      </c>
      <c r="Y45" s="9">
        <v>0</v>
      </c>
      <c r="Z45" s="25">
        <v>1</v>
      </c>
      <c r="AA45" s="9">
        <v>0</v>
      </c>
      <c r="AB45" s="25">
        <v>1</v>
      </c>
      <c r="AC45" s="17">
        <v>2004</v>
      </c>
      <c r="AD45" s="27">
        <v>0</v>
      </c>
      <c r="AE45" s="27">
        <v>0</v>
      </c>
      <c r="AF45" s="27">
        <v>0</v>
      </c>
      <c r="AG45" s="34">
        <v>1</v>
      </c>
      <c r="AH45" s="33" t="s">
        <v>87</v>
      </c>
      <c r="AI45" s="15" t="s">
        <v>87</v>
      </c>
      <c r="AJ45" s="30">
        <f t="shared" si="3"/>
        <v>0.46172000000000002</v>
      </c>
      <c r="AK45" s="31">
        <v>0.53827999999999998</v>
      </c>
      <c r="AL45">
        <v>0.52400000000000002</v>
      </c>
      <c r="AM45" s="31">
        <v>0.47599999999999998</v>
      </c>
      <c r="AN45">
        <v>1</v>
      </c>
      <c r="AO45" s="15">
        <v>0</v>
      </c>
      <c r="AP45" t="s">
        <v>87</v>
      </c>
      <c r="AQ45" s="15" t="s">
        <v>87</v>
      </c>
      <c r="AR45" s="15" t="s">
        <v>24</v>
      </c>
      <c r="AS45">
        <v>1</v>
      </c>
      <c r="AT45">
        <v>0</v>
      </c>
      <c r="AU45">
        <v>0</v>
      </c>
      <c r="AV45">
        <v>0</v>
      </c>
      <c r="AW45">
        <v>0</v>
      </c>
      <c r="AX45">
        <v>0</v>
      </c>
      <c r="AY45" s="15">
        <v>0</v>
      </c>
      <c r="AZ45">
        <v>1</v>
      </c>
      <c r="BA45">
        <v>0</v>
      </c>
      <c r="BB45" s="15">
        <v>0</v>
      </c>
      <c r="BC45">
        <v>10169</v>
      </c>
      <c r="BD45">
        <v>996</v>
      </c>
      <c r="BE45" s="21">
        <v>0.95</v>
      </c>
      <c r="BF45" s="21">
        <v>27.56</v>
      </c>
      <c r="BG45">
        <v>1</v>
      </c>
      <c r="BH45">
        <v>0</v>
      </c>
      <c r="BI45">
        <v>0</v>
      </c>
      <c r="BJ45">
        <v>0</v>
      </c>
      <c r="BK45">
        <v>0</v>
      </c>
      <c r="BL45" s="15">
        <v>0</v>
      </c>
      <c r="BM45">
        <v>1</v>
      </c>
      <c r="BN45">
        <v>0</v>
      </c>
      <c r="BO45">
        <v>0</v>
      </c>
      <c r="BP45" s="15">
        <v>0</v>
      </c>
      <c r="BQ45">
        <v>0</v>
      </c>
      <c r="BR45">
        <v>0</v>
      </c>
      <c r="BS45" s="15">
        <v>0</v>
      </c>
      <c r="BT45">
        <v>0</v>
      </c>
      <c r="BU45">
        <v>0</v>
      </c>
      <c r="BV45">
        <v>1</v>
      </c>
      <c r="BW45">
        <v>1</v>
      </c>
      <c r="BX45">
        <v>0</v>
      </c>
      <c r="BY45">
        <v>0</v>
      </c>
      <c r="BZ45">
        <v>0</v>
      </c>
      <c r="CA45">
        <v>0</v>
      </c>
      <c r="CB45">
        <v>0</v>
      </c>
      <c r="CC45">
        <v>0</v>
      </c>
      <c r="CD45">
        <v>0</v>
      </c>
      <c r="CE45" s="15">
        <v>0</v>
      </c>
      <c r="CF45">
        <v>0.03</v>
      </c>
      <c r="CG45">
        <v>16</v>
      </c>
      <c r="CH45">
        <v>1</v>
      </c>
      <c r="CI45">
        <v>0</v>
      </c>
      <c r="CJ45">
        <v>34</v>
      </c>
      <c r="CK45" s="28" t="s">
        <v>80</v>
      </c>
    </row>
    <row r="46" spans="1:89" x14ac:dyDescent="0.35">
      <c r="A46">
        <v>45</v>
      </c>
      <c r="B46">
        <v>2</v>
      </c>
      <c r="C46" s="21" t="s">
        <v>98</v>
      </c>
      <c r="D46" s="11">
        <v>5.7318486246754397</v>
      </c>
      <c r="E46" s="12">
        <v>1.3417747287395361</v>
      </c>
      <c r="F46" s="7">
        <v>4.2718412427248067</v>
      </c>
      <c r="G46" s="8">
        <v>0</v>
      </c>
      <c r="H46" s="9">
        <v>0</v>
      </c>
      <c r="I46" s="9">
        <v>0</v>
      </c>
      <c r="J46" s="9">
        <v>1</v>
      </c>
      <c r="K46" s="9">
        <v>0</v>
      </c>
      <c r="L46" s="8">
        <f t="shared" si="6"/>
        <v>94065</v>
      </c>
      <c r="M46" s="9">
        <v>7</v>
      </c>
      <c r="N46" s="9">
        <f t="shared" si="0"/>
        <v>94057</v>
      </c>
      <c r="O46" s="9">
        <f t="shared" si="1"/>
        <v>48</v>
      </c>
      <c r="P46" s="7">
        <v>16</v>
      </c>
      <c r="Q46" s="7">
        <v>6.28</v>
      </c>
      <c r="R46" s="9">
        <v>0</v>
      </c>
      <c r="S46" s="9">
        <v>1</v>
      </c>
      <c r="T46" s="9">
        <v>0</v>
      </c>
      <c r="U46" s="9">
        <v>0</v>
      </c>
      <c r="V46" s="9">
        <v>0</v>
      </c>
      <c r="W46" s="25">
        <v>1</v>
      </c>
      <c r="X46" s="9">
        <v>0</v>
      </c>
      <c r="Y46" s="9">
        <v>0</v>
      </c>
      <c r="Z46" s="25">
        <v>1</v>
      </c>
      <c r="AA46" s="9">
        <v>0</v>
      </c>
      <c r="AB46" s="25">
        <v>1</v>
      </c>
      <c r="AC46" s="17">
        <v>2006</v>
      </c>
      <c r="AD46" s="27">
        <v>0</v>
      </c>
      <c r="AE46" s="27">
        <v>0</v>
      </c>
      <c r="AF46" s="27">
        <v>0</v>
      </c>
      <c r="AG46" s="34">
        <v>1</v>
      </c>
      <c r="AH46" s="33" t="s">
        <v>87</v>
      </c>
      <c r="AI46" s="15" t="s">
        <v>87</v>
      </c>
      <c r="AJ46" s="30">
        <f t="shared" si="3"/>
        <v>0.46172000000000002</v>
      </c>
      <c r="AK46" s="31">
        <v>0.53827999999999998</v>
      </c>
      <c r="AL46">
        <v>0.52400000000000002</v>
      </c>
      <c r="AM46" s="31">
        <v>0.47599999999999998</v>
      </c>
      <c r="AN46">
        <v>1</v>
      </c>
      <c r="AO46" s="15">
        <v>0</v>
      </c>
      <c r="AP46" t="s">
        <v>87</v>
      </c>
      <c r="AQ46" s="15" t="s">
        <v>87</v>
      </c>
      <c r="AR46" s="15" t="s">
        <v>24</v>
      </c>
      <c r="AS46">
        <v>1</v>
      </c>
      <c r="AT46">
        <v>0</v>
      </c>
      <c r="AU46">
        <v>0</v>
      </c>
      <c r="AV46">
        <v>0</v>
      </c>
      <c r="AW46">
        <v>0</v>
      </c>
      <c r="AX46">
        <v>0</v>
      </c>
      <c r="AY46" s="15">
        <v>0</v>
      </c>
      <c r="AZ46">
        <v>1</v>
      </c>
      <c r="BA46">
        <v>0</v>
      </c>
      <c r="BB46" s="15">
        <v>0</v>
      </c>
      <c r="BC46">
        <v>10461</v>
      </c>
      <c r="BD46">
        <v>1029</v>
      </c>
      <c r="BE46" s="21">
        <v>0.95</v>
      </c>
      <c r="BF46" s="21">
        <v>27.56</v>
      </c>
      <c r="BG46">
        <v>1</v>
      </c>
      <c r="BH46">
        <v>0</v>
      </c>
      <c r="BI46">
        <v>0</v>
      </c>
      <c r="BJ46">
        <v>0</v>
      </c>
      <c r="BK46">
        <v>0</v>
      </c>
      <c r="BL46" s="15">
        <v>0</v>
      </c>
      <c r="BM46">
        <v>1</v>
      </c>
      <c r="BN46">
        <v>0</v>
      </c>
      <c r="BO46">
        <v>0</v>
      </c>
      <c r="BP46" s="15">
        <v>0</v>
      </c>
      <c r="BQ46">
        <v>0</v>
      </c>
      <c r="BR46">
        <v>0</v>
      </c>
      <c r="BS46" s="15">
        <v>0</v>
      </c>
      <c r="BT46">
        <v>0</v>
      </c>
      <c r="BU46">
        <v>0</v>
      </c>
      <c r="BV46">
        <v>1</v>
      </c>
      <c r="BW46">
        <v>1</v>
      </c>
      <c r="BX46">
        <v>0</v>
      </c>
      <c r="BY46">
        <v>0</v>
      </c>
      <c r="BZ46">
        <v>0</v>
      </c>
      <c r="CA46">
        <v>0</v>
      </c>
      <c r="CB46">
        <v>0</v>
      </c>
      <c r="CC46">
        <v>0</v>
      </c>
      <c r="CD46">
        <v>0</v>
      </c>
      <c r="CE46" s="15">
        <v>0</v>
      </c>
      <c r="CF46">
        <v>0.03</v>
      </c>
      <c r="CG46">
        <v>16</v>
      </c>
      <c r="CH46">
        <v>1</v>
      </c>
      <c r="CI46">
        <v>0</v>
      </c>
      <c r="CJ46">
        <v>34</v>
      </c>
      <c r="CK46" s="28" t="s">
        <v>80</v>
      </c>
    </row>
    <row r="47" spans="1:89" x14ac:dyDescent="0.35">
      <c r="A47">
        <v>46</v>
      </c>
      <c r="B47">
        <v>2</v>
      </c>
      <c r="C47" s="21" t="s">
        <v>98</v>
      </c>
      <c r="D47" s="11">
        <v>6.498652656427617</v>
      </c>
      <c r="E47" s="12">
        <v>0.2487559770077141</v>
      </c>
      <c r="F47" s="7">
        <v>26.12460908316622</v>
      </c>
      <c r="G47" s="8">
        <v>0</v>
      </c>
      <c r="H47" s="9">
        <v>0</v>
      </c>
      <c r="I47" s="9">
        <v>0</v>
      </c>
      <c r="J47" s="9">
        <v>1</v>
      </c>
      <c r="K47" s="9">
        <v>0</v>
      </c>
      <c r="L47" s="8">
        <f t="shared" si="6"/>
        <v>94065</v>
      </c>
      <c r="M47" s="9">
        <v>7</v>
      </c>
      <c r="N47" s="9">
        <f t="shared" si="0"/>
        <v>94057</v>
      </c>
      <c r="O47" s="9">
        <f t="shared" si="1"/>
        <v>48</v>
      </c>
      <c r="P47" s="7">
        <v>18</v>
      </c>
      <c r="Q47" s="7">
        <v>6.28</v>
      </c>
      <c r="R47" s="9">
        <v>0</v>
      </c>
      <c r="S47" s="9">
        <v>1</v>
      </c>
      <c r="T47" s="9">
        <v>0</v>
      </c>
      <c r="U47" s="9">
        <v>0</v>
      </c>
      <c r="V47" s="9">
        <v>0</v>
      </c>
      <c r="W47" s="25">
        <v>1</v>
      </c>
      <c r="X47" s="9">
        <v>0</v>
      </c>
      <c r="Y47" s="9">
        <v>0</v>
      </c>
      <c r="Z47" s="25">
        <v>1</v>
      </c>
      <c r="AA47" s="9">
        <v>0</v>
      </c>
      <c r="AB47" s="25">
        <v>1</v>
      </c>
      <c r="AC47" s="17">
        <v>2006</v>
      </c>
      <c r="AD47" s="27">
        <v>0</v>
      </c>
      <c r="AE47" s="27">
        <v>0</v>
      </c>
      <c r="AF47" s="27">
        <v>0</v>
      </c>
      <c r="AG47" s="34">
        <v>1</v>
      </c>
      <c r="AH47" s="33" t="s">
        <v>87</v>
      </c>
      <c r="AI47" s="15" t="s">
        <v>87</v>
      </c>
      <c r="AJ47" s="30">
        <f t="shared" si="3"/>
        <v>0.46172000000000002</v>
      </c>
      <c r="AK47" s="31">
        <v>0.53827999999999998</v>
      </c>
      <c r="AL47">
        <v>0.52400000000000002</v>
      </c>
      <c r="AM47" s="31">
        <v>0.47599999999999998</v>
      </c>
      <c r="AN47">
        <v>1</v>
      </c>
      <c r="AO47" s="15">
        <v>0</v>
      </c>
      <c r="AP47" t="s">
        <v>87</v>
      </c>
      <c r="AQ47" s="15" t="s">
        <v>87</v>
      </c>
      <c r="AR47" s="15" t="s">
        <v>24</v>
      </c>
      <c r="AS47">
        <v>1</v>
      </c>
      <c r="AT47">
        <v>0</v>
      </c>
      <c r="AU47">
        <v>0</v>
      </c>
      <c r="AV47">
        <v>0</v>
      </c>
      <c r="AW47">
        <v>0</v>
      </c>
      <c r="AX47">
        <v>0</v>
      </c>
      <c r="AY47" s="15">
        <v>0</v>
      </c>
      <c r="AZ47">
        <v>1</v>
      </c>
      <c r="BA47">
        <v>0</v>
      </c>
      <c r="BB47" s="15">
        <v>0</v>
      </c>
      <c r="BC47">
        <v>10461</v>
      </c>
      <c r="BD47">
        <v>1029</v>
      </c>
      <c r="BE47" s="21">
        <v>0.95</v>
      </c>
      <c r="BF47" s="21">
        <v>27.56</v>
      </c>
      <c r="BG47">
        <v>1</v>
      </c>
      <c r="BH47">
        <v>0</v>
      </c>
      <c r="BI47">
        <v>0</v>
      </c>
      <c r="BJ47">
        <v>0</v>
      </c>
      <c r="BK47">
        <v>0</v>
      </c>
      <c r="BL47" s="15">
        <v>0</v>
      </c>
      <c r="BM47">
        <v>1</v>
      </c>
      <c r="BN47">
        <v>0</v>
      </c>
      <c r="BO47">
        <v>0</v>
      </c>
      <c r="BP47" s="15">
        <v>0</v>
      </c>
      <c r="BQ47">
        <v>0</v>
      </c>
      <c r="BR47">
        <v>0</v>
      </c>
      <c r="BS47" s="15">
        <v>0</v>
      </c>
      <c r="BT47">
        <v>0</v>
      </c>
      <c r="BU47">
        <v>0</v>
      </c>
      <c r="BV47">
        <v>1</v>
      </c>
      <c r="BW47">
        <v>1</v>
      </c>
      <c r="BX47">
        <v>0</v>
      </c>
      <c r="BY47">
        <v>0</v>
      </c>
      <c r="BZ47">
        <v>0</v>
      </c>
      <c r="CA47">
        <v>0</v>
      </c>
      <c r="CB47">
        <v>0</v>
      </c>
      <c r="CC47">
        <v>0</v>
      </c>
      <c r="CD47">
        <v>0</v>
      </c>
      <c r="CE47" s="15">
        <v>0</v>
      </c>
      <c r="CF47">
        <v>0.03</v>
      </c>
      <c r="CG47">
        <v>16</v>
      </c>
      <c r="CH47">
        <v>1</v>
      </c>
      <c r="CI47">
        <v>0</v>
      </c>
      <c r="CJ47">
        <v>34</v>
      </c>
      <c r="CK47" s="28" t="s">
        <v>80</v>
      </c>
    </row>
    <row r="48" spans="1:89" x14ac:dyDescent="0.35">
      <c r="A48">
        <v>47</v>
      </c>
      <c r="B48">
        <v>2</v>
      </c>
      <c r="C48" s="21" t="s">
        <v>98</v>
      </c>
      <c r="D48" s="11">
        <v>6.7528759477039513</v>
      </c>
      <c r="E48" s="12">
        <v>0.4922600970463743</v>
      </c>
      <c r="F48" s="7">
        <v>13.71810550605686</v>
      </c>
      <c r="G48" s="8">
        <v>0</v>
      </c>
      <c r="H48" s="9">
        <v>0</v>
      </c>
      <c r="I48" s="9">
        <v>0</v>
      </c>
      <c r="J48" s="9">
        <v>1</v>
      </c>
      <c r="K48" s="9">
        <v>0</v>
      </c>
      <c r="L48" s="8">
        <f t="shared" si="6"/>
        <v>94065</v>
      </c>
      <c r="M48" s="9">
        <v>7</v>
      </c>
      <c r="N48" s="9">
        <f t="shared" si="0"/>
        <v>94057</v>
      </c>
      <c r="O48" s="9">
        <f t="shared" si="1"/>
        <v>48</v>
      </c>
      <c r="P48" s="7">
        <v>20</v>
      </c>
      <c r="Q48" s="7">
        <v>6.28</v>
      </c>
      <c r="R48" s="9">
        <v>0</v>
      </c>
      <c r="S48" s="9">
        <v>1</v>
      </c>
      <c r="T48" s="9">
        <v>0</v>
      </c>
      <c r="U48" s="9">
        <v>0</v>
      </c>
      <c r="V48" s="9">
        <v>0</v>
      </c>
      <c r="W48" s="25">
        <v>1</v>
      </c>
      <c r="X48" s="9">
        <v>0</v>
      </c>
      <c r="Y48" s="9">
        <v>0</v>
      </c>
      <c r="Z48" s="25">
        <v>1</v>
      </c>
      <c r="AA48" s="9">
        <v>0</v>
      </c>
      <c r="AB48" s="25">
        <v>1</v>
      </c>
      <c r="AC48" s="17">
        <v>2006</v>
      </c>
      <c r="AD48" s="27">
        <v>0</v>
      </c>
      <c r="AE48" s="27">
        <v>0</v>
      </c>
      <c r="AF48" s="27">
        <v>0</v>
      </c>
      <c r="AG48" s="34">
        <v>1</v>
      </c>
      <c r="AH48" s="33" t="s">
        <v>87</v>
      </c>
      <c r="AI48" s="15" t="s">
        <v>87</v>
      </c>
      <c r="AJ48" s="30">
        <f t="shared" si="3"/>
        <v>0.46172000000000002</v>
      </c>
      <c r="AK48" s="31">
        <v>0.53827999999999998</v>
      </c>
      <c r="AL48">
        <v>0.52400000000000002</v>
      </c>
      <c r="AM48" s="31">
        <v>0.47599999999999998</v>
      </c>
      <c r="AN48">
        <v>1</v>
      </c>
      <c r="AO48" s="15">
        <v>0</v>
      </c>
      <c r="AP48" t="s">
        <v>87</v>
      </c>
      <c r="AQ48" s="15" t="s">
        <v>87</v>
      </c>
      <c r="AR48" s="15" t="s">
        <v>24</v>
      </c>
      <c r="AS48">
        <v>1</v>
      </c>
      <c r="AT48">
        <v>0</v>
      </c>
      <c r="AU48">
        <v>0</v>
      </c>
      <c r="AV48">
        <v>0</v>
      </c>
      <c r="AW48">
        <v>0</v>
      </c>
      <c r="AX48">
        <v>0</v>
      </c>
      <c r="AY48" s="15">
        <v>0</v>
      </c>
      <c r="AZ48">
        <v>1</v>
      </c>
      <c r="BA48">
        <v>0</v>
      </c>
      <c r="BB48" s="15">
        <v>0</v>
      </c>
      <c r="BC48">
        <v>10461</v>
      </c>
      <c r="BD48">
        <v>1029</v>
      </c>
      <c r="BE48" s="21">
        <v>0.95</v>
      </c>
      <c r="BF48" s="21">
        <v>27.56</v>
      </c>
      <c r="BG48">
        <v>1</v>
      </c>
      <c r="BH48">
        <v>0</v>
      </c>
      <c r="BI48">
        <v>0</v>
      </c>
      <c r="BJ48">
        <v>0</v>
      </c>
      <c r="BK48">
        <v>0</v>
      </c>
      <c r="BL48" s="15">
        <v>0</v>
      </c>
      <c r="BM48">
        <v>1</v>
      </c>
      <c r="BN48">
        <v>0</v>
      </c>
      <c r="BO48">
        <v>0</v>
      </c>
      <c r="BP48" s="15">
        <v>0</v>
      </c>
      <c r="BQ48">
        <v>0</v>
      </c>
      <c r="BR48">
        <v>0</v>
      </c>
      <c r="BS48" s="15">
        <v>0</v>
      </c>
      <c r="BT48">
        <v>0</v>
      </c>
      <c r="BU48">
        <v>0</v>
      </c>
      <c r="BV48">
        <v>1</v>
      </c>
      <c r="BW48">
        <v>1</v>
      </c>
      <c r="BX48">
        <v>0</v>
      </c>
      <c r="BY48">
        <v>0</v>
      </c>
      <c r="BZ48">
        <v>0</v>
      </c>
      <c r="CA48">
        <v>0</v>
      </c>
      <c r="CB48">
        <v>0</v>
      </c>
      <c r="CC48">
        <v>0</v>
      </c>
      <c r="CD48">
        <v>0</v>
      </c>
      <c r="CE48" s="15">
        <v>0</v>
      </c>
      <c r="CF48">
        <v>0.03</v>
      </c>
      <c r="CG48">
        <v>16</v>
      </c>
      <c r="CH48">
        <v>1</v>
      </c>
      <c r="CI48">
        <v>0</v>
      </c>
      <c r="CJ48">
        <v>34</v>
      </c>
      <c r="CK48" s="28" t="s">
        <v>80</v>
      </c>
    </row>
    <row r="49" spans="1:89" x14ac:dyDescent="0.35">
      <c r="A49">
        <v>48</v>
      </c>
      <c r="B49">
        <v>2</v>
      </c>
      <c r="C49" s="21" t="s">
        <v>98</v>
      </c>
      <c r="D49" s="11">
        <v>6.9646498615203436</v>
      </c>
      <c r="E49" s="12">
        <v>8.8829223683265374E-2</v>
      </c>
      <c r="F49" s="7">
        <v>78.404938968665348</v>
      </c>
      <c r="G49" s="8">
        <v>0</v>
      </c>
      <c r="H49" s="9">
        <v>0</v>
      </c>
      <c r="I49" s="9">
        <v>0</v>
      </c>
      <c r="J49" s="9">
        <v>1</v>
      </c>
      <c r="K49" s="9">
        <v>0</v>
      </c>
      <c r="L49" s="8">
        <f t="shared" si="6"/>
        <v>94065</v>
      </c>
      <c r="M49" s="9">
        <v>7</v>
      </c>
      <c r="N49" s="9">
        <f t="shared" si="0"/>
        <v>94057</v>
      </c>
      <c r="O49" s="9">
        <f t="shared" si="1"/>
        <v>48</v>
      </c>
      <c r="P49" s="7">
        <v>22</v>
      </c>
      <c r="Q49" s="7">
        <v>6.28</v>
      </c>
      <c r="R49" s="9">
        <v>0</v>
      </c>
      <c r="S49" s="9">
        <v>1</v>
      </c>
      <c r="T49" s="9">
        <v>0</v>
      </c>
      <c r="U49" s="9">
        <v>0</v>
      </c>
      <c r="V49" s="9">
        <v>0</v>
      </c>
      <c r="W49" s="25">
        <v>1</v>
      </c>
      <c r="X49" s="9">
        <v>0</v>
      </c>
      <c r="Y49" s="9">
        <v>0</v>
      </c>
      <c r="Z49" s="25">
        <v>1</v>
      </c>
      <c r="AA49" s="9">
        <v>0</v>
      </c>
      <c r="AB49" s="25">
        <v>1</v>
      </c>
      <c r="AC49" s="17">
        <v>2006</v>
      </c>
      <c r="AD49" s="27">
        <v>0</v>
      </c>
      <c r="AE49" s="27">
        <v>0</v>
      </c>
      <c r="AF49" s="27">
        <v>0</v>
      </c>
      <c r="AG49" s="34">
        <v>1</v>
      </c>
      <c r="AH49" s="33" t="s">
        <v>87</v>
      </c>
      <c r="AI49" s="15" t="s">
        <v>87</v>
      </c>
      <c r="AJ49" s="30">
        <f t="shared" si="3"/>
        <v>0.46172000000000002</v>
      </c>
      <c r="AK49" s="31">
        <v>0.53827999999999998</v>
      </c>
      <c r="AL49">
        <v>0.52400000000000002</v>
      </c>
      <c r="AM49" s="31">
        <v>0.47599999999999998</v>
      </c>
      <c r="AN49">
        <v>1</v>
      </c>
      <c r="AO49" s="15">
        <v>0</v>
      </c>
      <c r="AP49" t="s">
        <v>87</v>
      </c>
      <c r="AQ49" s="15" t="s">
        <v>87</v>
      </c>
      <c r="AR49" s="15" t="s">
        <v>24</v>
      </c>
      <c r="AS49">
        <v>1</v>
      </c>
      <c r="AT49">
        <v>0</v>
      </c>
      <c r="AU49">
        <v>0</v>
      </c>
      <c r="AV49">
        <v>0</v>
      </c>
      <c r="AW49">
        <v>0</v>
      </c>
      <c r="AX49">
        <v>0</v>
      </c>
      <c r="AY49" s="15">
        <v>0</v>
      </c>
      <c r="AZ49">
        <v>1</v>
      </c>
      <c r="BA49">
        <v>0</v>
      </c>
      <c r="BB49" s="15">
        <v>0</v>
      </c>
      <c r="BC49">
        <v>10461</v>
      </c>
      <c r="BD49">
        <v>1029</v>
      </c>
      <c r="BE49" s="21">
        <v>0.95</v>
      </c>
      <c r="BF49" s="21">
        <v>27.56</v>
      </c>
      <c r="BG49">
        <v>1</v>
      </c>
      <c r="BH49">
        <v>0</v>
      </c>
      <c r="BI49">
        <v>0</v>
      </c>
      <c r="BJ49">
        <v>0</v>
      </c>
      <c r="BK49">
        <v>0</v>
      </c>
      <c r="BL49" s="15">
        <v>0</v>
      </c>
      <c r="BM49">
        <v>1</v>
      </c>
      <c r="BN49">
        <v>0</v>
      </c>
      <c r="BO49">
        <v>0</v>
      </c>
      <c r="BP49" s="15">
        <v>0</v>
      </c>
      <c r="BQ49">
        <v>0</v>
      </c>
      <c r="BR49">
        <v>0</v>
      </c>
      <c r="BS49" s="15">
        <v>0</v>
      </c>
      <c r="BT49">
        <v>0</v>
      </c>
      <c r="BU49">
        <v>0</v>
      </c>
      <c r="BV49">
        <v>1</v>
      </c>
      <c r="BW49">
        <v>1</v>
      </c>
      <c r="BX49">
        <v>0</v>
      </c>
      <c r="BY49">
        <v>0</v>
      </c>
      <c r="BZ49">
        <v>0</v>
      </c>
      <c r="CA49">
        <v>0</v>
      </c>
      <c r="CB49">
        <v>0</v>
      </c>
      <c r="CC49">
        <v>0</v>
      </c>
      <c r="CD49">
        <v>0</v>
      </c>
      <c r="CE49" s="15">
        <v>0</v>
      </c>
      <c r="CF49">
        <v>0.03</v>
      </c>
      <c r="CG49">
        <v>16</v>
      </c>
      <c r="CH49">
        <v>1</v>
      </c>
      <c r="CI49">
        <v>0</v>
      </c>
      <c r="CJ49">
        <v>34</v>
      </c>
      <c r="CK49" s="28" t="s">
        <v>80</v>
      </c>
    </row>
    <row r="50" spans="1:89" x14ac:dyDescent="0.35">
      <c r="A50">
        <v>49</v>
      </c>
      <c r="B50">
        <v>2</v>
      </c>
      <c r="C50" s="21" t="s">
        <v>98</v>
      </c>
      <c r="D50" s="11">
        <v>4.5254472798147649</v>
      </c>
      <c r="E50" s="12">
        <v>1.098340952152169</v>
      </c>
      <c r="F50" s="7">
        <v>4.120257257955533</v>
      </c>
      <c r="G50" s="8">
        <v>0</v>
      </c>
      <c r="H50" s="9">
        <v>0</v>
      </c>
      <c r="I50" s="9">
        <v>0</v>
      </c>
      <c r="J50" s="9">
        <v>1</v>
      </c>
      <c r="K50" s="9">
        <v>0</v>
      </c>
      <c r="L50" s="8">
        <f t="shared" si="6"/>
        <v>94065</v>
      </c>
      <c r="M50" s="9">
        <v>7</v>
      </c>
      <c r="N50" s="9">
        <f t="shared" si="0"/>
        <v>94057</v>
      </c>
      <c r="O50" s="9">
        <f t="shared" si="1"/>
        <v>48</v>
      </c>
      <c r="P50" s="7">
        <v>16</v>
      </c>
      <c r="Q50" s="7">
        <v>6.28</v>
      </c>
      <c r="R50" s="9">
        <v>0</v>
      </c>
      <c r="S50" s="9">
        <v>1</v>
      </c>
      <c r="T50" s="9">
        <v>0</v>
      </c>
      <c r="U50" s="9">
        <v>0</v>
      </c>
      <c r="V50" s="9">
        <v>0</v>
      </c>
      <c r="W50" s="25">
        <v>1</v>
      </c>
      <c r="X50" s="9">
        <v>0</v>
      </c>
      <c r="Y50" s="9">
        <v>0</v>
      </c>
      <c r="Z50" s="25">
        <v>1</v>
      </c>
      <c r="AA50" s="9">
        <v>0</v>
      </c>
      <c r="AB50" s="25">
        <v>1</v>
      </c>
      <c r="AC50" s="17">
        <v>2008</v>
      </c>
      <c r="AD50" s="27">
        <v>0</v>
      </c>
      <c r="AE50" s="27">
        <v>0</v>
      </c>
      <c r="AF50" s="27">
        <v>0</v>
      </c>
      <c r="AG50" s="34">
        <v>1</v>
      </c>
      <c r="AH50" s="33" t="s">
        <v>87</v>
      </c>
      <c r="AI50" s="15" t="s">
        <v>87</v>
      </c>
      <c r="AJ50" s="30">
        <f t="shared" si="3"/>
        <v>0.46172000000000002</v>
      </c>
      <c r="AK50" s="31">
        <v>0.53827999999999998</v>
      </c>
      <c r="AL50">
        <v>0.52400000000000002</v>
      </c>
      <c r="AM50" s="31">
        <v>0.47599999999999998</v>
      </c>
      <c r="AN50">
        <v>1</v>
      </c>
      <c r="AO50" s="15">
        <v>0</v>
      </c>
      <c r="AP50" t="s">
        <v>87</v>
      </c>
      <c r="AQ50" s="15" t="s">
        <v>87</v>
      </c>
      <c r="AR50" s="15" t="s">
        <v>24</v>
      </c>
      <c r="AS50">
        <v>1</v>
      </c>
      <c r="AT50">
        <v>0</v>
      </c>
      <c r="AU50">
        <v>0</v>
      </c>
      <c r="AV50">
        <v>0</v>
      </c>
      <c r="AW50">
        <v>0</v>
      </c>
      <c r="AX50">
        <v>0</v>
      </c>
      <c r="AY50" s="15">
        <v>0</v>
      </c>
      <c r="AZ50">
        <v>1</v>
      </c>
      <c r="BA50">
        <v>0</v>
      </c>
      <c r="BB50" s="15">
        <v>0</v>
      </c>
      <c r="BC50">
        <v>11381</v>
      </c>
      <c r="BD50">
        <v>1040</v>
      </c>
      <c r="BE50" s="21">
        <v>0.95</v>
      </c>
      <c r="BF50" s="21">
        <v>27.56</v>
      </c>
      <c r="BG50">
        <v>1</v>
      </c>
      <c r="BH50">
        <v>0</v>
      </c>
      <c r="BI50">
        <v>0</v>
      </c>
      <c r="BJ50">
        <v>0</v>
      </c>
      <c r="BK50">
        <v>0</v>
      </c>
      <c r="BL50" s="15">
        <v>0</v>
      </c>
      <c r="BM50">
        <v>1</v>
      </c>
      <c r="BN50">
        <v>0</v>
      </c>
      <c r="BO50">
        <v>0</v>
      </c>
      <c r="BP50" s="15">
        <v>0</v>
      </c>
      <c r="BQ50">
        <v>0</v>
      </c>
      <c r="BR50">
        <v>0</v>
      </c>
      <c r="BS50" s="15">
        <v>0</v>
      </c>
      <c r="BT50">
        <v>0</v>
      </c>
      <c r="BU50">
        <v>0</v>
      </c>
      <c r="BV50">
        <v>1</v>
      </c>
      <c r="BW50">
        <v>1</v>
      </c>
      <c r="BX50">
        <v>0</v>
      </c>
      <c r="BY50">
        <v>0</v>
      </c>
      <c r="BZ50">
        <v>0</v>
      </c>
      <c r="CA50">
        <v>0</v>
      </c>
      <c r="CB50">
        <v>0</v>
      </c>
      <c r="CC50">
        <v>0</v>
      </c>
      <c r="CD50">
        <v>0</v>
      </c>
      <c r="CE50" s="15">
        <v>0</v>
      </c>
      <c r="CF50">
        <v>0.03</v>
      </c>
      <c r="CG50">
        <v>16</v>
      </c>
      <c r="CH50">
        <v>1</v>
      </c>
      <c r="CI50">
        <v>0</v>
      </c>
      <c r="CJ50">
        <v>34</v>
      </c>
      <c r="CK50" s="28" t="s">
        <v>80</v>
      </c>
    </row>
    <row r="51" spans="1:89" x14ac:dyDescent="0.35">
      <c r="A51">
        <v>50</v>
      </c>
      <c r="B51">
        <v>2</v>
      </c>
      <c r="C51" s="21" t="s">
        <v>98</v>
      </c>
      <c r="D51" s="11">
        <v>6.3895988043532581</v>
      </c>
      <c r="E51" s="12">
        <v>0.20294420901784191</v>
      </c>
      <c r="F51" s="7">
        <v>31.484509143059679</v>
      </c>
      <c r="G51" s="8">
        <v>0</v>
      </c>
      <c r="H51" s="9">
        <v>0</v>
      </c>
      <c r="I51" s="9">
        <v>0</v>
      </c>
      <c r="J51" s="9">
        <v>1</v>
      </c>
      <c r="K51" s="9">
        <v>0</v>
      </c>
      <c r="L51" s="8">
        <f t="shared" si="6"/>
        <v>94065</v>
      </c>
      <c r="M51" s="9">
        <v>7</v>
      </c>
      <c r="N51" s="9">
        <f t="shared" si="0"/>
        <v>94057</v>
      </c>
      <c r="O51" s="9">
        <f t="shared" si="1"/>
        <v>48</v>
      </c>
      <c r="P51" s="7">
        <v>18</v>
      </c>
      <c r="Q51" s="7">
        <v>6.28</v>
      </c>
      <c r="R51" s="9">
        <v>0</v>
      </c>
      <c r="S51" s="9">
        <v>1</v>
      </c>
      <c r="T51" s="9">
        <v>0</v>
      </c>
      <c r="U51" s="9">
        <v>0</v>
      </c>
      <c r="V51" s="9">
        <v>0</v>
      </c>
      <c r="W51" s="25">
        <v>1</v>
      </c>
      <c r="X51" s="9">
        <v>0</v>
      </c>
      <c r="Y51" s="9">
        <v>0</v>
      </c>
      <c r="Z51" s="25">
        <v>1</v>
      </c>
      <c r="AA51" s="9">
        <v>0</v>
      </c>
      <c r="AB51" s="25">
        <v>1</v>
      </c>
      <c r="AC51" s="17">
        <v>2008</v>
      </c>
      <c r="AD51" s="27">
        <v>0</v>
      </c>
      <c r="AE51" s="27">
        <v>0</v>
      </c>
      <c r="AF51" s="27">
        <v>0</v>
      </c>
      <c r="AG51" s="34">
        <v>1</v>
      </c>
      <c r="AH51" s="33" t="s">
        <v>87</v>
      </c>
      <c r="AI51" s="15" t="s">
        <v>87</v>
      </c>
      <c r="AJ51" s="30">
        <f t="shared" si="3"/>
        <v>0.46172000000000002</v>
      </c>
      <c r="AK51" s="31">
        <v>0.53827999999999998</v>
      </c>
      <c r="AL51">
        <v>0.52400000000000002</v>
      </c>
      <c r="AM51" s="31">
        <v>0.47599999999999998</v>
      </c>
      <c r="AN51">
        <v>1</v>
      </c>
      <c r="AO51" s="15">
        <v>0</v>
      </c>
      <c r="AP51" t="s">
        <v>87</v>
      </c>
      <c r="AQ51" s="15" t="s">
        <v>87</v>
      </c>
      <c r="AR51" s="15" t="s">
        <v>24</v>
      </c>
      <c r="AS51">
        <v>1</v>
      </c>
      <c r="AT51">
        <v>0</v>
      </c>
      <c r="AU51">
        <v>0</v>
      </c>
      <c r="AV51">
        <v>0</v>
      </c>
      <c r="AW51">
        <v>0</v>
      </c>
      <c r="AX51">
        <v>0</v>
      </c>
      <c r="AY51" s="15">
        <v>0</v>
      </c>
      <c r="AZ51">
        <v>1</v>
      </c>
      <c r="BA51">
        <v>0</v>
      </c>
      <c r="BB51" s="15">
        <v>0</v>
      </c>
      <c r="BC51">
        <v>11381</v>
      </c>
      <c r="BD51">
        <v>1040</v>
      </c>
      <c r="BE51" s="21">
        <v>0.95</v>
      </c>
      <c r="BF51" s="21">
        <v>27.56</v>
      </c>
      <c r="BG51">
        <v>1</v>
      </c>
      <c r="BH51">
        <v>0</v>
      </c>
      <c r="BI51">
        <v>0</v>
      </c>
      <c r="BJ51">
        <v>0</v>
      </c>
      <c r="BK51">
        <v>0</v>
      </c>
      <c r="BL51" s="15">
        <v>0</v>
      </c>
      <c r="BM51">
        <v>1</v>
      </c>
      <c r="BN51">
        <v>0</v>
      </c>
      <c r="BO51">
        <v>0</v>
      </c>
      <c r="BP51" s="15">
        <v>0</v>
      </c>
      <c r="BQ51">
        <v>0</v>
      </c>
      <c r="BR51">
        <v>0</v>
      </c>
      <c r="BS51" s="15">
        <v>0</v>
      </c>
      <c r="BT51">
        <v>0</v>
      </c>
      <c r="BU51">
        <v>0</v>
      </c>
      <c r="BV51">
        <v>1</v>
      </c>
      <c r="BW51">
        <v>1</v>
      </c>
      <c r="BX51">
        <v>0</v>
      </c>
      <c r="BY51">
        <v>0</v>
      </c>
      <c r="BZ51">
        <v>0</v>
      </c>
      <c r="CA51">
        <v>0</v>
      </c>
      <c r="CB51">
        <v>0</v>
      </c>
      <c r="CC51">
        <v>0</v>
      </c>
      <c r="CD51">
        <v>0</v>
      </c>
      <c r="CE51" s="15">
        <v>0</v>
      </c>
      <c r="CF51">
        <v>0.03</v>
      </c>
      <c r="CG51">
        <v>16</v>
      </c>
      <c r="CH51">
        <v>1</v>
      </c>
      <c r="CI51">
        <v>0</v>
      </c>
      <c r="CJ51">
        <v>34</v>
      </c>
      <c r="CK51" s="28" t="s">
        <v>80</v>
      </c>
    </row>
    <row r="52" spans="1:89" x14ac:dyDescent="0.35">
      <c r="A52">
        <v>51</v>
      </c>
      <c r="B52">
        <v>2</v>
      </c>
      <c r="C52" s="21" t="s">
        <v>98</v>
      </c>
      <c r="D52" s="11">
        <v>6.7721698009290954</v>
      </c>
      <c r="E52" s="12">
        <v>0.31817605232351998</v>
      </c>
      <c r="F52" s="7">
        <v>21.284347930884451</v>
      </c>
      <c r="G52" s="8">
        <v>0</v>
      </c>
      <c r="H52" s="9">
        <v>0</v>
      </c>
      <c r="I52" s="9">
        <v>0</v>
      </c>
      <c r="J52" s="9">
        <v>1</v>
      </c>
      <c r="K52" s="9">
        <v>0</v>
      </c>
      <c r="L52" s="8">
        <f t="shared" si="6"/>
        <v>94065</v>
      </c>
      <c r="M52" s="9">
        <v>7</v>
      </c>
      <c r="N52" s="9">
        <f t="shared" si="0"/>
        <v>94057</v>
      </c>
      <c r="O52" s="9">
        <f t="shared" si="1"/>
        <v>48</v>
      </c>
      <c r="P52" s="7">
        <v>20</v>
      </c>
      <c r="Q52" s="7">
        <v>6.28</v>
      </c>
      <c r="R52" s="9">
        <v>0</v>
      </c>
      <c r="S52" s="9">
        <v>1</v>
      </c>
      <c r="T52" s="9">
        <v>0</v>
      </c>
      <c r="U52" s="9">
        <v>0</v>
      </c>
      <c r="V52" s="9">
        <v>0</v>
      </c>
      <c r="W52" s="25">
        <v>1</v>
      </c>
      <c r="X52" s="9">
        <v>0</v>
      </c>
      <c r="Y52" s="9">
        <v>0</v>
      </c>
      <c r="Z52" s="25">
        <v>1</v>
      </c>
      <c r="AA52" s="9">
        <v>0</v>
      </c>
      <c r="AB52" s="25">
        <v>1</v>
      </c>
      <c r="AC52" s="17">
        <v>2008</v>
      </c>
      <c r="AD52" s="27">
        <v>0</v>
      </c>
      <c r="AE52" s="27">
        <v>0</v>
      </c>
      <c r="AF52" s="27">
        <v>0</v>
      </c>
      <c r="AG52" s="34">
        <v>1</v>
      </c>
      <c r="AH52" s="33" t="s">
        <v>87</v>
      </c>
      <c r="AI52" s="15" t="s">
        <v>87</v>
      </c>
      <c r="AJ52" s="30">
        <f t="shared" si="3"/>
        <v>0.46172000000000002</v>
      </c>
      <c r="AK52" s="31">
        <v>0.53827999999999998</v>
      </c>
      <c r="AL52">
        <v>0.52400000000000002</v>
      </c>
      <c r="AM52" s="31">
        <v>0.47599999999999998</v>
      </c>
      <c r="AN52">
        <v>1</v>
      </c>
      <c r="AO52" s="15">
        <v>0</v>
      </c>
      <c r="AP52" t="s">
        <v>87</v>
      </c>
      <c r="AQ52" s="15" t="s">
        <v>87</v>
      </c>
      <c r="AR52" s="15" t="s">
        <v>24</v>
      </c>
      <c r="AS52">
        <v>1</v>
      </c>
      <c r="AT52">
        <v>0</v>
      </c>
      <c r="AU52">
        <v>0</v>
      </c>
      <c r="AV52">
        <v>0</v>
      </c>
      <c r="AW52">
        <v>0</v>
      </c>
      <c r="AX52">
        <v>0</v>
      </c>
      <c r="AY52" s="15">
        <v>0</v>
      </c>
      <c r="AZ52">
        <v>1</v>
      </c>
      <c r="BA52">
        <v>0</v>
      </c>
      <c r="BB52" s="15">
        <v>0</v>
      </c>
      <c r="BC52">
        <v>11381</v>
      </c>
      <c r="BD52">
        <v>1040</v>
      </c>
      <c r="BE52" s="21">
        <v>0.95</v>
      </c>
      <c r="BF52" s="21">
        <v>27.56</v>
      </c>
      <c r="BG52">
        <v>1</v>
      </c>
      <c r="BH52">
        <v>0</v>
      </c>
      <c r="BI52">
        <v>0</v>
      </c>
      <c r="BJ52">
        <v>0</v>
      </c>
      <c r="BK52">
        <v>0</v>
      </c>
      <c r="BL52" s="15">
        <v>0</v>
      </c>
      <c r="BM52">
        <v>1</v>
      </c>
      <c r="BN52">
        <v>0</v>
      </c>
      <c r="BO52">
        <v>0</v>
      </c>
      <c r="BP52" s="15">
        <v>0</v>
      </c>
      <c r="BQ52">
        <v>0</v>
      </c>
      <c r="BR52">
        <v>0</v>
      </c>
      <c r="BS52" s="15">
        <v>0</v>
      </c>
      <c r="BT52">
        <v>0</v>
      </c>
      <c r="BU52">
        <v>0</v>
      </c>
      <c r="BV52">
        <v>1</v>
      </c>
      <c r="BW52">
        <v>1</v>
      </c>
      <c r="BX52">
        <v>0</v>
      </c>
      <c r="BY52">
        <v>0</v>
      </c>
      <c r="BZ52">
        <v>0</v>
      </c>
      <c r="CA52">
        <v>0</v>
      </c>
      <c r="CB52">
        <v>0</v>
      </c>
      <c r="CC52">
        <v>0</v>
      </c>
      <c r="CD52">
        <v>0</v>
      </c>
      <c r="CE52" s="15">
        <v>0</v>
      </c>
      <c r="CF52">
        <v>0.03</v>
      </c>
      <c r="CG52">
        <v>16</v>
      </c>
      <c r="CH52">
        <v>1</v>
      </c>
      <c r="CI52">
        <v>0</v>
      </c>
      <c r="CJ52">
        <v>34</v>
      </c>
      <c r="CK52" s="28" t="s">
        <v>80</v>
      </c>
    </row>
    <row r="53" spans="1:89" s="38" customFormat="1" x14ac:dyDescent="0.35">
      <c r="A53" s="38">
        <v>52</v>
      </c>
      <c r="B53" s="38">
        <v>2</v>
      </c>
      <c r="C53" s="39" t="s">
        <v>98</v>
      </c>
      <c r="D53" s="40">
        <v>5.6790961885834426</v>
      </c>
      <c r="E53" s="41">
        <v>0.48568387002052399</v>
      </c>
      <c r="F53" s="42">
        <v>11.6929890802086</v>
      </c>
      <c r="G53" s="44">
        <v>0</v>
      </c>
      <c r="H53" s="45">
        <v>0</v>
      </c>
      <c r="I53" s="45">
        <v>0</v>
      </c>
      <c r="J53" s="45">
        <v>1</v>
      </c>
      <c r="K53" s="45">
        <v>0</v>
      </c>
      <c r="L53" s="44">
        <f t="shared" si="6"/>
        <v>94065</v>
      </c>
      <c r="M53" s="45">
        <v>7</v>
      </c>
      <c r="N53" s="45">
        <f t="shared" si="0"/>
        <v>94057</v>
      </c>
      <c r="O53" s="45">
        <f t="shared" si="1"/>
        <v>48</v>
      </c>
      <c r="P53" s="42">
        <v>22</v>
      </c>
      <c r="Q53" s="42">
        <v>6.28</v>
      </c>
      <c r="R53" s="45">
        <v>0</v>
      </c>
      <c r="S53" s="45">
        <v>1</v>
      </c>
      <c r="T53" s="45">
        <v>0</v>
      </c>
      <c r="U53" s="45">
        <v>0</v>
      </c>
      <c r="V53" s="45">
        <v>0</v>
      </c>
      <c r="W53" s="46">
        <v>1</v>
      </c>
      <c r="X53" s="45">
        <v>0</v>
      </c>
      <c r="Y53" s="45">
        <v>0</v>
      </c>
      <c r="Z53" s="46">
        <v>1</v>
      </c>
      <c r="AA53" s="45">
        <v>0</v>
      </c>
      <c r="AB53" s="46">
        <v>1</v>
      </c>
      <c r="AC53" s="47">
        <v>2008</v>
      </c>
      <c r="AD53" s="43">
        <v>0</v>
      </c>
      <c r="AE53" s="43">
        <v>0</v>
      </c>
      <c r="AF53" s="43">
        <v>0</v>
      </c>
      <c r="AG53" s="48">
        <v>1</v>
      </c>
      <c r="AH53" s="49" t="s">
        <v>87</v>
      </c>
      <c r="AI53" s="50" t="s">
        <v>87</v>
      </c>
      <c r="AJ53" s="52">
        <f t="shared" si="3"/>
        <v>0.46172000000000002</v>
      </c>
      <c r="AK53" s="51">
        <v>0.53827999999999998</v>
      </c>
      <c r="AL53" s="38">
        <v>0.52400000000000002</v>
      </c>
      <c r="AM53" s="51">
        <v>0.47599999999999998</v>
      </c>
      <c r="AN53">
        <v>1</v>
      </c>
      <c r="AO53" s="50">
        <v>0</v>
      </c>
      <c r="AP53" s="38" t="s">
        <v>87</v>
      </c>
      <c r="AQ53" s="50" t="s">
        <v>87</v>
      </c>
      <c r="AR53" s="50" t="s">
        <v>24</v>
      </c>
      <c r="AS53">
        <v>1</v>
      </c>
      <c r="AT53">
        <v>0</v>
      </c>
      <c r="AU53">
        <v>0</v>
      </c>
      <c r="AV53">
        <v>0</v>
      </c>
      <c r="AW53">
        <v>0</v>
      </c>
      <c r="AX53">
        <v>0</v>
      </c>
      <c r="AY53" s="50">
        <v>0</v>
      </c>
      <c r="AZ53">
        <v>1</v>
      </c>
      <c r="BA53">
        <v>0</v>
      </c>
      <c r="BB53" s="50">
        <v>0</v>
      </c>
      <c r="BC53">
        <v>11381</v>
      </c>
      <c r="BD53">
        <v>1040</v>
      </c>
      <c r="BE53" s="39">
        <v>0.95</v>
      </c>
      <c r="BF53" s="39">
        <v>27.56</v>
      </c>
      <c r="BG53" s="38">
        <v>1</v>
      </c>
      <c r="BH53" s="38">
        <v>0</v>
      </c>
      <c r="BI53" s="38">
        <v>0</v>
      </c>
      <c r="BJ53" s="38">
        <v>0</v>
      </c>
      <c r="BK53" s="38">
        <v>0</v>
      </c>
      <c r="BL53" s="50">
        <v>0</v>
      </c>
      <c r="BM53" s="38">
        <v>1</v>
      </c>
      <c r="BN53" s="38">
        <v>0</v>
      </c>
      <c r="BO53" s="38">
        <v>0</v>
      </c>
      <c r="BP53" s="50">
        <v>0</v>
      </c>
      <c r="BQ53" s="38">
        <v>0</v>
      </c>
      <c r="BR53" s="38">
        <v>0</v>
      </c>
      <c r="BS53" s="50">
        <v>0</v>
      </c>
      <c r="BT53" s="38">
        <v>0</v>
      </c>
      <c r="BU53" s="38">
        <v>0</v>
      </c>
      <c r="BV53" s="38">
        <v>1</v>
      </c>
      <c r="BW53" s="38">
        <v>1</v>
      </c>
      <c r="BX53" s="38">
        <v>0</v>
      </c>
      <c r="BY53" s="38">
        <v>0</v>
      </c>
      <c r="BZ53" s="38">
        <v>0</v>
      </c>
      <c r="CA53">
        <v>0</v>
      </c>
      <c r="CB53" s="38">
        <v>0</v>
      </c>
      <c r="CC53" s="38">
        <v>0</v>
      </c>
      <c r="CD53" s="38">
        <v>0</v>
      </c>
      <c r="CE53" s="50">
        <v>0</v>
      </c>
      <c r="CF53">
        <v>0.03</v>
      </c>
      <c r="CG53">
        <v>16</v>
      </c>
      <c r="CH53">
        <v>1</v>
      </c>
      <c r="CI53">
        <v>0</v>
      </c>
      <c r="CJ53">
        <v>34</v>
      </c>
      <c r="CK53" s="28" t="s">
        <v>80</v>
      </c>
    </row>
    <row r="54" spans="1:89" x14ac:dyDescent="0.35">
      <c r="A54">
        <v>53</v>
      </c>
      <c r="B54">
        <v>3</v>
      </c>
      <c r="C54" s="21" t="s">
        <v>100</v>
      </c>
      <c r="D54" s="11">
        <v>7.75</v>
      </c>
      <c r="E54" s="12">
        <f t="shared" ref="E54:E63" si="7">D54/F54</f>
        <v>0.59237178017274328</v>
      </c>
      <c r="F54" s="7">
        <v>13.083</v>
      </c>
      <c r="G54" s="8">
        <v>0</v>
      </c>
      <c r="H54" s="9">
        <v>0</v>
      </c>
      <c r="I54" s="9">
        <v>0</v>
      </c>
      <c r="J54" s="9">
        <v>1</v>
      </c>
      <c r="K54" s="9">
        <v>0</v>
      </c>
      <c r="L54" s="8">
        <v>1321</v>
      </c>
      <c r="M54" s="9">
        <v>3</v>
      </c>
      <c r="N54" s="9">
        <f t="shared" si="0"/>
        <v>1317</v>
      </c>
      <c r="O54" s="9">
        <f t="shared" si="1"/>
        <v>10</v>
      </c>
      <c r="P54" s="7">
        <v>16.529900000000001</v>
      </c>
      <c r="Q54" s="7">
        <v>12.6426</v>
      </c>
      <c r="R54" s="9">
        <v>1</v>
      </c>
      <c r="S54" s="9">
        <v>0</v>
      </c>
      <c r="T54" s="9">
        <v>1</v>
      </c>
      <c r="U54" s="9">
        <v>0</v>
      </c>
      <c r="V54" s="9">
        <v>0</v>
      </c>
      <c r="W54" s="25">
        <v>0</v>
      </c>
      <c r="X54" s="9">
        <v>0</v>
      </c>
      <c r="Y54" s="9">
        <v>1</v>
      </c>
      <c r="Z54" s="25">
        <v>0</v>
      </c>
      <c r="AA54" s="9">
        <v>1</v>
      </c>
      <c r="AB54" s="25">
        <v>0</v>
      </c>
      <c r="AC54" s="17">
        <v>1997</v>
      </c>
      <c r="AD54" s="27">
        <v>0</v>
      </c>
      <c r="AE54" s="27">
        <v>0</v>
      </c>
      <c r="AF54" s="27">
        <v>0</v>
      </c>
      <c r="AG54" s="34">
        <v>1</v>
      </c>
      <c r="AH54" s="33">
        <v>1</v>
      </c>
      <c r="AI54" s="15">
        <v>0</v>
      </c>
      <c r="AJ54" s="30">
        <f t="shared" si="3"/>
        <v>0.52160000000000006</v>
      </c>
      <c r="AK54" s="31">
        <v>0.47839999999999999</v>
      </c>
      <c r="AL54">
        <f t="shared" ref="AL54:AL63" si="8">1-AM54</f>
        <v>0.1552</v>
      </c>
      <c r="AM54" s="31">
        <v>0.8448</v>
      </c>
      <c r="AN54">
        <v>1</v>
      </c>
      <c r="AO54" s="15">
        <v>0</v>
      </c>
      <c r="AP54" t="s">
        <v>87</v>
      </c>
      <c r="AQ54" s="15" t="s">
        <v>87</v>
      </c>
      <c r="AR54" s="15" t="s">
        <v>26</v>
      </c>
      <c r="AS54">
        <v>1</v>
      </c>
      <c r="AT54">
        <v>0</v>
      </c>
      <c r="AU54">
        <v>0</v>
      </c>
      <c r="AV54">
        <v>0</v>
      </c>
      <c r="AW54">
        <v>0</v>
      </c>
      <c r="AX54">
        <v>0</v>
      </c>
      <c r="AY54" s="15">
        <v>0</v>
      </c>
      <c r="AZ54">
        <v>1</v>
      </c>
      <c r="BA54">
        <v>0</v>
      </c>
      <c r="BB54" s="15">
        <v>0</v>
      </c>
      <c r="BC54">
        <v>12986</v>
      </c>
      <c r="BD54">
        <v>1078</v>
      </c>
      <c r="BE54" s="56">
        <v>0.95299999999999996</v>
      </c>
      <c r="BF54" s="56">
        <f t="shared" ref="BF54:BF76" si="9">P54+Q54+6</f>
        <v>35.172499999999999</v>
      </c>
      <c r="BG54">
        <v>1</v>
      </c>
      <c r="BH54">
        <v>0</v>
      </c>
      <c r="BI54">
        <v>0</v>
      </c>
      <c r="BJ54">
        <v>0</v>
      </c>
      <c r="BK54">
        <v>0</v>
      </c>
      <c r="BL54" s="15">
        <v>0</v>
      </c>
      <c r="BM54">
        <v>0</v>
      </c>
      <c r="BN54">
        <v>0</v>
      </c>
      <c r="BO54">
        <v>1</v>
      </c>
      <c r="BP54" s="15">
        <v>0</v>
      </c>
      <c r="BQ54">
        <v>0</v>
      </c>
      <c r="BR54">
        <v>0</v>
      </c>
      <c r="BS54" s="15">
        <v>0</v>
      </c>
      <c r="BT54">
        <v>0</v>
      </c>
      <c r="BU54">
        <v>0</v>
      </c>
      <c r="BV54">
        <v>1</v>
      </c>
      <c r="BW54">
        <v>1</v>
      </c>
      <c r="BX54">
        <v>0</v>
      </c>
      <c r="BY54">
        <v>0</v>
      </c>
      <c r="BZ54">
        <v>0</v>
      </c>
      <c r="CA54">
        <v>0</v>
      </c>
      <c r="CB54">
        <v>0</v>
      </c>
      <c r="CC54">
        <v>0</v>
      </c>
      <c r="CD54">
        <v>0</v>
      </c>
      <c r="CE54" s="15">
        <v>0</v>
      </c>
      <c r="CF54">
        <v>3.5000000000000003E-2</v>
      </c>
      <c r="CG54">
        <v>33</v>
      </c>
      <c r="CH54">
        <v>1</v>
      </c>
      <c r="CI54">
        <v>0</v>
      </c>
      <c r="CJ54">
        <v>27</v>
      </c>
      <c r="CK54" s="28" t="s">
        <v>80</v>
      </c>
    </row>
    <row r="55" spans="1:89" x14ac:dyDescent="0.35">
      <c r="A55">
        <v>54</v>
      </c>
      <c r="B55">
        <v>3</v>
      </c>
      <c r="C55" s="21" t="s">
        <v>100</v>
      </c>
      <c r="D55" s="11">
        <v>13.07</v>
      </c>
      <c r="E55" s="12">
        <f t="shared" si="7"/>
        <v>1.8607630979498861</v>
      </c>
      <c r="F55" s="7">
        <v>7.024</v>
      </c>
      <c r="G55" s="8">
        <v>0</v>
      </c>
      <c r="H55" s="9">
        <v>0</v>
      </c>
      <c r="I55" s="9">
        <v>0</v>
      </c>
      <c r="J55" s="9">
        <v>1</v>
      </c>
      <c r="K55" s="9">
        <v>0</v>
      </c>
      <c r="L55" s="8">
        <v>1321</v>
      </c>
      <c r="M55" s="9">
        <v>3</v>
      </c>
      <c r="N55" s="9">
        <f t="shared" si="0"/>
        <v>1317</v>
      </c>
      <c r="O55" s="9">
        <f t="shared" si="1"/>
        <v>10</v>
      </c>
      <c r="P55" s="7">
        <v>16.529900000000001</v>
      </c>
      <c r="Q55" s="7">
        <v>12.6426</v>
      </c>
      <c r="R55" s="9">
        <v>1</v>
      </c>
      <c r="S55" s="9">
        <v>0</v>
      </c>
      <c r="T55" s="9">
        <v>1</v>
      </c>
      <c r="U55" s="9">
        <v>0</v>
      </c>
      <c r="V55" s="9">
        <v>0</v>
      </c>
      <c r="W55" s="25">
        <v>0</v>
      </c>
      <c r="X55" s="9">
        <v>0</v>
      </c>
      <c r="Y55" s="9">
        <v>1</v>
      </c>
      <c r="Z55" s="25">
        <v>0</v>
      </c>
      <c r="AA55" s="9">
        <v>1</v>
      </c>
      <c r="AB55" s="25">
        <v>0</v>
      </c>
      <c r="AC55" s="17">
        <v>1997</v>
      </c>
      <c r="AD55" s="27">
        <v>0</v>
      </c>
      <c r="AE55" s="27">
        <v>0</v>
      </c>
      <c r="AF55" s="27">
        <v>0</v>
      </c>
      <c r="AG55" s="34">
        <v>1</v>
      </c>
      <c r="AH55" s="33">
        <v>1</v>
      </c>
      <c r="AI55" s="15">
        <v>0</v>
      </c>
      <c r="AJ55" s="30">
        <f t="shared" si="3"/>
        <v>0.52160000000000006</v>
      </c>
      <c r="AK55" s="31">
        <v>0.47839999999999999</v>
      </c>
      <c r="AL55">
        <f t="shared" si="8"/>
        <v>0.1552</v>
      </c>
      <c r="AM55" s="31">
        <v>0.8448</v>
      </c>
      <c r="AN55">
        <v>1</v>
      </c>
      <c r="AO55" s="15">
        <v>0</v>
      </c>
      <c r="AP55" t="s">
        <v>87</v>
      </c>
      <c r="AQ55" s="15" t="s">
        <v>87</v>
      </c>
      <c r="AR55" s="15" t="s">
        <v>26</v>
      </c>
      <c r="AS55">
        <v>1</v>
      </c>
      <c r="AT55">
        <v>0</v>
      </c>
      <c r="AU55">
        <v>0</v>
      </c>
      <c r="AV55">
        <v>0</v>
      </c>
      <c r="AW55">
        <v>0</v>
      </c>
      <c r="AX55">
        <v>0</v>
      </c>
      <c r="AY55" s="15">
        <v>0</v>
      </c>
      <c r="AZ55">
        <v>1</v>
      </c>
      <c r="BA55">
        <v>0</v>
      </c>
      <c r="BB55" s="15">
        <v>0</v>
      </c>
      <c r="BC55">
        <v>12986</v>
      </c>
      <c r="BD55">
        <v>1078</v>
      </c>
      <c r="BE55" s="56">
        <v>0.95299999999999996</v>
      </c>
      <c r="BF55" s="56">
        <f t="shared" si="9"/>
        <v>35.172499999999999</v>
      </c>
      <c r="BG55">
        <v>0</v>
      </c>
      <c r="BH55">
        <v>0</v>
      </c>
      <c r="BI55">
        <v>1</v>
      </c>
      <c r="BJ55">
        <v>0</v>
      </c>
      <c r="BK55">
        <v>0</v>
      </c>
      <c r="BL55" s="15">
        <v>0</v>
      </c>
      <c r="BM55">
        <v>0</v>
      </c>
      <c r="BN55">
        <v>0</v>
      </c>
      <c r="BO55">
        <v>1</v>
      </c>
      <c r="BP55" s="15">
        <v>0</v>
      </c>
      <c r="BQ55">
        <v>1</v>
      </c>
      <c r="BR55">
        <v>0</v>
      </c>
      <c r="BS55" s="15">
        <v>0</v>
      </c>
      <c r="BT55">
        <v>0</v>
      </c>
      <c r="BU55">
        <v>0</v>
      </c>
      <c r="BV55">
        <v>1</v>
      </c>
      <c r="BW55">
        <v>1</v>
      </c>
      <c r="BX55">
        <v>0</v>
      </c>
      <c r="BY55">
        <v>0</v>
      </c>
      <c r="BZ55">
        <v>0</v>
      </c>
      <c r="CA55">
        <v>0</v>
      </c>
      <c r="CB55">
        <v>0</v>
      </c>
      <c r="CC55">
        <v>0</v>
      </c>
      <c r="CD55">
        <v>0</v>
      </c>
      <c r="CE55" s="15">
        <v>0</v>
      </c>
      <c r="CF55">
        <v>3.5000000000000003E-2</v>
      </c>
      <c r="CG55">
        <v>33</v>
      </c>
      <c r="CH55">
        <v>1</v>
      </c>
      <c r="CI55">
        <v>0</v>
      </c>
      <c r="CJ55">
        <v>27</v>
      </c>
      <c r="CK55" s="28" t="s">
        <v>80</v>
      </c>
    </row>
    <row r="56" spans="1:89" x14ac:dyDescent="0.35">
      <c r="A56">
        <v>55</v>
      </c>
      <c r="B56">
        <v>3</v>
      </c>
      <c r="C56" s="21" t="s">
        <v>100</v>
      </c>
      <c r="D56" s="11">
        <v>7.2</v>
      </c>
      <c r="E56" s="12">
        <f t="shared" si="7"/>
        <v>0.59990001666388937</v>
      </c>
      <c r="F56" s="7">
        <v>12.002000000000001</v>
      </c>
      <c r="G56" s="8">
        <v>0</v>
      </c>
      <c r="H56" s="9">
        <v>0</v>
      </c>
      <c r="I56" s="9">
        <v>0</v>
      </c>
      <c r="J56" s="9">
        <v>1</v>
      </c>
      <c r="K56" s="9">
        <v>0</v>
      </c>
      <c r="L56" s="8">
        <v>1321</v>
      </c>
      <c r="M56" s="9">
        <v>13</v>
      </c>
      <c r="N56" s="9">
        <f t="shared" si="0"/>
        <v>1307</v>
      </c>
      <c r="O56" s="9">
        <f t="shared" si="1"/>
        <v>10</v>
      </c>
      <c r="P56" s="7">
        <v>16.529900000000001</v>
      </c>
      <c r="Q56" s="7">
        <v>12.6426</v>
      </c>
      <c r="R56" s="9">
        <v>1</v>
      </c>
      <c r="S56" s="9">
        <v>0</v>
      </c>
      <c r="T56" s="9">
        <v>1</v>
      </c>
      <c r="U56" s="9">
        <v>0</v>
      </c>
      <c r="V56" s="9">
        <v>0</v>
      </c>
      <c r="W56" s="25">
        <v>0</v>
      </c>
      <c r="X56" s="9">
        <v>0</v>
      </c>
      <c r="Y56" s="9">
        <v>1</v>
      </c>
      <c r="Z56" s="25">
        <v>0</v>
      </c>
      <c r="AA56" s="9">
        <v>1</v>
      </c>
      <c r="AB56" s="25">
        <v>0</v>
      </c>
      <c r="AC56" s="17">
        <v>1997</v>
      </c>
      <c r="AD56" s="27">
        <v>0</v>
      </c>
      <c r="AE56" s="27">
        <v>0</v>
      </c>
      <c r="AF56" s="27">
        <v>0</v>
      </c>
      <c r="AG56" s="34">
        <v>1</v>
      </c>
      <c r="AH56" s="33">
        <v>1</v>
      </c>
      <c r="AI56" s="15">
        <v>0</v>
      </c>
      <c r="AJ56" s="30">
        <f t="shared" si="3"/>
        <v>0.52160000000000006</v>
      </c>
      <c r="AK56" s="31">
        <v>0.47839999999999999</v>
      </c>
      <c r="AL56">
        <f t="shared" si="8"/>
        <v>0.1552</v>
      </c>
      <c r="AM56" s="31">
        <v>0.8448</v>
      </c>
      <c r="AN56">
        <v>1</v>
      </c>
      <c r="AO56" s="15">
        <v>0</v>
      </c>
      <c r="AP56" t="s">
        <v>87</v>
      </c>
      <c r="AQ56" s="15" t="s">
        <v>87</v>
      </c>
      <c r="AR56" s="15" t="s">
        <v>26</v>
      </c>
      <c r="AS56">
        <v>1</v>
      </c>
      <c r="AT56">
        <v>0</v>
      </c>
      <c r="AU56">
        <v>0</v>
      </c>
      <c r="AV56">
        <v>0</v>
      </c>
      <c r="AW56">
        <v>0</v>
      </c>
      <c r="AX56">
        <v>0</v>
      </c>
      <c r="AY56" s="15">
        <v>0</v>
      </c>
      <c r="AZ56">
        <v>1</v>
      </c>
      <c r="BA56">
        <v>0</v>
      </c>
      <c r="BB56" s="15">
        <v>0</v>
      </c>
      <c r="BC56">
        <v>12986</v>
      </c>
      <c r="BD56">
        <v>1078</v>
      </c>
      <c r="BE56" s="56">
        <v>0.95299999999999996</v>
      </c>
      <c r="BF56" s="56">
        <f t="shared" si="9"/>
        <v>35.172499999999999</v>
      </c>
      <c r="BG56">
        <v>1</v>
      </c>
      <c r="BH56">
        <v>0</v>
      </c>
      <c r="BI56">
        <v>0</v>
      </c>
      <c r="BJ56">
        <v>0</v>
      </c>
      <c r="BK56">
        <v>0</v>
      </c>
      <c r="BL56" s="15">
        <v>0</v>
      </c>
      <c r="BM56">
        <v>0</v>
      </c>
      <c r="BN56">
        <v>0</v>
      </c>
      <c r="BO56">
        <v>1</v>
      </c>
      <c r="BP56" s="15">
        <v>0</v>
      </c>
      <c r="BQ56">
        <v>0</v>
      </c>
      <c r="BR56">
        <v>0</v>
      </c>
      <c r="BS56" s="15">
        <v>0</v>
      </c>
      <c r="BT56">
        <v>0</v>
      </c>
      <c r="BU56">
        <v>0</v>
      </c>
      <c r="BV56">
        <v>1</v>
      </c>
      <c r="BW56">
        <v>1</v>
      </c>
      <c r="BX56">
        <v>0</v>
      </c>
      <c r="BY56">
        <v>0</v>
      </c>
      <c r="BZ56">
        <v>0</v>
      </c>
      <c r="CA56">
        <v>0</v>
      </c>
      <c r="CB56">
        <v>1</v>
      </c>
      <c r="CC56">
        <v>1</v>
      </c>
      <c r="CD56">
        <v>0</v>
      </c>
      <c r="CE56" s="15">
        <v>1</v>
      </c>
      <c r="CF56">
        <v>3.5000000000000003E-2</v>
      </c>
      <c r="CG56">
        <v>33</v>
      </c>
      <c r="CH56">
        <v>1</v>
      </c>
      <c r="CI56">
        <v>0</v>
      </c>
      <c r="CJ56">
        <v>27</v>
      </c>
      <c r="CK56" s="28" t="s">
        <v>80</v>
      </c>
    </row>
    <row r="57" spans="1:89" x14ac:dyDescent="0.35">
      <c r="A57">
        <v>56</v>
      </c>
      <c r="B57">
        <v>3</v>
      </c>
      <c r="C57" s="21" t="s">
        <v>100</v>
      </c>
      <c r="D57" s="11">
        <v>12.06</v>
      </c>
      <c r="E57" s="12">
        <f t="shared" si="7"/>
        <v>1.8116268589454709</v>
      </c>
      <c r="F57" s="7">
        <v>6.657</v>
      </c>
      <c r="G57" s="8">
        <v>0</v>
      </c>
      <c r="H57" s="9">
        <v>0</v>
      </c>
      <c r="I57" s="9">
        <v>0</v>
      </c>
      <c r="J57" s="9">
        <v>1</v>
      </c>
      <c r="K57" s="9">
        <v>0</v>
      </c>
      <c r="L57" s="8">
        <v>1321</v>
      </c>
      <c r="M57" s="9">
        <v>13</v>
      </c>
      <c r="N57" s="9">
        <f t="shared" si="0"/>
        <v>1307</v>
      </c>
      <c r="O57" s="9">
        <f t="shared" si="1"/>
        <v>10</v>
      </c>
      <c r="P57" s="7">
        <v>16.529900000000001</v>
      </c>
      <c r="Q57" s="7">
        <v>12.6426</v>
      </c>
      <c r="R57" s="9">
        <v>1</v>
      </c>
      <c r="S57" s="9">
        <v>0</v>
      </c>
      <c r="T57" s="9">
        <v>1</v>
      </c>
      <c r="U57" s="9">
        <v>0</v>
      </c>
      <c r="V57" s="9">
        <v>0</v>
      </c>
      <c r="W57" s="25">
        <v>0</v>
      </c>
      <c r="X57" s="9">
        <v>0</v>
      </c>
      <c r="Y57" s="9">
        <v>1</v>
      </c>
      <c r="Z57" s="25">
        <v>0</v>
      </c>
      <c r="AA57" s="9">
        <v>1</v>
      </c>
      <c r="AB57" s="25">
        <v>0</v>
      </c>
      <c r="AC57" s="17">
        <v>1997</v>
      </c>
      <c r="AD57" s="27">
        <v>0</v>
      </c>
      <c r="AE57" s="27">
        <v>0</v>
      </c>
      <c r="AF57" s="27">
        <v>0</v>
      </c>
      <c r="AG57" s="34">
        <v>1</v>
      </c>
      <c r="AH57" s="33">
        <v>1</v>
      </c>
      <c r="AI57" s="15">
        <v>0</v>
      </c>
      <c r="AJ57" s="30">
        <f t="shared" si="3"/>
        <v>0.52160000000000006</v>
      </c>
      <c r="AK57" s="31">
        <v>0.47839999999999999</v>
      </c>
      <c r="AL57">
        <f t="shared" si="8"/>
        <v>0.1552</v>
      </c>
      <c r="AM57" s="31">
        <v>0.8448</v>
      </c>
      <c r="AN57">
        <v>1</v>
      </c>
      <c r="AO57" s="15">
        <v>0</v>
      </c>
      <c r="AP57" t="s">
        <v>87</v>
      </c>
      <c r="AQ57" s="15" t="s">
        <v>87</v>
      </c>
      <c r="AR57" s="15" t="s">
        <v>26</v>
      </c>
      <c r="AS57">
        <v>1</v>
      </c>
      <c r="AT57">
        <v>0</v>
      </c>
      <c r="AU57">
        <v>0</v>
      </c>
      <c r="AV57">
        <v>0</v>
      </c>
      <c r="AW57">
        <v>0</v>
      </c>
      <c r="AX57">
        <v>0</v>
      </c>
      <c r="AY57" s="15">
        <v>0</v>
      </c>
      <c r="AZ57">
        <v>1</v>
      </c>
      <c r="BA57">
        <v>0</v>
      </c>
      <c r="BB57" s="15">
        <v>0</v>
      </c>
      <c r="BC57">
        <v>12986</v>
      </c>
      <c r="BD57">
        <v>1078</v>
      </c>
      <c r="BE57" s="56">
        <v>0.95299999999999996</v>
      </c>
      <c r="BF57" s="56">
        <f t="shared" si="9"/>
        <v>35.172499999999999</v>
      </c>
      <c r="BG57">
        <v>0</v>
      </c>
      <c r="BH57">
        <v>0</v>
      </c>
      <c r="BI57">
        <v>1</v>
      </c>
      <c r="BJ57">
        <v>0</v>
      </c>
      <c r="BK57">
        <v>0</v>
      </c>
      <c r="BL57" s="15">
        <v>0</v>
      </c>
      <c r="BM57">
        <v>0</v>
      </c>
      <c r="BN57">
        <v>0</v>
      </c>
      <c r="BO57">
        <v>1</v>
      </c>
      <c r="BP57" s="15">
        <v>0</v>
      </c>
      <c r="BQ57">
        <v>1</v>
      </c>
      <c r="BR57">
        <v>0</v>
      </c>
      <c r="BS57" s="15">
        <v>0</v>
      </c>
      <c r="BT57">
        <v>0</v>
      </c>
      <c r="BU57">
        <v>0</v>
      </c>
      <c r="BV57">
        <v>1</v>
      </c>
      <c r="BW57">
        <v>1</v>
      </c>
      <c r="BX57">
        <v>0</v>
      </c>
      <c r="BY57">
        <v>0</v>
      </c>
      <c r="BZ57">
        <v>0</v>
      </c>
      <c r="CA57">
        <v>0</v>
      </c>
      <c r="CB57">
        <v>1</v>
      </c>
      <c r="CC57">
        <v>1</v>
      </c>
      <c r="CD57">
        <v>0</v>
      </c>
      <c r="CE57" s="15">
        <v>1</v>
      </c>
      <c r="CF57">
        <v>3.5000000000000003E-2</v>
      </c>
      <c r="CG57">
        <v>33</v>
      </c>
      <c r="CH57">
        <v>1</v>
      </c>
      <c r="CI57">
        <v>0</v>
      </c>
      <c r="CJ57">
        <v>27</v>
      </c>
      <c r="CK57" s="28" t="s">
        <v>80</v>
      </c>
    </row>
    <row r="58" spans="1:89" x14ac:dyDescent="0.35">
      <c r="A58">
        <v>57</v>
      </c>
      <c r="B58">
        <v>3</v>
      </c>
      <c r="C58" s="21" t="s">
        <v>100</v>
      </c>
      <c r="D58" s="11">
        <v>7.87</v>
      </c>
      <c r="E58" s="12">
        <f t="shared" si="7"/>
        <v>0.58240213128098872</v>
      </c>
      <c r="F58" s="7">
        <v>13.513</v>
      </c>
      <c r="G58" s="8">
        <v>0</v>
      </c>
      <c r="H58" s="9">
        <v>0</v>
      </c>
      <c r="I58" s="9">
        <v>0</v>
      </c>
      <c r="J58" s="9">
        <v>1</v>
      </c>
      <c r="K58" s="9">
        <v>0</v>
      </c>
      <c r="L58" s="8">
        <v>1321</v>
      </c>
      <c r="M58" s="9">
        <v>4</v>
      </c>
      <c r="N58" s="9">
        <f t="shared" si="0"/>
        <v>1316</v>
      </c>
      <c r="O58" s="9">
        <f t="shared" si="1"/>
        <v>10</v>
      </c>
      <c r="P58" s="7">
        <v>16.529900000000001</v>
      </c>
      <c r="Q58" s="7">
        <v>12.6426</v>
      </c>
      <c r="R58" s="9">
        <v>1</v>
      </c>
      <c r="S58" s="9">
        <v>0</v>
      </c>
      <c r="T58" s="9">
        <v>1</v>
      </c>
      <c r="U58" s="9">
        <v>0</v>
      </c>
      <c r="V58" s="9">
        <v>0</v>
      </c>
      <c r="W58" s="25">
        <v>0</v>
      </c>
      <c r="X58" s="9">
        <v>0</v>
      </c>
      <c r="Y58" s="9">
        <v>1</v>
      </c>
      <c r="Z58" s="25">
        <v>0</v>
      </c>
      <c r="AA58" s="9">
        <v>1</v>
      </c>
      <c r="AB58" s="25">
        <v>0</v>
      </c>
      <c r="AC58" s="17">
        <v>1997</v>
      </c>
      <c r="AD58" s="27">
        <v>0</v>
      </c>
      <c r="AE58" s="27">
        <v>0</v>
      </c>
      <c r="AF58" s="27">
        <v>0</v>
      </c>
      <c r="AG58" s="34">
        <v>1</v>
      </c>
      <c r="AH58" s="33">
        <v>1</v>
      </c>
      <c r="AI58" s="15">
        <v>0</v>
      </c>
      <c r="AJ58" s="30">
        <f t="shared" si="3"/>
        <v>0.52160000000000006</v>
      </c>
      <c r="AK58" s="31">
        <v>0.47839999999999999</v>
      </c>
      <c r="AL58">
        <f t="shared" si="8"/>
        <v>0.1552</v>
      </c>
      <c r="AM58" s="31">
        <v>0.8448</v>
      </c>
      <c r="AN58">
        <v>1</v>
      </c>
      <c r="AO58" s="15">
        <v>0</v>
      </c>
      <c r="AP58" t="s">
        <v>87</v>
      </c>
      <c r="AQ58" s="15" t="s">
        <v>87</v>
      </c>
      <c r="AR58" s="15" t="s">
        <v>26</v>
      </c>
      <c r="AS58">
        <v>1</v>
      </c>
      <c r="AT58">
        <v>0</v>
      </c>
      <c r="AU58">
        <v>0</v>
      </c>
      <c r="AV58">
        <v>0</v>
      </c>
      <c r="AW58">
        <v>0</v>
      </c>
      <c r="AX58">
        <v>0</v>
      </c>
      <c r="AY58" s="15">
        <v>0</v>
      </c>
      <c r="AZ58">
        <v>1</v>
      </c>
      <c r="BA58">
        <v>0</v>
      </c>
      <c r="BB58" s="15">
        <v>0</v>
      </c>
      <c r="BC58">
        <v>12986</v>
      </c>
      <c r="BD58">
        <v>1078</v>
      </c>
      <c r="BE58" s="56">
        <v>0.95299999999999996</v>
      </c>
      <c r="BF58" s="56">
        <f t="shared" si="9"/>
        <v>35.172499999999999</v>
      </c>
      <c r="BG58">
        <v>1</v>
      </c>
      <c r="BH58">
        <v>0</v>
      </c>
      <c r="BI58">
        <v>0</v>
      </c>
      <c r="BJ58">
        <v>0</v>
      </c>
      <c r="BK58">
        <v>0</v>
      </c>
      <c r="BL58" s="15">
        <v>0</v>
      </c>
      <c r="BM58">
        <v>0</v>
      </c>
      <c r="BN58">
        <v>0</v>
      </c>
      <c r="BO58">
        <v>0</v>
      </c>
      <c r="BP58" s="15">
        <v>0</v>
      </c>
      <c r="BQ58">
        <v>0</v>
      </c>
      <c r="BR58">
        <v>0</v>
      </c>
      <c r="BS58" s="15">
        <v>0</v>
      </c>
      <c r="BT58">
        <v>0</v>
      </c>
      <c r="BU58">
        <v>0</v>
      </c>
      <c r="BV58">
        <v>1</v>
      </c>
      <c r="BW58">
        <v>1</v>
      </c>
      <c r="BX58">
        <v>0</v>
      </c>
      <c r="BY58">
        <v>0</v>
      </c>
      <c r="BZ58">
        <v>1</v>
      </c>
      <c r="CA58">
        <v>0</v>
      </c>
      <c r="CB58">
        <v>1</v>
      </c>
      <c r="CC58">
        <v>1</v>
      </c>
      <c r="CD58">
        <v>0</v>
      </c>
      <c r="CE58" s="15">
        <v>1</v>
      </c>
      <c r="CF58">
        <v>3.5000000000000003E-2</v>
      </c>
      <c r="CG58">
        <v>33</v>
      </c>
      <c r="CH58">
        <v>1</v>
      </c>
      <c r="CI58">
        <v>0</v>
      </c>
      <c r="CJ58">
        <v>27</v>
      </c>
      <c r="CK58" s="28" t="s">
        <v>80</v>
      </c>
    </row>
    <row r="59" spans="1:89" x14ac:dyDescent="0.35">
      <c r="A59">
        <v>58</v>
      </c>
      <c r="B59">
        <v>3</v>
      </c>
      <c r="C59" s="21" t="s">
        <v>100</v>
      </c>
      <c r="D59" s="11">
        <v>7.27</v>
      </c>
      <c r="E59" s="12">
        <f t="shared" si="7"/>
        <v>0.59187494911666527</v>
      </c>
      <c r="F59" s="7">
        <v>12.282999999999999</v>
      </c>
      <c r="G59" s="8">
        <v>0</v>
      </c>
      <c r="H59" s="9">
        <v>0</v>
      </c>
      <c r="I59" s="9">
        <v>0</v>
      </c>
      <c r="J59" s="9">
        <v>1</v>
      </c>
      <c r="K59" s="9">
        <v>0</v>
      </c>
      <c r="L59" s="8">
        <v>1321</v>
      </c>
      <c r="M59" s="9">
        <v>14</v>
      </c>
      <c r="N59" s="9">
        <f t="shared" si="0"/>
        <v>1306</v>
      </c>
      <c r="O59" s="9">
        <f t="shared" si="1"/>
        <v>10</v>
      </c>
      <c r="P59" s="7">
        <v>16.529900000000001</v>
      </c>
      <c r="Q59" s="7">
        <v>12.6426</v>
      </c>
      <c r="R59" s="9">
        <v>1</v>
      </c>
      <c r="S59" s="9">
        <v>0</v>
      </c>
      <c r="T59" s="9">
        <v>1</v>
      </c>
      <c r="U59" s="9">
        <v>0</v>
      </c>
      <c r="V59" s="9">
        <v>0</v>
      </c>
      <c r="W59" s="25">
        <v>0</v>
      </c>
      <c r="X59" s="9">
        <v>0</v>
      </c>
      <c r="Y59" s="9">
        <v>1</v>
      </c>
      <c r="Z59" s="25">
        <v>0</v>
      </c>
      <c r="AA59" s="9">
        <v>1</v>
      </c>
      <c r="AB59" s="25">
        <v>0</v>
      </c>
      <c r="AC59" s="17">
        <v>1997</v>
      </c>
      <c r="AD59" s="27">
        <v>0</v>
      </c>
      <c r="AE59" s="27">
        <v>0</v>
      </c>
      <c r="AF59" s="27">
        <v>0</v>
      </c>
      <c r="AG59" s="34">
        <v>1</v>
      </c>
      <c r="AH59" s="33">
        <v>1</v>
      </c>
      <c r="AI59" s="15">
        <v>0</v>
      </c>
      <c r="AJ59" s="30">
        <f t="shared" si="3"/>
        <v>0.52160000000000006</v>
      </c>
      <c r="AK59" s="31">
        <v>0.47839999999999999</v>
      </c>
      <c r="AL59">
        <f t="shared" si="8"/>
        <v>0.1552</v>
      </c>
      <c r="AM59" s="31">
        <v>0.8448</v>
      </c>
      <c r="AN59">
        <v>1</v>
      </c>
      <c r="AO59" s="15">
        <v>0</v>
      </c>
      <c r="AP59" t="s">
        <v>87</v>
      </c>
      <c r="AQ59" s="15" t="s">
        <v>87</v>
      </c>
      <c r="AR59" s="15" t="s">
        <v>26</v>
      </c>
      <c r="AS59">
        <v>1</v>
      </c>
      <c r="AT59">
        <v>0</v>
      </c>
      <c r="AU59">
        <v>0</v>
      </c>
      <c r="AV59">
        <v>0</v>
      </c>
      <c r="AW59">
        <v>0</v>
      </c>
      <c r="AX59">
        <v>0</v>
      </c>
      <c r="AY59" s="15">
        <v>0</v>
      </c>
      <c r="AZ59">
        <v>1</v>
      </c>
      <c r="BA59">
        <v>0</v>
      </c>
      <c r="BB59" s="15">
        <v>0</v>
      </c>
      <c r="BC59">
        <v>12986</v>
      </c>
      <c r="BD59">
        <v>1078</v>
      </c>
      <c r="BE59" s="56">
        <v>0.95299999999999996</v>
      </c>
      <c r="BF59" s="56">
        <f t="shared" si="9"/>
        <v>35.172499999999999</v>
      </c>
      <c r="BG59">
        <v>1</v>
      </c>
      <c r="BH59">
        <v>0</v>
      </c>
      <c r="BI59">
        <v>0</v>
      </c>
      <c r="BJ59">
        <v>0</v>
      </c>
      <c r="BK59">
        <v>0</v>
      </c>
      <c r="BL59" s="15">
        <v>0</v>
      </c>
      <c r="BM59">
        <v>0</v>
      </c>
      <c r="BN59">
        <v>0</v>
      </c>
      <c r="BO59">
        <v>0</v>
      </c>
      <c r="BP59" s="15">
        <v>0</v>
      </c>
      <c r="BQ59">
        <v>0</v>
      </c>
      <c r="BR59">
        <v>0</v>
      </c>
      <c r="BS59" s="15">
        <v>0</v>
      </c>
      <c r="BT59">
        <v>0</v>
      </c>
      <c r="BU59">
        <v>0</v>
      </c>
      <c r="BV59">
        <v>1</v>
      </c>
      <c r="BW59">
        <v>1</v>
      </c>
      <c r="BX59">
        <v>0</v>
      </c>
      <c r="BY59">
        <v>0</v>
      </c>
      <c r="BZ59">
        <v>1</v>
      </c>
      <c r="CA59">
        <v>0</v>
      </c>
      <c r="CB59">
        <v>1</v>
      </c>
      <c r="CC59">
        <v>1</v>
      </c>
      <c r="CD59">
        <v>0</v>
      </c>
      <c r="CE59" s="15">
        <v>1</v>
      </c>
      <c r="CF59">
        <v>3.5000000000000003E-2</v>
      </c>
      <c r="CG59">
        <v>33</v>
      </c>
      <c r="CH59">
        <v>1</v>
      </c>
      <c r="CI59">
        <v>0</v>
      </c>
      <c r="CJ59">
        <v>27</v>
      </c>
      <c r="CK59" s="28" t="s">
        <v>80</v>
      </c>
    </row>
    <row r="60" spans="1:89" x14ac:dyDescent="0.35">
      <c r="A60">
        <v>59</v>
      </c>
      <c r="B60">
        <v>3</v>
      </c>
      <c r="C60" s="21" t="s">
        <v>100</v>
      </c>
      <c r="D60" s="11">
        <v>7.7720000000000002</v>
      </c>
      <c r="E60" s="12">
        <f t="shared" si="7"/>
        <v>0.60047902341033765</v>
      </c>
      <c r="F60" s="7">
        <v>12.943</v>
      </c>
      <c r="G60" s="8">
        <v>0</v>
      </c>
      <c r="H60" s="9">
        <v>0</v>
      </c>
      <c r="I60" s="9">
        <v>0</v>
      </c>
      <c r="J60" s="9">
        <v>1</v>
      </c>
      <c r="K60" s="9">
        <v>0</v>
      </c>
      <c r="L60" s="8">
        <v>1321</v>
      </c>
      <c r="M60" s="9">
        <v>4</v>
      </c>
      <c r="N60" s="9">
        <f t="shared" si="0"/>
        <v>1316</v>
      </c>
      <c r="O60" s="9">
        <f t="shared" si="1"/>
        <v>10</v>
      </c>
      <c r="P60" s="7">
        <v>16.529900000000001</v>
      </c>
      <c r="Q60" s="7">
        <v>12.6426</v>
      </c>
      <c r="R60" s="9">
        <v>1</v>
      </c>
      <c r="S60" s="9">
        <v>0</v>
      </c>
      <c r="T60" s="9">
        <v>1</v>
      </c>
      <c r="U60" s="9">
        <v>0</v>
      </c>
      <c r="V60" s="9">
        <v>0</v>
      </c>
      <c r="W60" s="25">
        <v>0</v>
      </c>
      <c r="X60" s="9">
        <v>0</v>
      </c>
      <c r="Y60" s="9">
        <v>1</v>
      </c>
      <c r="Z60" s="25">
        <v>0</v>
      </c>
      <c r="AA60" s="9">
        <v>1</v>
      </c>
      <c r="AB60" s="25">
        <v>0</v>
      </c>
      <c r="AC60" s="17">
        <v>1997</v>
      </c>
      <c r="AD60" s="27">
        <v>0</v>
      </c>
      <c r="AE60" s="27">
        <v>0</v>
      </c>
      <c r="AF60" s="27">
        <v>0</v>
      </c>
      <c r="AG60" s="34">
        <v>1</v>
      </c>
      <c r="AH60" s="33">
        <v>1</v>
      </c>
      <c r="AI60" s="15">
        <v>0</v>
      </c>
      <c r="AJ60" s="30">
        <f t="shared" si="3"/>
        <v>0.52160000000000006</v>
      </c>
      <c r="AK60" s="31">
        <v>0.47839999999999999</v>
      </c>
      <c r="AL60">
        <f t="shared" si="8"/>
        <v>0.1552</v>
      </c>
      <c r="AM60" s="31">
        <v>0.8448</v>
      </c>
      <c r="AN60">
        <v>1</v>
      </c>
      <c r="AO60" s="15">
        <v>0</v>
      </c>
      <c r="AP60" t="s">
        <v>87</v>
      </c>
      <c r="AQ60" s="15" t="s">
        <v>87</v>
      </c>
      <c r="AR60" s="15" t="s">
        <v>26</v>
      </c>
      <c r="AS60">
        <v>1</v>
      </c>
      <c r="AT60">
        <v>0</v>
      </c>
      <c r="AU60">
        <v>0</v>
      </c>
      <c r="AV60">
        <v>0</v>
      </c>
      <c r="AW60">
        <v>0</v>
      </c>
      <c r="AX60">
        <v>0</v>
      </c>
      <c r="AY60" s="15">
        <v>0</v>
      </c>
      <c r="AZ60">
        <v>1</v>
      </c>
      <c r="BA60">
        <v>0</v>
      </c>
      <c r="BB60" s="15">
        <v>0</v>
      </c>
      <c r="BC60">
        <v>12986</v>
      </c>
      <c r="BD60">
        <v>1078</v>
      </c>
      <c r="BE60" s="56">
        <v>0.95299999999999996</v>
      </c>
      <c r="BF60" s="56">
        <f t="shared" si="9"/>
        <v>35.172499999999999</v>
      </c>
      <c r="BG60">
        <v>1</v>
      </c>
      <c r="BH60">
        <v>0</v>
      </c>
      <c r="BI60">
        <v>0</v>
      </c>
      <c r="BJ60">
        <v>0</v>
      </c>
      <c r="BK60">
        <v>0</v>
      </c>
      <c r="BL60" s="15">
        <v>0</v>
      </c>
      <c r="BM60">
        <v>0</v>
      </c>
      <c r="BN60">
        <v>1</v>
      </c>
      <c r="BO60">
        <v>0</v>
      </c>
      <c r="BP60" s="15">
        <v>0</v>
      </c>
      <c r="BQ60">
        <v>0</v>
      </c>
      <c r="BR60">
        <v>0</v>
      </c>
      <c r="BS60" s="15">
        <v>0</v>
      </c>
      <c r="BT60">
        <v>0</v>
      </c>
      <c r="BU60">
        <v>0</v>
      </c>
      <c r="BV60">
        <v>1</v>
      </c>
      <c r="BW60">
        <v>1</v>
      </c>
      <c r="BX60">
        <v>0</v>
      </c>
      <c r="BY60">
        <v>0</v>
      </c>
      <c r="BZ60">
        <v>0</v>
      </c>
      <c r="CA60">
        <v>0</v>
      </c>
      <c r="CB60">
        <v>1</v>
      </c>
      <c r="CC60">
        <v>1</v>
      </c>
      <c r="CD60">
        <v>0</v>
      </c>
      <c r="CE60" s="15">
        <v>1</v>
      </c>
      <c r="CF60">
        <v>3.5000000000000003E-2</v>
      </c>
      <c r="CG60">
        <v>33</v>
      </c>
      <c r="CH60">
        <v>1</v>
      </c>
      <c r="CI60">
        <v>0</v>
      </c>
      <c r="CJ60">
        <v>27</v>
      </c>
      <c r="CK60" s="28" t="s">
        <v>80</v>
      </c>
    </row>
    <row r="61" spans="1:89" x14ac:dyDescent="0.35">
      <c r="A61">
        <v>60</v>
      </c>
      <c r="B61">
        <v>3</v>
      </c>
      <c r="C61" s="21" t="s">
        <v>100</v>
      </c>
      <c r="D61" s="11">
        <v>12.96</v>
      </c>
      <c r="E61" s="12">
        <f t="shared" si="7"/>
        <v>1.8861883277543299</v>
      </c>
      <c r="F61" s="7">
        <v>6.8710000000000004</v>
      </c>
      <c r="G61" s="8">
        <v>0</v>
      </c>
      <c r="H61" s="9">
        <v>0</v>
      </c>
      <c r="I61" s="9">
        <v>0</v>
      </c>
      <c r="J61" s="9">
        <v>1</v>
      </c>
      <c r="K61" s="9">
        <v>0</v>
      </c>
      <c r="L61" s="8">
        <v>1321</v>
      </c>
      <c r="M61" s="9">
        <v>14</v>
      </c>
      <c r="N61" s="9">
        <f t="shared" si="0"/>
        <v>1306</v>
      </c>
      <c r="O61" s="9">
        <f t="shared" si="1"/>
        <v>10</v>
      </c>
      <c r="P61" s="7">
        <v>16.529900000000001</v>
      </c>
      <c r="Q61" s="7">
        <v>12.6426</v>
      </c>
      <c r="R61" s="9">
        <v>1</v>
      </c>
      <c r="S61" s="9">
        <v>0</v>
      </c>
      <c r="T61" s="9">
        <v>1</v>
      </c>
      <c r="U61" s="9">
        <v>0</v>
      </c>
      <c r="V61" s="9">
        <v>0</v>
      </c>
      <c r="W61" s="25">
        <v>0</v>
      </c>
      <c r="X61" s="9">
        <v>0</v>
      </c>
      <c r="Y61" s="9">
        <v>1</v>
      </c>
      <c r="Z61" s="25">
        <v>0</v>
      </c>
      <c r="AA61" s="9">
        <v>1</v>
      </c>
      <c r="AB61" s="25">
        <v>0</v>
      </c>
      <c r="AC61" s="17">
        <v>1997</v>
      </c>
      <c r="AD61" s="27">
        <v>0</v>
      </c>
      <c r="AE61" s="27">
        <v>0</v>
      </c>
      <c r="AF61" s="27">
        <v>0</v>
      </c>
      <c r="AG61" s="34">
        <v>1</v>
      </c>
      <c r="AH61" s="33">
        <v>1</v>
      </c>
      <c r="AI61" s="15">
        <v>0</v>
      </c>
      <c r="AJ61" s="30">
        <f t="shared" si="3"/>
        <v>0.52160000000000006</v>
      </c>
      <c r="AK61" s="31">
        <v>0.47839999999999999</v>
      </c>
      <c r="AL61">
        <f t="shared" si="8"/>
        <v>0.1552</v>
      </c>
      <c r="AM61" s="31">
        <v>0.8448</v>
      </c>
      <c r="AN61">
        <v>1</v>
      </c>
      <c r="AO61" s="15">
        <v>0</v>
      </c>
      <c r="AP61" t="s">
        <v>87</v>
      </c>
      <c r="AQ61" s="15" t="s">
        <v>87</v>
      </c>
      <c r="AR61" s="15" t="s">
        <v>26</v>
      </c>
      <c r="AS61">
        <v>1</v>
      </c>
      <c r="AT61">
        <v>0</v>
      </c>
      <c r="AU61">
        <v>0</v>
      </c>
      <c r="AV61">
        <v>0</v>
      </c>
      <c r="AW61">
        <v>0</v>
      </c>
      <c r="AX61">
        <v>0</v>
      </c>
      <c r="AY61" s="15">
        <v>0</v>
      </c>
      <c r="AZ61">
        <v>1</v>
      </c>
      <c r="BA61">
        <v>0</v>
      </c>
      <c r="BB61" s="15">
        <v>0</v>
      </c>
      <c r="BC61">
        <v>12986</v>
      </c>
      <c r="BD61">
        <v>1078</v>
      </c>
      <c r="BE61" s="56">
        <v>0.95299999999999996</v>
      </c>
      <c r="BF61" s="56">
        <f t="shared" si="9"/>
        <v>35.172499999999999</v>
      </c>
      <c r="BG61">
        <v>0</v>
      </c>
      <c r="BH61">
        <v>0</v>
      </c>
      <c r="BI61">
        <v>1</v>
      </c>
      <c r="BJ61">
        <v>0</v>
      </c>
      <c r="BK61">
        <v>0</v>
      </c>
      <c r="BL61" s="15">
        <v>0</v>
      </c>
      <c r="BM61">
        <v>0</v>
      </c>
      <c r="BN61">
        <v>1</v>
      </c>
      <c r="BO61">
        <v>0</v>
      </c>
      <c r="BP61" s="15">
        <v>0</v>
      </c>
      <c r="BQ61">
        <v>1</v>
      </c>
      <c r="BR61">
        <v>0</v>
      </c>
      <c r="BS61" s="15">
        <v>0</v>
      </c>
      <c r="BT61">
        <v>0</v>
      </c>
      <c r="BU61">
        <v>0</v>
      </c>
      <c r="BV61">
        <v>1</v>
      </c>
      <c r="BW61">
        <v>1</v>
      </c>
      <c r="BX61">
        <v>0</v>
      </c>
      <c r="BY61">
        <v>0</v>
      </c>
      <c r="BZ61">
        <v>0</v>
      </c>
      <c r="CA61">
        <v>0</v>
      </c>
      <c r="CB61">
        <v>1</v>
      </c>
      <c r="CC61">
        <v>1</v>
      </c>
      <c r="CD61">
        <v>0</v>
      </c>
      <c r="CE61" s="15">
        <v>1</v>
      </c>
      <c r="CF61">
        <v>3.5000000000000003E-2</v>
      </c>
      <c r="CG61">
        <v>33</v>
      </c>
      <c r="CH61">
        <v>1</v>
      </c>
      <c r="CI61">
        <v>0</v>
      </c>
      <c r="CJ61">
        <v>27</v>
      </c>
      <c r="CK61" s="28" t="s">
        <v>80</v>
      </c>
    </row>
    <row r="62" spans="1:89" x14ac:dyDescent="0.35">
      <c r="A62">
        <v>61</v>
      </c>
      <c r="B62">
        <v>3</v>
      </c>
      <c r="C62" s="21" t="s">
        <v>100</v>
      </c>
      <c r="D62" s="11">
        <v>7.18</v>
      </c>
      <c r="E62" s="12">
        <f t="shared" si="7"/>
        <v>0.60224794497567513</v>
      </c>
      <c r="F62" s="7">
        <v>11.922000000000001</v>
      </c>
      <c r="G62" s="8">
        <v>0</v>
      </c>
      <c r="H62" s="9">
        <v>0</v>
      </c>
      <c r="I62" s="9">
        <v>0</v>
      </c>
      <c r="J62" s="9">
        <v>1</v>
      </c>
      <c r="K62" s="9">
        <v>0</v>
      </c>
      <c r="L62" s="8">
        <v>1321</v>
      </c>
      <c r="M62" s="9">
        <v>4</v>
      </c>
      <c r="N62" s="9">
        <f t="shared" si="0"/>
        <v>1316</v>
      </c>
      <c r="O62" s="9">
        <f t="shared" si="1"/>
        <v>10</v>
      </c>
      <c r="P62" s="7">
        <v>16.529900000000001</v>
      </c>
      <c r="Q62" s="7">
        <v>12.6426</v>
      </c>
      <c r="R62" s="9">
        <v>1</v>
      </c>
      <c r="S62" s="9">
        <v>0</v>
      </c>
      <c r="T62" s="9">
        <v>1</v>
      </c>
      <c r="U62" s="9">
        <v>0</v>
      </c>
      <c r="V62" s="9">
        <v>0</v>
      </c>
      <c r="W62" s="25">
        <v>0</v>
      </c>
      <c r="X62" s="9">
        <v>0</v>
      </c>
      <c r="Y62" s="9">
        <v>1</v>
      </c>
      <c r="Z62" s="25">
        <v>0</v>
      </c>
      <c r="AA62" s="9">
        <v>1</v>
      </c>
      <c r="AB62" s="25">
        <v>0</v>
      </c>
      <c r="AC62" s="17">
        <v>1997</v>
      </c>
      <c r="AD62" s="27">
        <v>0</v>
      </c>
      <c r="AE62" s="27">
        <v>0</v>
      </c>
      <c r="AF62" s="27">
        <v>0</v>
      </c>
      <c r="AG62" s="34">
        <v>1</v>
      </c>
      <c r="AH62" s="33">
        <v>1</v>
      </c>
      <c r="AI62" s="15">
        <v>0</v>
      </c>
      <c r="AJ62" s="30">
        <f t="shared" si="3"/>
        <v>0.52160000000000006</v>
      </c>
      <c r="AK62" s="31">
        <v>0.47839999999999999</v>
      </c>
      <c r="AL62">
        <f t="shared" si="8"/>
        <v>0.1552</v>
      </c>
      <c r="AM62" s="31">
        <v>0.8448</v>
      </c>
      <c r="AN62">
        <v>1</v>
      </c>
      <c r="AO62" s="15">
        <v>0</v>
      </c>
      <c r="AP62" t="s">
        <v>87</v>
      </c>
      <c r="AQ62" s="15" t="s">
        <v>87</v>
      </c>
      <c r="AR62" s="15" t="s">
        <v>26</v>
      </c>
      <c r="AS62">
        <v>1</v>
      </c>
      <c r="AT62">
        <v>0</v>
      </c>
      <c r="AU62">
        <v>0</v>
      </c>
      <c r="AV62">
        <v>0</v>
      </c>
      <c r="AW62">
        <v>0</v>
      </c>
      <c r="AX62">
        <v>0</v>
      </c>
      <c r="AY62" s="15">
        <v>0</v>
      </c>
      <c r="AZ62">
        <v>1</v>
      </c>
      <c r="BA62">
        <v>0</v>
      </c>
      <c r="BB62" s="15">
        <v>0</v>
      </c>
      <c r="BC62">
        <v>12986</v>
      </c>
      <c r="BD62">
        <v>1078</v>
      </c>
      <c r="BE62" s="56">
        <v>0.95299999999999996</v>
      </c>
      <c r="BF62" s="56">
        <f t="shared" si="9"/>
        <v>35.172499999999999</v>
      </c>
      <c r="BG62">
        <v>1</v>
      </c>
      <c r="BH62">
        <v>0</v>
      </c>
      <c r="BI62">
        <v>0</v>
      </c>
      <c r="BJ62">
        <v>0</v>
      </c>
      <c r="BK62">
        <v>0</v>
      </c>
      <c r="BL62" s="15">
        <v>0</v>
      </c>
      <c r="BM62">
        <v>0</v>
      </c>
      <c r="BN62">
        <v>1</v>
      </c>
      <c r="BO62">
        <v>0</v>
      </c>
      <c r="BP62" s="15">
        <v>0</v>
      </c>
      <c r="BQ62">
        <v>0</v>
      </c>
      <c r="BR62">
        <v>0</v>
      </c>
      <c r="BS62" s="15">
        <v>0</v>
      </c>
      <c r="BT62">
        <v>0</v>
      </c>
      <c r="BU62">
        <v>0</v>
      </c>
      <c r="BV62">
        <v>1</v>
      </c>
      <c r="BW62">
        <v>1</v>
      </c>
      <c r="BX62">
        <v>0</v>
      </c>
      <c r="BY62">
        <v>0</v>
      </c>
      <c r="BZ62">
        <v>0</v>
      </c>
      <c r="CA62">
        <v>0</v>
      </c>
      <c r="CB62">
        <v>1</v>
      </c>
      <c r="CC62">
        <v>1</v>
      </c>
      <c r="CD62">
        <v>0</v>
      </c>
      <c r="CE62" s="15">
        <v>1</v>
      </c>
      <c r="CF62">
        <v>3.5000000000000003E-2</v>
      </c>
      <c r="CG62">
        <v>33</v>
      </c>
      <c r="CH62">
        <v>1</v>
      </c>
      <c r="CI62">
        <v>0</v>
      </c>
      <c r="CJ62">
        <v>27</v>
      </c>
      <c r="CK62" s="28" t="s">
        <v>80</v>
      </c>
    </row>
    <row r="63" spans="1:89" s="38" customFormat="1" x14ac:dyDescent="0.35">
      <c r="A63" s="38">
        <v>62</v>
      </c>
      <c r="B63" s="38">
        <v>3</v>
      </c>
      <c r="C63" s="39" t="s">
        <v>100</v>
      </c>
      <c r="D63" s="40">
        <v>11.97</v>
      </c>
      <c r="E63" s="41">
        <f t="shared" si="7"/>
        <v>1.8274809160305345</v>
      </c>
      <c r="F63" s="42">
        <v>6.55</v>
      </c>
      <c r="G63" s="44">
        <v>0</v>
      </c>
      <c r="H63" s="45">
        <v>0</v>
      </c>
      <c r="I63" s="45">
        <v>0</v>
      </c>
      <c r="J63" s="45">
        <v>1</v>
      </c>
      <c r="K63" s="45">
        <v>0</v>
      </c>
      <c r="L63" s="44">
        <v>1321</v>
      </c>
      <c r="M63" s="45">
        <v>14</v>
      </c>
      <c r="N63" s="45">
        <f t="shared" si="0"/>
        <v>1306</v>
      </c>
      <c r="O63" s="45">
        <f t="shared" si="1"/>
        <v>10</v>
      </c>
      <c r="P63" s="42">
        <v>16.529900000000001</v>
      </c>
      <c r="Q63" s="42">
        <v>12.6426</v>
      </c>
      <c r="R63" s="45">
        <v>1</v>
      </c>
      <c r="S63" s="45">
        <v>0</v>
      </c>
      <c r="T63" s="45">
        <v>1</v>
      </c>
      <c r="U63" s="45">
        <v>0</v>
      </c>
      <c r="V63" s="45">
        <v>0</v>
      </c>
      <c r="W63" s="46">
        <v>0</v>
      </c>
      <c r="X63" s="45">
        <v>0</v>
      </c>
      <c r="Y63" s="45">
        <v>1</v>
      </c>
      <c r="Z63" s="46">
        <v>0</v>
      </c>
      <c r="AA63" s="45">
        <v>1</v>
      </c>
      <c r="AB63" s="46">
        <v>0</v>
      </c>
      <c r="AC63" s="47">
        <v>1997</v>
      </c>
      <c r="AD63" s="43">
        <v>0</v>
      </c>
      <c r="AE63" s="43">
        <v>0</v>
      </c>
      <c r="AF63" s="43">
        <v>0</v>
      </c>
      <c r="AG63" s="48">
        <v>1</v>
      </c>
      <c r="AH63" s="49">
        <v>1</v>
      </c>
      <c r="AI63" s="50">
        <v>0</v>
      </c>
      <c r="AJ63" s="52">
        <f t="shared" si="3"/>
        <v>0.52160000000000006</v>
      </c>
      <c r="AK63" s="51">
        <v>0.47839999999999999</v>
      </c>
      <c r="AL63" s="38">
        <f t="shared" si="8"/>
        <v>0.1552</v>
      </c>
      <c r="AM63" s="51">
        <v>0.8448</v>
      </c>
      <c r="AN63">
        <v>1</v>
      </c>
      <c r="AO63" s="50">
        <v>0</v>
      </c>
      <c r="AP63" s="38" t="s">
        <v>87</v>
      </c>
      <c r="AQ63" s="50" t="s">
        <v>87</v>
      </c>
      <c r="AR63" s="50" t="s">
        <v>26</v>
      </c>
      <c r="AS63">
        <v>1</v>
      </c>
      <c r="AT63">
        <v>0</v>
      </c>
      <c r="AU63">
        <v>0</v>
      </c>
      <c r="AV63">
        <v>0</v>
      </c>
      <c r="AW63">
        <v>0</v>
      </c>
      <c r="AX63">
        <v>0</v>
      </c>
      <c r="AY63" s="50">
        <v>0</v>
      </c>
      <c r="AZ63">
        <v>1</v>
      </c>
      <c r="BA63">
        <v>0</v>
      </c>
      <c r="BB63" s="50">
        <v>0</v>
      </c>
      <c r="BC63">
        <v>12986</v>
      </c>
      <c r="BD63">
        <v>1078</v>
      </c>
      <c r="BE63" s="56">
        <v>0.95299999999999996</v>
      </c>
      <c r="BF63" s="56">
        <f t="shared" si="9"/>
        <v>35.172499999999999</v>
      </c>
      <c r="BG63" s="38">
        <v>0</v>
      </c>
      <c r="BH63" s="38">
        <v>0</v>
      </c>
      <c r="BI63" s="38">
        <v>1</v>
      </c>
      <c r="BJ63" s="38">
        <v>0</v>
      </c>
      <c r="BK63" s="38">
        <v>0</v>
      </c>
      <c r="BL63" s="50">
        <v>0</v>
      </c>
      <c r="BM63" s="38">
        <v>0</v>
      </c>
      <c r="BN63" s="38">
        <v>1</v>
      </c>
      <c r="BO63" s="38">
        <v>0</v>
      </c>
      <c r="BP63" s="50">
        <v>0</v>
      </c>
      <c r="BQ63" s="38">
        <v>1</v>
      </c>
      <c r="BR63" s="38">
        <v>0</v>
      </c>
      <c r="BS63" s="50">
        <v>0</v>
      </c>
      <c r="BT63" s="38">
        <v>0</v>
      </c>
      <c r="BU63" s="38">
        <v>0</v>
      </c>
      <c r="BV63" s="38">
        <v>1</v>
      </c>
      <c r="BW63" s="38">
        <v>1</v>
      </c>
      <c r="BX63" s="38">
        <v>0</v>
      </c>
      <c r="BY63" s="38">
        <v>0</v>
      </c>
      <c r="BZ63" s="38">
        <v>0</v>
      </c>
      <c r="CA63">
        <v>0</v>
      </c>
      <c r="CB63" s="38">
        <v>1</v>
      </c>
      <c r="CC63" s="38">
        <v>1</v>
      </c>
      <c r="CD63" s="38">
        <v>0</v>
      </c>
      <c r="CE63" s="50">
        <v>1</v>
      </c>
      <c r="CF63">
        <v>3.5000000000000003E-2</v>
      </c>
      <c r="CG63">
        <v>33</v>
      </c>
      <c r="CH63">
        <v>1</v>
      </c>
      <c r="CI63">
        <v>0</v>
      </c>
      <c r="CJ63">
        <v>27</v>
      </c>
      <c r="CK63" s="28" t="s">
        <v>80</v>
      </c>
    </row>
    <row r="64" spans="1:89" x14ac:dyDescent="0.35">
      <c r="A64">
        <v>63</v>
      </c>
      <c r="B64">
        <v>4</v>
      </c>
      <c r="C64" s="21" t="s">
        <v>101</v>
      </c>
      <c r="D64" s="11">
        <v>6.8</v>
      </c>
      <c r="E64" s="12">
        <v>0.18</v>
      </c>
      <c r="F64" s="7">
        <f t="shared" ref="F64:F76" si="10">D64/E64</f>
        <v>37.777777777777779</v>
      </c>
      <c r="G64" s="8">
        <v>0</v>
      </c>
      <c r="H64" s="9">
        <v>0</v>
      </c>
      <c r="I64" s="9">
        <v>0</v>
      </c>
      <c r="J64" s="9">
        <v>1</v>
      </c>
      <c r="K64" s="9">
        <v>0</v>
      </c>
      <c r="L64" s="8">
        <v>18623</v>
      </c>
      <c r="M64" s="9">
        <v>3</v>
      </c>
      <c r="N64" s="9">
        <f t="shared" si="0"/>
        <v>18619</v>
      </c>
      <c r="O64" s="9">
        <f t="shared" si="1"/>
        <v>5</v>
      </c>
      <c r="P64" s="7">
        <v>10.45</v>
      </c>
      <c r="Q64" s="7">
        <v>18</v>
      </c>
      <c r="R64" s="9">
        <v>1</v>
      </c>
      <c r="S64" s="9">
        <v>0</v>
      </c>
      <c r="T64" s="9">
        <v>1</v>
      </c>
      <c r="U64" s="9">
        <v>0</v>
      </c>
      <c r="V64" s="9">
        <v>0</v>
      </c>
      <c r="W64" s="25">
        <v>0</v>
      </c>
      <c r="X64" s="9">
        <v>0</v>
      </c>
      <c r="Y64" s="9">
        <v>1</v>
      </c>
      <c r="Z64" s="25">
        <v>0</v>
      </c>
      <c r="AA64" s="9">
        <v>0</v>
      </c>
      <c r="AB64" s="25">
        <v>1</v>
      </c>
      <c r="AC64" s="17">
        <v>2001</v>
      </c>
      <c r="AD64" s="27" t="s">
        <v>87</v>
      </c>
      <c r="AE64" s="27" t="s">
        <v>87</v>
      </c>
      <c r="AF64" s="27" t="s">
        <v>87</v>
      </c>
      <c r="AG64" s="34" t="s">
        <v>87</v>
      </c>
      <c r="AH64" s="33">
        <v>1</v>
      </c>
      <c r="AI64" s="15">
        <v>0</v>
      </c>
      <c r="AJ64" s="27" t="s">
        <v>87</v>
      </c>
      <c r="AK64" s="31" t="s">
        <v>87</v>
      </c>
      <c r="AL64">
        <v>0.5</v>
      </c>
      <c r="AM64" s="31">
        <v>0.5</v>
      </c>
      <c r="AN64">
        <v>1</v>
      </c>
      <c r="AO64" s="15">
        <v>0</v>
      </c>
      <c r="AP64" t="s">
        <v>87</v>
      </c>
      <c r="AQ64" s="15" t="s">
        <v>87</v>
      </c>
      <c r="AR64" s="15" t="s">
        <v>26</v>
      </c>
      <c r="AS64">
        <v>1</v>
      </c>
      <c r="AT64">
        <v>0</v>
      </c>
      <c r="AU64">
        <v>0</v>
      </c>
      <c r="AV64">
        <v>0</v>
      </c>
      <c r="AW64">
        <v>0</v>
      </c>
      <c r="AX64">
        <v>0</v>
      </c>
      <c r="AY64" s="15">
        <v>0</v>
      </c>
      <c r="AZ64">
        <v>1</v>
      </c>
      <c r="BA64">
        <v>0</v>
      </c>
      <c r="BB64" s="15">
        <v>0</v>
      </c>
      <c r="BC64">
        <v>15116</v>
      </c>
      <c r="BD64">
        <v>1045</v>
      </c>
      <c r="BE64" s="56">
        <v>0.95499999999999996</v>
      </c>
      <c r="BF64" s="56">
        <f t="shared" si="9"/>
        <v>34.450000000000003</v>
      </c>
      <c r="BG64">
        <v>0</v>
      </c>
      <c r="BH64">
        <v>0</v>
      </c>
      <c r="BI64">
        <v>0</v>
      </c>
      <c r="BJ64">
        <v>0</v>
      </c>
      <c r="BK64">
        <v>0</v>
      </c>
      <c r="BL64" s="15">
        <v>1</v>
      </c>
      <c r="BM64">
        <v>0</v>
      </c>
      <c r="BN64">
        <v>0</v>
      </c>
      <c r="BO64">
        <v>1</v>
      </c>
      <c r="BP64" s="15">
        <v>0</v>
      </c>
      <c r="BQ64">
        <v>1</v>
      </c>
      <c r="BR64">
        <v>0</v>
      </c>
      <c r="BS64" s="15">
        <v>0</v>
      </c>
      <c r="BT64">
        <v>0</v>
      </c>
      <c r="BU64">
        <v>0</v>
      </c>
      <c r="BV64">
        <v>1</v>
      </c>
      <c r="BW64">
        <v>1</v>
      </c>
      <c r="BX64">
        <v>0</v>
      </c>
      <c r="BY64">
        <v>0</v>
      </c>
      <c r="BZ64">
        <v>0</v>
      </c>
      <c r="CA64">
        <v>0</v>
      </c>
      <c r="CB64">
        <v>0</v>
      </c>
      <c r="CC64">
        <v>0</v>
      </c>
      <c r="CD64">
        <v>0</v>
      </c>
      <c r="CE64" s="15">
        <v>0</v>
      </c>
      <c r="CF64">
        <v>1.2E-2</v>
      </c>
      <c r="CG64">
        <v>36</v>
      </c>
      <c r="CH64">
        <v>1</v>
      </c>
      <c r="CI64">
        <v>0</v>
      </c>
      <c r="CJ64">
        <v>31</v>
      </c>
      <c r="CK64" s="28" t="s">
        <v>80</v>
      </c>
    </row>
    <row r="65" spans="1:89" x14ac:dyDescent="0.35">
      <c r="A65">
        <v>64</v>
      </c>
      <c r="B65">
        <v>4</v>
      </c>
      <c r="C65" s="21" t="s">
        <v>101</v>
      </c>
      <c r="D65" s="11">
        <v>7.23</v>
      </c>
      <c r="E65" s="12">
        <v>0.23</v>
      </c>
      <c r="F65" s="7">
        <f t="shared" si="10"/>
        <v>31.434782608695652</v>
      </c>
      <c r="G65" s="8">
        <v>0</v>
      </c>
      <c r="H65" s="9">
        <v>0</v>
      </c>
      <c r="I65" s="9">
        <v>0</v>
      </c>
      <c r="J65" s="9">
        <v>1</v>
      </c>
      <c r="K65" s="9">
        <v>0</v>
      </c>
      <c r="L65" s="8">
        <v>8840</v>
      </c>
      <c r="M65" s="9">
        <v>8</v>
      </c>
      <c r="N65" s="9">
        <f t="shared" si="0"/>
        <v>8831</v>
      </c>
      <c r="O65" s="9">
        <f t="shared" si="1"/>
        <v>5</v>
      </c>
      <c r="P65" s="7">
        <v>9.52</v>
      </c>
      <c r="Q65" s="7">
        <v>9</v>
      </c>
      <c r="R65" s="9">
        <v>1</v>
      </c>
      <c r="S65" s="9">
        <v>0</v>
      </c>
      <c r="T65" s="9">
        <v>1</v>
      </c>
      <c r="U65" s="9">
        <v>0</v>
      </c>
      <c r="V65" s="9">
        <v>0</v>
      </c>
      <c r="W65" s="25">
        <v>0</v>
      </c>
      <c r="X65" s="9">
        <v>0</v>
      </c>
      <c r="Y65" s="9">
        <v>1</v>
      </c>
      <c r="Z65" s="25">
        <v>0</v>
      </c>
      <c r="AA65" s="9">
        <v>0</v>
      </c>
      <c r="AB65" s="25">
        <v>1</v>
      </c>
      <c r="AC65" s="17">
        <v>2001</v>
      </c>
      <c r="AD65" s="27" t="s">
        <v>87</v>
      </c>
      <c r="AE65" s="27" t="s">
        <v>87</v>
      </c>
      <c r="AF65" s="27" t="s">
        <v>87</v>
      </c>
      <c r="AG65" s="34" t="s">
        <v>87</v>
      </c>
      <c r="AH65" s="33">
        <v>1</v>
      </c>
      <c r="AI65" s="15">
        <v>0</v>
      </c>
      <c r="AJ65" t="s">
        <v>87</v>
      </c>
      <c r="AK65" s="31" t="s">
        <v>87</v>
      </c>
      <c r="AL65">
        <v>0.5</v>
      </c>
      <c r="AM65" s="31">
        <v>0.5</v>
      </c>
      <c r="AN65">
        <v>1</v>
      </c>
      <c r="AO65" s="15">
        <v>0</v>
      </c>
      <c r="AP65" t="s">
        <v>87</v>
      </c>
      <c r="AQ65" s="15" t="s">
        <v>87</v>
      </c>
      <c r="AR65" s="15" t="s">
        <v>26</v>
      </c>
      <c r="AS65">
        <v>1</v>
      </c>
      <c r="AT65">
        <v>0</v>
      </c>
      <c r="AU65">
        <v>0</v>
      </c>
      <c r="AV65">
        <v>0</v>
      </c>
      <c r="AW65">
        <v>0</v>
      </c>
      <c r="AX65">
        <v>0</v>
      </c>
      <c r="AY65" s="15">
        <v>0</v>
      </c>
      <c r="AZ65">
        <v>1</v>
      </c>
      <c r="BA65">
        <v>0</v>
      </c>
      <c r="BB65" s="15">
        <v>0</v>
      </c>
      <c r="BC65">
        <v>15116</v>
      </c>
      <c r="BD65">
        <v>1045</v>
      </c>
      <c r="BE65" s="56">
        <v>0.95499999999999996</v>
      </c>
      <c r="BF65" s="56">
        <f t="shared" si="9"/>
        <v>24.52</v>
      </c>
      <c r="BG65">
        <v>0</v>
      </c>
      <c r="BH65">
        <v>0</v>
      </c>
      <c r="BI65">
        <v>0</v>
      </c>
      <c r="BJ65">
        <v>0</v>
      </c>
      <c r="BK65">
        <v>0</v>
      </c>
      <c r="BL65" s="15">
        <v>1</v>
      </c>
      <c r="BM65">
        <v>0</v>
      </c>
      <c r="BN65">
        <v>0</v>
      </c>
      <c r="BO65">
        <v>1</v>
      </c>
      <c r="BP65" s="15">
        <v>0</v>
      </c>
      <c r="BQ65">
        <v>1</v>
      </c>
      <c r="BR65">
        <v>0</v>
      </c>
      <c r="BS65" s="15">
        <v>0</v>
      </c>
      <c r="BT65">
        <v>0</v>
      </c>
      <c r="BU65">
        <v>0</v>
      </c>
      <c r="BV65">
        <v>1</v>
      </c>
      <c r="BW65">
        <v>1</v>
      </c>
      <c r="BX65">
        <v>0</v>
      </c>
      <c r="BY65">
        <v>0</v>
      </c>
      <c r="BZ65">
        <v>0</v>
      </c>
      <c r="CA65">
        <v>0</v>
      </c>
      <c r="CB65">
        <v>0</v>
      </c>
      <c r="CC65">
        <v>0</v>
      </c>
      <c r="CD65">
        <v>0</v>
      </c>
      <c r="CE65" s="15">
        <v>0</v>
      </c>
      <c r="CF65">
        <v>1.2E-2</v>
      </c>
      <c r="CG65">
        <v>36</v>
      </c>
      <c r="CH65">
        <v>1</v>
      </c>
      <c r="CI65">
        <v>0</v>
      </c>
      <c r="CJ65">
        <v>31</v>
      </c>
      <c r="CK65" s="28" t="s">
        <v>80</v>
      </c>
    </row>
    <row r="66" spans="1:89" x14ac:dyDescent="0.35">
      <c r="A66">
        <v>65</v>
      </c>
      <c r="B66">
        <v>4</v>
      </c>
      <c r="C66" s="21" t="s">
        <v>101</v>
      </c>
      <c r="D66" s="11">
        <v>6.4</v>
      </c>
      <c r="E66" s="12">
        <v>0.27</v>
      </c>
      <c r="F66" s="7">
        <f t="shared" si="10"/>
        <v>23.703703703703702</v>
      </c>
      <c r="G66" s="8">
        <v>0</v>
      </c>
      <c r="H66" s="9">
        <v>0</v>
      </c>
      <c r="I66" s="9">
        <v>0</v>
      </c>
      <c r="J66" s="9">
        <v>1</v>
      </c>
      <c r="K66" s="9">
        <v>0</v>
      </c>
      <c r="L66" s="8">
        <v>9783</v>
      </c>
      <c r="M66" s="9">
        <v>8</v>
      </c>
      <c r="N66" s="9">
        <f t="shared" ref="N66:N129" si="11">L66-M66-1</f>
        <v>9774</v>
      </c>
      <c r="O66" s="9">
        <f t="shared" ref="O66:O129" si="12">COUNTIF(B:B,B66)</f>
        <v>5</v>
      </c>
      <c r="P66" s="7">
        <v>11.33</v>
      </c>
      <c r="Q66" s="7">
        <v>27</v>
      </c>
      <c r="R66" s="9">
        <v>1</v>
      </c>
      <c r="S66" s="9">
        <v>0</v>
      </c>
      <c r="T66" s="9">
        <v>1</v>
      </c>
      <c r="U66" s="9">
        <v>0</v>
      </c>
      <c r="V66" s="9">
        <v>0</v>
      </c>
      <c r="W66" s="25">
        <v>0</v>
      </c>
      <c r="X66" s="9">
        <v>0</v>
      </c>
      <c r="Y66" s="9">
        <v>1</v>
      </c>
      <c r="Z66" s="25">
        <v>0</v>
      </c>
      <c r="AA66" s="9">
        <v>0</v>
      </c>
      <c r="AB66" s="25">
        <v>1</v>
      </c>
      <c r="AC66" s="17">
        <v>2001</v>
      </c>
      <c r="AD66" s="27" t="s">
        <v>87</v>
      </c>
      <c r="AE66" s="27" t="s">
        <v>87</v>
      </c>
      <c r="AF66" s="27" t="s">
        <v>87</v>
      </c>
      <c r="AG66" s="34" t="s">
        <v>87</v>
      </c>
      <c r="AH66" s="33">
        <v>1</v>
      </c>
      <c r="AI66" s="15">
        <v>0</v>
      </c>
      <c r="AJ66" t="s">
        <v>87</v>
      </c>
      <c r="AK66" s="31" t="s">
        <v>87</v>
      </c>
      <c r="AL66">
        <v>0.5</v>
      </c>
      <c r="AM66" s="31">
        <v>0.5</v>
      </c>
      <c r="AN66">
        <v>1</v>
      </c>
      <c r="AO66" s="15">
        <v>0</v>
      </c>
      <c r="AP66" t="s">
        <v>87</v>
      </c>
      <c r="AQ66" s="15" t="s">
        <v>87</v>
      </c>
      <c r="AR66" s="15" t="s">
        <v>26</v>
      </c>
      <c r="AS66">
        <v>1</v>
      </c>
      <c r="AT66">
        <v>0</v>
      </c>
      <c r="AU66">
        <v>0</v>
      </c>
      <c r="AV66">
        <v>0</v>
      </c>
      <c r="AW66">
        <v>0</v>
      </c>
      <c r="AX66">
        <v>0</v>
      </c>
      <c r="AY66" s="15">
        <v>0</v>
      </c>
      <c r="AZ66">
        <v>1</v>
      </c>
      <c r="BA66">
        <v>0</v>
      </c>
      <c r="BB66" s="15">
        <v>0</v>
      </c>
      <c r="BC66">
        <v>15116</v>
      </c>
      <c r="BD66">
        <v>1045</v>
      </c>
      <c r="BE66" s="56">
        <v>0.95499999999999996</v>
      </c>
      <c r="BF66" s="56">
        <f t="shared" si="9"/>
        <v>44.33</v>
      </c>
      <c r="BG66">
        <v>0</v>
      </c>
      <c r="BH66">
        <v>0</v>
      </c>
      <c r="BI66">
        <v>0</v>
      </c>
      <c r="BJ66">
        <v>0</v>
      </c>
      <c r="BK66">
        <v>0</v>
      </c>
      <c r="BL66" s="15">
        <v>1</v>
      </c>
      <c r="BM66">
        <v>0</v>
      </c>
      <c r="BN66">
        <v>0</v>
      </c>
      <c r="BO66">
        <v>1</v>
      </c>
      <c r="BP66" s="15">
        <v>0</v>
      </c>
      <c r="BQ66">
        <v>1</v>
      </c>
      <c r="BR66">
        <v>0</v>
      </c>
      <c r="BS66" s="15">
        <v>0</v>
      </c>
      <c r="BT66">
        <v>0</v>
      </c>
      <c r="BU66">
        <v>0</v>
      </c>
      <c r="BV66">
        <v>1</v>
      </c>
      <c r="BW66">
        <v>1</v>
      </c>
      <c r="BX66">
        <v>0</v>
      </c>
      <c r="BY66">
        <v>0</v>
      </c>
      <c r="BZ66">
        <v>0</v>
      </c>
      <c r="CA66">
        <v>0</v>
      </c>
      <c r="CB66">
        <v>0</v>
      </c>
      <c r="CC66">
        <v>0</v>
      </c>
      <c r="CD66">
        <v>0</v>
      </c>
      <c r="CE66" s="15">
        <v>0</v>
      </c>
      <c r="CF66">
        <v>1.2E-2</v>
      </c>
      <c r="CG66">
        <v>36</v>
      </c>
      <c r="CH66">
        <v>1</v>
      </c>
      <c r="CI66">
        <v>0</v>
      </c>
      <c r="CJ66">
        <v>31</v>
      </c>
      <c r="CK66" s="28" t="s">
        <v>80</v>
      </c>
    </row>
    <row r="67" spans="1:89" x14ac:dyDescent="0.35">
      <c r="A67">
        <v>66</v>
      </c>
      <c r="B67">
        <v>4</v>
      </c>
      <c r="C67" s="21" t="s">
        <v>101</v>
      </c>
      <c r="D67" s="11">
        <v>7.51</v>
      </c>
      <c r="E67" s="12">
        <v>0.22</v>
      </c>
      <c r="F67" s="7">
        <f t="shared" si="10"/>
        <v>34.136363636363633</v>
      </c>
      <c r="G67" s="8">
        <v>0</v>
      </c>
      <c r="H67" s="9">
        <v>0</v>
      </c>
      <c r="I67" s="9">
        <v>0</v>
      </c>
      <c r="J67" s="9">
        <v>1</v>
      </c>
      <c r="K67" s="9">
        <v>0</v>
      </c>
      <c r="L67" s="8">
        <v>11781</v>
      </c>
      <c r="M67" s="9">
        <v>8</v>
      </c>
      <c r="N67" s="9">
        <f t="shared" si="11"/>
        <v>11772</v>
      </c>
      <c r="O67" s="9">
        <f t="shared" si="12"/>
        <v>5</v>
      </c>
      <c r="P67" s="7">
        <v>10.01</v>
      </c>
      <c r="Q67" s="7">
        <v>18</v>
      </c>
      <c r="R67" s="9">
        <v>1</v>
      </c>
      <c r="S67" s="9">
        <v>0</v>
      </c>
      <c r="T67" s="9">
        <v>1</v>
      </c>
      <c r="U67" s="9">
        <v>0</v>
      </c>
      <c r="V67" s="9">
        <v>0</v>
      </c>
      <c r="W67" s="25">
        <v>0</v>
      </c>
      <c r="X67" s="9">
        <v>0</v>
      </c>
      <c r="Y67" s="9">
        <v>1</v>
      </c>
      <c r="Z67" s="25">
        <v>0</v>
      </c>
      <c r="AA67" s="9">
        <v>0</v>
      </c>
      <c r="AB67" s="25">
        <v>1</v>
      </c>
      <c r="AC67" s="17">
        <v>2001</v>
      </c>
      <c r="AD67" s="27" t="s">
        <v>87</v>
      </c>
      <c r="AE67" s="27" t="s">
        <v>87</v>
      </c>
      <c r="AF67" s="27" t="s">
        <v>87</v>
      </c>
      <c r="AG67" s="34" t="s">
        <v>87</v>
      </c>
      <c r="AH67" s="33">
        <v>1</v>
      </c>
      <c r="AI67" s="15">
        <v>0</v>
      </c>
      <c r="AJ67">
        <v>1</v>
      </c>
      <c r="AK67" s="31">
        <v>0</v>
      </c>
      <c r="AL67">
        <v>0.5</v>
      </c>
      <c r="AM67" s="31">
        <v>0.5</v>
      </c>
      <c r="AN67">
        <v>1</v>
      </c>
      <c r="AO67" s="15">
        <v>0</v>
      </c>
      <c r="AP67" t="s">
        <v>87</v>
      </c>
      <c r="AQ67" s="15" t="s">
        <v>87</v>
      </c>
      <c r="AR67" s="15" t="s">
        <v>26</v>
      </c>
      <c r="AS67">
        <v>1</v>
      </c>
      <c r="AT67">
        <v>0</v>
      </c>
      <c r="AU67">
        <v>0</v>
      </c>
      <c r="AV67">
        <v>0</v>
      </c>
      <c r="AW67">
        <v>0</v>
      </c>
      <c r="AX67">
        <v>0</v>
      </c>
      <c r="AY67" s="15">
        <v>0</v>
      </c>
      <c r="AZ67">
        <v>1</v>
      </c>
      <c r="BA67">
        <v>0</v>
      </c>
      <c r="BB67" s="15">
        <v>0</v>
      </c>
      <c r="BC67">
        <v>15116</v>
      </c>
      <c r="BD67">
        <v>1045</v>
      </c>
      <c r="BE67" s="56">
        <v>0.95499999999999996</v>
      </c>
      <c r="BF67" s="56">
        <f t="shared" si="9"/>
        <v>34.01</v>
      </c>
      <c r="BG67">
        <v>0</v>
      </c>
      <c r="BH67">
        <v>0</v>
      </c>
      <c r="BI67">
        <v>0</v>
      </c>
      <c r="BJ67">
        <v>0</v>
      </c>
      <c r="BK67">
        <v>0</v>
      </c>
      <c r="BL67" s="15">
        <v>1</v>
      </c>
      <c r="BM67">
        <v>0</v>
      </c>
      <c r="BN67">
        <v>0</v>
      </c>
      <c r="BO67">
        <v>1</v>
      </c>
      <c r="BP67" s="15">
        <v>0</v>
      </c>
      <c r="BQ67">
        <v>1</v>
      </c>
      <c r="BR67">
        <v>0</v>
      </c>
      <c r="BS67" s="15">
        <v>0</v>
      </c>
      <c r="BT67">
        <v>0</v>
      </c>
      <c r="BU67">
        <v>0</v>
      </c>
      <c r="BV67">
        <v>1</v>
      </c>
      <c r="BW67">
        <v>1</v>
      </c>
      <c r="BX67">
        <v>0</v>
      </c>
      <c r="BY67">
        <v>0</v>
      </c>
      <c r="BZ67">
        <v>0</v>
      </c>
      <c r="CA67">
        <v>0</v>
      </c>
      <c r="CB67">
        <v>0</v>
      </c>
      <c r="CC67">
        <v>0</v>
      </c>
      <c r="CD67">
        <v>0</v>
      </c>
      <c r="CE67" s="15">
        <v>0</v>
      </c>
      <c r="CF67">
        <v>1.2E-2</v>
      </c>
      <c r="CG67">
        <v>36</v>
      </c>
      <c r="CH67">
        <v>1</v>
      </c>
      <c r="CI67">
        <v>0</v>
      </c>
      <c r="CJ67">
        <v>31</v>
      </c>
      <c r="CK67" s="28" t="s">
        <v>80</v>
      </c>
    </row>
    <row r="68" spans="1:89" s="38" customFormat="1" x14ac:dyDescent="0.35">
      <c r="A68" s="38">
        <v>67</v>
      </c>
      <c r="B68" s="38">
        <v>4</v>
      </c>
      <c r="C68" s="39" t="s">
        <v>101</v>
      </c>
      <c r="D68" s="40">
        <v>6.4</v>
      </c>
      <c r="E68" s="41">
        <v>0.31</v>
      </c>
      <c r="F68" s="42">
        <f t="shared" si="10"/>
        <v>20.645161290322584</v>
      </c>
      <c r="G68" s="44">
        <v>0</v>
      </c>
      <c r="H68" s="45">
        <v>0</v>
      </c>
      <c r="I68" s="45">
        <v>0</v>
      </c>
      <c r="J68" s="45">
        <v>1</v>
      </c>
      <c r="K68" s="45">
        <v>0</v>
      </c>
      <c r="L68" s="44">
        <v>6842</v>
      </c>
      <c r="M68" s="45">
        <v>8</v>
      </c>
      <c r="N68" s="45">
        <f t="shared" si="11"/>
        <v>6833</v>
      </c>
      <c r="O68" s="45">
        <f t="shared" si="12"/>
        <v>5</v>
      </c>
      <c r="P68" s="42">
        <v>11.21</v>
      </c>
      <c r="Q68" s="42">
        <v>18</v>
      </c>
      <c r="R68" s="45">
        <v>1</v>
      </c>
      <c r="S68" s="45">
        <v>0</v>
      </c>
      <c r="T68" s="45">
        <v>1</v>
      </c>
      <c r="U68" s="45">
        <v>0</v>
      </c>
      <c r="V68" s="45">
        <v>0</v>
      </c>
      <c r="W68" s="46">
        <v>0</v>
      </c>
      <c r="X68" s="45">
        <v>0</v>
      </c>
      <c r="Y68" s="45">
        <v>1</v>
      </c>
      <c r="Z68" s="46">
        <v>0</v>
      </c>
      <c r="AA68" s="45">
        <v>0</v>
      </c>
      <c r="AB68" s="46">
        <v>1</v>
      </c>
      <c r="AC68" s="47">
        <v>2001</v>
      </c>
      <c r="AD68" s="43" t="s">
        <v>87</v>
      </c>
      <c r="AE68" s="43" t="s">
        <v>87</v>
      </c>
      <c r="AF68" s="43" t="s">
        <v>87</v>
      </c>
      <c r="AG68" s="48" t="s">
        <v>87</v>
      </c>
      <c r="AH68" s="49">
        <v>1</v>
      </c>
      <c r="AI68" s="50">
        <v>0</v>
      </c>
      <c r="AJ68" s="38">
        <v>0</v>
      </c>
      <c r="AK68" s="51">
        <v>1</v>
      </c>
      <c r="AL68" s="38">
        <v>0.5</v>
      </c>
      <c r="AM68" s="51">
        <v>0.5</v>
      </c>
      <c r="AN68">
        <v>1</v>
      </c>
      <c r="AO68" s="50">
        <v>0</v>
      </c>
      <c r="AP68" s="38" t="s">
        <v>87</v>
      </c>
      <c r="AQ68" s="50" t="s">
        <v>87</v>
      </c>
      <c r="AR68" s="50" t="s">
        <v>26</v>
      </c>
      <c r="AS68">
        <v>1</v>
      </c>
      <c r="AT68">
        <v>0</v>
      </c>
      <c r="AU68">
        <v>0</v>
      </c>
      <c r="AV68">
        <v>0</v>
      </c>
      <c r="AW68">
        <v>0</v>
      </c>
      <c r="AX68">
        <v>0</v>
      </c>
      <c r="AY68" s="50">
        <v>0</v>
      </c>
      <c r="AZ68">
        <v>1</v>
      </c>
      <c r="BA68">
        <v>0</v>
      </c>
      <c r="BB68" s="50">
        <v>0</v>
      </c>
      <c r="BC68">
        <v>15116</v>
      </c>
      <c r="BD68">
        <v>1045</v>
      </c>
      <c r="BE68" s="56">
        <v>0.95499999999999996</v>
      </c>
      <c r="BF68" s="56">
        <f t="shared" si="9"/>
        <v>35.21</v>
      </c>
      <c r="BG68" s="38">
        <v>0</v>
      </c>
      <c r="BH68" s="38">
        <v>0</v>
      </c>
      <c r="BI68" s="38">
        <v>0</v>
      </c>
      <c r="BJ68" s="38">
        <v>0</v>
      </c>
      <c r="BK68" s="38">
        <v>0</v>
      </c>
      <c r="BL68" s="50">
        <v>1</v>
      </c>
      <c r="BM68" s="38">
        <v>0</v>
      </c>
      <c r="BN68" s="38">
        <v>0</v>
      </c>
      <c r="BO68" s="38">
        <v>1</v>
      </c>
      <c r="BP68" s="50">
        <v>0</v>
      </c>
      <c r="BQ68" s="38">
        <v>1</v>
      </c>
      <c r="BR68" s="38">
        <v>0</v>
      </c>
      <c r="BS68" s="50">
        <v>0</v>
      </c>
      <c r="BT68" s="38">
        <v>0</v>
      </c>
      <c r="BU68" s="38">
        <v>0</v>
      </c>
      <c r="BV68" s="38">
        <v>1</v>
      </c>
      <c r="BW68" s="38">
        <v>1</v>
      </c>
      <c r="BX68" s="38">
        <v>0</v>
      </c>
      <c r="BY68" s="38">
        <v>0</v>
      </c>
      <c r="BZ68" s="38">
        <v>0</v>
      </c>
      <c r="CA68">
        <v>0</v>
      </c>
      <c r="CB68" s="38">
        <v>0</v>
      </c>
      <c r="CC68" s="38">
        <v>0</v>
      </c>
      <c r="CD68" s="38">
        <v>0</v>
      </c>
      <c r="CE68" s="50">
        <v>0</v>
      </c>
      <c r="CF68">
        <v>1.2E-2</v>
      </c>
      <c r="CG68">
        <v>36</v>
      </c>
      <c r="CH68">
        <v>1</v>
      </c>
      <c r="CI68">
        <v>0</v>
      </c>
      <c r="CJ68">
        <v>31</v>
      </c>
      <c r="CK68" s="28" t="s">
        <v>80</v>
      </c>
    </row>
    <row r="69" spans="1:89" x14ac:dyDescent="0.35">
      <c r="A69">
        <v>68</v>
      </c>
      <c r="B69">
        <v>5</v>
      </c>
      <c r="C69" s="21" t="s">
        <v>104</v>
      </c>
      <c r="D69" s="11">
        <v>8.1199999999999992</v>
      </c>
      <c r="E69" s="12">
        <v>7.0000000000000007E-2</v>
      </c>
      <c r="F69" s="7">
        <f t="shared" si="10"/>
        <v>115.99999999999997</v>
      </c>
      <c r="G69" s="8">
        <v>0</v>
      </c>
      <c r="H69" s="9">
        <v>0</v>
      </c>
      <c r="I69" s="9">
        <v>1</v>
      </c>
      <c r="J69" s="9">
        <v>0</v>
      </c>
      <c r="K69" s="9">
        <v>0</v>
      </c>
      <c r="L69" s="8">
        <v>964279</v>
      </c>
      <c r="M69" s="9">
        <f>8+23+92+16+5+1+1+1+0</f>
        <v>147</v>
      </c>
      <c r="N69" s="9">
        <f t="shared" si="11"/>
        <v>964131</v>
      </c>
      <c r="O69" s="9">
        <f t="shared" si="12"/>
        <v>8</v>
      </c>
      <c r="P69" s="7">
        <v>11.239434782608701</v>
      </c>
      <c r="Q69" s="7">
        <v>27.966043478260868</v>
      </c>
      <c r="R69" s="9">
        <v>1</v>
      </c>
      <c r="S69" s="9">
        <v>0</v>
      </c>
      <c r="T69" s="9">
        <v>1</v>
      </c>
      <c r="U69" s="9">
        <v>0</v>
      </c>
      <c r="V69" s="9">
        <v>0</v>
      </c>
      <c r="W69" s="25">
        <v>0</v>
      </c>
      <c r="X69" s="9">
        <v>1</v>
      </c>
      <c r="Y69" s="9">
        <v>0</v>
      </c>
      <c r="Z69" s="25">
        <v>0</v>
      </c>
      <c r="AA69" s="9">
        <v>0</v>
      </c>
      <c r="AB69" s="25">
        <v>1</v>
      </c>
      <c r="AC69" s="17">
        <v>2006</v>
      </c>
      <c r="AD69" s="27" t="s">
        <v>87</v>
      </c>
      <c r="AE69" s="27" t="s">
        <v>87</v>
      </c>
      <c r="AF69" s="27" t="s">
        <v>87</v>
      </c>
      <c r="AG69" s="34" t="s">
        <v>87</v>
      </c>
      <c r="AH69" s="33" t="s">
        <v>87</v>
      </c>
      <c r="AI69" s="15" t="s">
        <v>87</v>
      </c>
      <c r="AJ69">
        <v>0.47708695652173899</v>
      </c>
      <c r="AK69" s="31">
        <f t="shared" ref="AK69:AK76" si="13">1-AJ69</f>
        <v>0.52291304347826095</v>
      </c>
      <c r="AL69">
        <v>0.4</v>
      </c>
      <c r="AM69" s="31">
        <v>0.6</v>
      </c>
      <c r="AN69">
        <v>1</v>
      </c>
      <c r="AO69" s="15">
        <v>0</v>
      </c>
      <c r="AP69" t="s">
        <v>87</v>
      </c>
      <c r="AQ69" s="15" t="s">
        <v>87</v>
      </c>
      <c r="AR69" s="15" t="s">
        <v>23</v>
      </c>
      <c r="AS69">
        <v>1</v>
      </c>
      <c r="AT69">
        <v>0</v>
      </c>
      <c r="AU69">
        <v>0</v>
      </c>
      <c r="AV69">
        <v>0</v>
      </c>
      <c r="AW69">
        <v>0</v>
      </c>
      <c r="AX69">
        <v>0</v>
      </c>
      <c r="AY69" s="15">
        <v>0</v>
      </c>
      <c r="AZ69">
        <v>1</v>
      </c>
      <c r="BA69">
        <v>0</v>
      </c>
      <c r="BB69" s="15">
        <v>0</v>
      </c>
      <c r="BC69">
        <v>5548</v>
      </c>
      <c r="BD69">
        <v>312</v>
      </c>
      <c r="BE69" s="56">
        <v>0.97599999999999998</v>
      </c>
      <c r="BF69" s="56">
        <f t="shared" si="9"/>
        <v>45.205478260869569</v>
      </c>
      <c r="BG69">
        <v>1</v>
      </c>
      <c r="BH69">
        <v>0</v>
      </c>
      <c r="BI69">
        <v>0</v>
      </c>
      <c r="BJ69">
        <v>0</v>
      </c>
      <c r="BK69">
        <v>0</v>
      </c>
      <c r="BL69" s="15">
        <v>0</v>
      </c>
      <c r="BM69">
        <v>0</v>
      </c>
      <c r="BN69">
        <v>0</v>
      </c>
      <c r="BO69">
        <v>1</v>
      </c>
      <c r="BP69" s="15">
        <v>0</v>
      </c>
      <c r="BQ69">
        <v>0</v>
      </c>
      <c r="BR69">
        <v>0</v>
      </c>
      <c r="BS69" s="15">
        <v>0</v>
      </c>
      <c r="BT69">
        <v>0</v>
      </c>
      <c r="BU69">
        <v>0</v>
      </c>
      <c r="BV69">
        <v>1</v>
      </c>
      <c r="BW69">
        <v>1</v>
      </c>
      <c r="BX69">
        <v>0</v>
      </c>
      <c r="BY69">
        <v>0</v>
      </c>
      <c r="BZ69">
        <v>1</v>
      </c>
      <c r="CA69">
        <v>0</v>
      </c>
      <c r="CB69">
        <v>1</v>
      </c>
      <c r="CC69">
        <v>1</v>
      </c>
      <c r="CD69">
        <v>0</v>
      </c>
      <c r="CE69" s="15">
        <v>1</v>
      </c>
      <c r="CF69">
        <v>9.7000000000000003E-2</v>
      </c>
      <c r="CG69">
        <v>2</v>
      </c>
      <c r="CH69">
        <v>1</v>
      </c>
      <c r="CI69">
        <v>0</v>
      </c>
      <c r="CJ69">
        <v>41</v>
      </c>
      <c r="CK69" s="28" t="s">
        <v>80</v>
      </c>
    </row>
    <row r="70" spans="1:89" x14ac:dyDescent="0.35">
      <c r="A70">
        <v>69</v>
      </c>
      <c r="B70">
        <v>5</v>
      </c>
      <c r="C70" s="21" t="s">
        <v>104</v>
      </c>
      <c r="D70" s="11">
        <v>7.19</v>
      </c>
      <c r="E70" s="12">
        <v>0.1</v>
      </c>
      <c r="F70" s="7">
        <f t="shared" si="10"/>
        <v>71.900000000000006</v>
      </c>
      <c r="G70" s="8">
        <v>0</v>
      </c>
      <c r="H70" s="9">
        <v>0</v>
      </c>
      <c r="I70" s="9">
        <v>1</v>
      </c>
      <c r="J70" s="9">
        <v>0</v>
      </c>
      <c r="K70" s="9">
        <v>0</v>
      </c>
      <c r="L70" s="8">
        <v>964279</v>
      </c>
      <c r="M70" s="9">
        <f>8+23+92+16+5+1+1+1+1</f>
        <v>148</v>
      </c>
      <c r="N70" s="9">
        <f t="shared" si="11"/>
        <v>964130</v>
      </c>
      <c r="O70" s="9">
        <f t="shared" si="12"/>
        <v>8</v>
      </c>
      <c r="P70" s="7">
        <v>11.239434782608701</v>
      </c>
      <c r="Q70" s="7">
        <v>27.966043478260868</v>
      </c>
      <c r="R70" s="9">
        <v>1</v>
      </c>
      <c r="S70" s="9">
        <v>0</v>
      </c>
      <c r="T70" s="9">
        <v>1</v>
      </c>
      <c r="U70" s="9">
        <v>0</v>
      </c>
      <c r="V70" s="9">
        <v>0</v>
      </c>
      <c r="W70" s="25">
        <v>0</v>
      </c>
      <c r="X70" s="9">
        <v>1</v>
      </c>
      <c r="Y70" s="9">
        <v>0</v>
      </c>
      <c r="Z70" s="25">
        <v>0</v>
      </c>
      <c r="AA70" s="9">
        <v>0</v>
      </c>
      <c r="AB70" s="25">
        <v>1</v>
      </c>
      <c r="AC70" s="17">
        <v>2006</v>
      </c>
      <c r="AD70" s="27" t="s">
        <v>87</v>
      </c>
      <c r="AE70" s="27" t="s">
        <v>87</v>
      </c>
      <c r="AF70" s="27" t="s">
        <v>87</v>
      </c>
      <c r="AG70" s="34" t="s">
        <v>87</v>
      </c>
      <c r="AH70" s="33" t="s">
        <v>87</v>
      </c>
      <c r="AI70" s="15" t="s">
        <v>87</v>
      </c>
      <c r="AJ70">
        <v>0.47708695652173899</v>
      </c>
      <c r="AK70" s="31">
        <f t="shared" si="13"/>
        <v>0.52291304347826095</v>
      </c>
      <c r="AL70">
        <v>0.4</v>
      </c>
      <c r="AM70" s="31">
        <v>0.6</v>
      </c>
      <c r="AN70">
        <v>1</v>
      </c>
      <c r="AO70" s="15">
        <v>0</v>
      </c>
      <c r="AP70" t="s">
        <v>87</v>
      </c>
      <c r="AQ70" s="15" t="s">
        <v>87</v>
      </c>
      <c r="AR70" s="15" t="s">
        <v>23</v>
      </c>
      <c r="AS70">
        <v>1</v>
      </c>
      <c r="AT70">
        <v>0</v>
      </c>
      <c r="AU70">
        <v>0</v>
      </c>
      <c r="AV70">
        <v>0</v>
      </c>
      <c r="AW70">
        <v>0</v>
      </c>
      <c r="AX70">
        <v>0</v>
      </c>
      <c r="AY70" s="15">
        <v>0</v>
      </c>
      <c r="AZ70">
        <v>1</v>
      </c>
      <c r="BA70">
        <v>0</v>
      </c>
      <c r="BB70" s="15">
        <v>0</v>
      </c>
      <c r="BC70">
        <v>5548</v>
      </c>
      <c r="BD70">
        <v>312</v>
      </c>
      <c r="BE70" s="56">
        <v>0.97599999999999998</v>
      </c>
      <c r="BF70" s="56">
        <f t="shared" si="9"/>
        <v>45.205478260869569</v>
      </c>
      <c r="BG70">
        <v>1</v>
      </c>
      <c r="BH70">
        <v>0</v>
      </c>
      <c r="BI70">
        <v>0</v>
      </c>
      <c r="BJ70">
        <v>0</v>
      </c>
      <c r="BK70">
        <v>0</v>
      </c>
      <c r="BL70" s="15">
        <v>0</v>
      </c>
      <c r="BM70">
        <v>0</v>
      </c>
      <c r="BN70">
        <v>0</v>
      </c>
      <c r="BO70">
        <v>1</v>
      </c>
      <c r="BP70" s="15">
        <v>0</v>
      </c>
      <c r="BQ70">
        <v>0</v>
      </c>
      <c r="BR70">
        <v>0</v>
      </c>
      <c r="BS70" s="15">
        <v>0</v>
      </c>
      <c r="BT70">
        <v>0</v>
      </c>
      <c r="BU70">
        <v>0</v>
      </c>
      <c r="BV70">
        <v>1</v>
      </c>
      <c r="BW70">
        <v>1</v>
      </c>
      <c r="BX70">
        <v>0</v>
      </c>
      <c r="BY70">
        <v>0</v>
      </c>
      <c r="BZ70">
        <v>1</v>
      </c>
      <c r="CA70">
        <v>0</v>
      </c>
      <c r="CB70">
        <v>1</v>
      </c>
      <c r="CC70">
        <v>1</v>
      </c>
      <c r="CD70">
        <v>0</v>
      </c>
      <c r="CE70" s="15">
        <v>1</v>
      </c>
      <c r="CF70">
        <v>9.7000000000000003E-2</v>
      </c>
      <c r="CG70">
        <v>2</v>
      </c>
      <c r="CH70">
        <v>1</v>
      </c>
      <c r="CI70">
        <v>0</v>
      </c>
      <c r="CJ70">
        <v>41</v>
      </c>
      <c r="CK70" s="28" t="s">
        <v>80</v>
      </c>
    </row>
    <row r="71" spans="1:89" x14ac:dyDescent="0.35">
      <c r="A71">
        <v>70</v>
      </c>
      <c r="B71">
        <v>5</v>
      </c>
      <c r="C71" s="21" t="s">
        <v>104</v>
      </c>
      <c r="D71" s="11">
        <v>7.4</v>
      </c>
      <c r="E71" s="12">
        <v>7.0000000000000007E-2</v>
      </c>
      <c r="F71" s="7">
        <f t="shared" si="10"/>
        <v>105.71428571428571</v>
      </c>
      <c r="G71" s="8">
        <v>0</v>
      </c>
      <c r="H71" s="9">
        <v>0</v>
      </c>
      <c r="I71" s="9">
        <v>1</v>
      </c>
      <c r="J71" s="9">
        <v>0</v>
      </c>
      <c r="K71" s="9">
        <v>0</v>
      </c>
      <c r="L71" s="8">
        <v>964279</v>
      </c>
      <c r="M71" s="9">
        <f>9+23+92+16+5+1+1+1+0</f>
        <v>148</v>
      </c>
      <c r="N71" s="9">
        <f t="shared" si="11"/>
        <v>964130</v>
      </c>
      <c r="O71" s="9">
        <f t="shared" si="12"/>
        <v>8</v>
      </c>
      <c r="P71" s="7">
        <v>11.239434782608701</v>
      </c>
      <c r="Q71" s="7">
        <v>27.966043478260868</v>
      </c>
      <c r="R71" s="9">
        <v>1</v>
      </c>
      <c r="S71" s="9">
        <v>0</v>
      </c>
      <c r="T71" s="9">
        <v>1</v>
      </c>
      <c r="U71" s="9">
        <v>0</v>
      </c>
      <c r="V71" s="9">
        <v>0</v>
      </c>
      <c r="W71" s="25">
        <v>0</v>
      </c>
      <c r="X71" s="9">
        <v>1</v>
      </c>
      <c r="Y71" s="9">
        <v>0</v>
      </c>
      <c r="Z71" s="25">
        <v>0</v>
      </c>
      <c r="AA71" s="9">
        <v>0</v>
      </c>
      <c r="AB71" s="25">
        <v>1</v>
      </c>
      <c r="AC71" s="17">
        <v>2006</v>
      </c>
      <c r="AD71" s="27" t="s">
        <v>87</v>
      </c>
      <c r="AE71" s="27" t="s">
        <v>87</v>
      </c>
      <c r="AF71" s="27" t="s">
        <v>87</v>
      </c>
      <c r="AG71" s="34" t="s">
        <v>87</v>
      </c>
      <c r="AH71" s="33" t="s">
        <v>87</v>
      </c>
      <c r="AI71" s="15" t="s">
        <v>87</v>
      </c>
      <c r="AJ71">
        <v>0.47708695652173899</v>
      </c>
      <c r="AK71" s="31">
        <f t="shared" si="13"/>
        <v>0.52291304347826095</v>
      </c>
      <c r="AL71">
        <v>0.4</v>
      </c>
      <c r="AM71" s="31">
        <v>0.6</v>
      </c>
      <c r="AN71">
        <v>1</v>
      </c>
      <c r="AO71" s="15">
        <v>0</v>
      </c>
      <c r="AP71" t="s">
        <v>87</v>
      </c>
      <c r="AQ71" s="15" t="s">
        <v>87</v>
      </c>
      <c r="AR71" s="15" t="s">
        <v>23</v>
      </c>
      <c r="AS71">
        <v>1</v>
      </c>
      <c r="AT71">
        <v>0</v>
      </c>
      <c r="AU71">
        <v>0</v>
      </c>
      <c r="AV71">
        <v>0</v>
      </c>
      <c r="AW71">
        <v>0</v>
      </c>
      <c r="AX71">
        <v>0</v>
      </c>
      <c r="AY71" s="15">
        <v>0</v>
      </c>
      <c r="AZ71">
        <v>1</v>
      </c>
      <c r="BA71">
        <v>0</v>
      </c>
      <c r="BB71" s="15">
        <v>0</v>
      </c>
      <c r="BC71">
        <v>5548</v>
      </c>
      <c r="BD71">
        <v>312</v>
      </c>
      <c r="BE71" s="56">
        <v>0.97599999999999998</v>
      </c>
      <c r="BF71" s="56">
        <f t="shared" si="9"/>
        <v>45.205478260869569</v>
      </c>
      <c r="BG71">
        <v>1</v>
      </c>
      <c r="BH71">
        <v>0</v>
      </c>
      <c r="BI71">
        <v>0</v>
      </c>
      <c r="BJ71">
        <v>0</v>
      </c>
      <c r="BK71">
        <v>0</v>
      </c>
      <c r="BL71" s="15">
        <v>0</v>
      </c>
      <c r="BM71">
        <v>0</v>
      </c>
      <c r="BN71">
        <v>0</v>
      </c>
      <c r="BO71">
        <v>1</v>
      </c>
      <c r="BP71" s="15">
        <v>0</v>
      </c>
      <c r="BQ71">
        <v>0</v>
      </c>
      <c r="BR71">
        <v>0</v>
      </c>
      <c r="BS71" s="15">
        <v>0</v>
      </c>
      <c r="BT71">
        <v>0</v>
      </c>
      <c r="BU71">
        <v>0</v>
      </c>
      <c r="BV71">
        <v>1</v>
      </c>
      <c r="BW71">
        <v>1</v>
      </c>
      <c r="BX71">
        <v>0</v>
      </c>
      <c r="BY71">
        <v>0</v>
      </c>
      <c r="BZ71">
        <v>1</v>
      </c>
      <c r="CA71">
        <v>0</v>
      </c>
      <c r="CB71">
        <v>1</v>
      </c>
      <c r="CC71">
        <v>1</v>
      </c>
      <c r="CD71">
        <v>0</v>
      </c>
      <c r="CE71" s="15">
        <v>0</v>
      </c>
      <c r="CF71">
        <v>9.7000000000000003E-2</v>
      </c>
      <c r="CG71">
        <v>2</v>
      </c>
      <c r="CH71">
        <v>1</v>
      </c>
      <c r="CI71">
        <v>0</v>
      </c>
      <c r="CJ71">
        <v>41</v>
      </c>
      <c r="CK71" s="28" t="s">
        <v>80</v>
      </c>
    </row>
    <row r="72" spans="1:89" x14ac:dyDescent="0.35">
      <c r="A72">
        <v>71</v>
      </c>
      <c r="B72">
        <v>5</v>
      </c>
      <c r="C72" s="21" t="s">
        <v>104</v>
      </c>
      <c r="D72" s="11">
        <v>6.45</v>
      </c>
      <c r="E72" s="12">
        <v>0.1</v>
      </c>
      <c r="F72" s="7">
        <f t="shared" si="10"/>
        <v>64.5</v>
      </c>
      <c r="G72" s="8">
        <v>0</v>
      </c>
      <c r="H72" s="9">
        <v>0</v>
      </c>
      <c r="I72" s="9">
        <v>1</v>
      </c>
      <c r="J72" s="9">
        <v>0</v>
      </c>
      <c r="K72" s="9">
        <v>0</v>
      </c>
      <c r="L72" s="8">
        <v>964279</v>
      </c>
      <c r="M72" s="9">
        <f>9+23+92+16+5+1+1+1+1</f>
        <v>149</v>
      </c>
      <c r="N72" s="9">
        <f t="shared" si="11"/>
        <v>964129</v>
      </c>
      <c r="O72" s="9">
        <f t="shared" si="12"/>
        <v>8</v>
      </c>
      <c r="P72" s="7">
        <v>11.239434782608701</v>
      </c>
      <c r="Q72" s="7">
        <v>27.966043478260868</v>
      </c>
      <c r="R72" s="9">
        <v>1</v>
      </c>
      <c r="S72" s="9">
        <v>0</v>
      </c>
      <c r="T72" s="9">
        <v>1</v>
      </c>
      <c r="U72" s="9">
        <v>0</v>
      </c>
      <c r="V72" s="9">
        <v>0</v>
      </c>
      <c r="W72" s="25">
        <v>0</v>
      </c>
      <c r="X72" s="9">
        <v>1</v>
      </c>
      <c r="Y72" s="9">
        <v>0</v>
      </c>
      <c r="Z72" s="25">
        <v>0</v>
      </c>
      <c r="AA72" s="9">
        <v>0</v>
      </c>
      <c r="AB72" s="25">
        <v>1</v>
      </c>
      <c r="AC72" s="17">
        <v>2006</v>
      </c>
      <c r="AD72" s="27" t="s">
        <v>87</v>
      </c>
      <c r="AE72" s="27" t="s">
        <v>87</v>
      </c>
      <c r="AF72" s="27" t="s">
        <v>87</v>
      </c>
      <c r="AG72" s="34" t="s">
        <v>87</v>
      </c>
      <c r="AH72" s="33" t="s">
        <v>87</v>
      </c>
      <c r="AI72" s="15" t="s">
        <v>87</v>
      </c>
      <c r="AJ72">
        <v>0.47708695652173899</v>
      </c>
      <c r="AK72" s="31">
        <f t="shared" si="13"/>
        <v>0.52291304347826095</v>
      </c>
      <c r="AL72">
        <v>0.4</v>
      </c>
      <c r="AM72" s="31">
        <v>0.6</v>
      </c>
      <c r="AN72">
        <v>1</v>
      </c>
      <c r="AO72" s="15">
        <v>0</v>
      </c>
      <c r="AP72" t="s">
        <v>87</v>
      </c>
      <c r="AQ72" s="15" t="s">
        <v>87</v>
      </c>
      <c r="AR72" s="15" t="s">
        <v>23</v>
      </c>
      <c r="AS72">
        <v>1</v>
      </c>
      <c r="AT72">
        <v>0</v>
      </c>
      <c r="AU72">
        <v>0</v>
      </c>
      <c r="AV72">
        <v>0</v>
      </c>
      <c r="AW72">
        <v>0</v>
      </c>
      <c r="AX72">
        <v>0</v>
      </c>
      <c r="AY72" s="15">
        <v>0</v>
      </c>
      <c r="AZ72">
        <v>1</v>
      </c>
      <c r="BA72">
        <v>0</v>
      </c>
      <c r="BB72" s="15">
        <v>0</v>
      </c>
      <c r="BC72">
        <v>5548</v>
      </c>
      <c r="BD72">
        <v>312</v>
      </c>
      <c r="BE72" s="56">
        <v>0.97599999999999998</v>
      </c>
      <c r="BF72" s="56">
        <f t="shared" si="9"/>
        <v>45.205478260869569</v>
      </c>
      <c r="BG72">
        <v>1</v>
      </c>
      <c r="BH72">
        <v>0</v>
      </c>
      <c r="BI72">
        <v>0</v>
      </c>
      <c r="BJ72">
        <v>0</v>
      </c>
      <c r="BK72">
        <v>0</v>
      </c>
      <c r="BL72" s="15">
        <v>0</v>
      </c>
      <c r="BM72">
        <v>0</v>
      </c>
      <c r="BN72">
        <v>0</v>
      </c>
      <c r="BO72">
        <v>1</v>
      </c>
      <c r="BP72" s="15">
        <v>0</v>
      </c>
      <c r="BQ72">
        <v>0</v>
      </c>
      <c r="BR72">
        <v>0</v>
      </c>
      <c r="BS72" s="15">
        <v>0</v>
      </c>
      <c r="BT72">
        <v>0</v>
      </c>
      <c r="BU72">
        <v>0</v>
      </c>
      <c r="BV72">
        <v>1</v>
      </c>
      <c r="BW72">
        <v>1</v>
      </c>
      <c r="BX72">
        <v>0</v>
      </c>
      <c r="BY72">
        <v>0</v>
      </c>
      <c r="BZ72">
        <v>1</v>
      </c>
      <c r="CA72">
        <v>0</v>
      </c>
      <c r="CB72">
        <v>1</v>
      </c>
      <c r="CC72">
        <v>1</v>
      </c>
      <c r="CD72">
        <v>0</v>
      </c>
      <c r="CE72" s="15">
        <v>0</v>
      </c>
      <c r="CF72">
        <v>9.7000000000000003E-2</v>
      </c>
      <c r="CG72">
        <v>2</v>
      </c>
      <c r="CH72">
        <v>1</v>
      </c>
      <c r="CI72">
        <v>0</v>
      </c>
      <c r="CJ72">
        <v>41</v>
      </c>
      <c r="CK72" s="28" t="s">
        <v>80</v>
      </c>
    </row>
    <row r="73" spans="1:89" x14ac:dyDescent="0.35">
      <c r="A73">
        <v>72</v>
      </c>
      <c r="B73">
        <v>5</v>
      </c>
      <c r="C73" s="21" t="s">
        <v>104</v>
      </c>
      <c r="D73" s="11">
        <v>8.01</v>
      </c>
      <c r="E73" s="12">
        <v>1.17</v>
      </c>
      <c r="F73" s="7">
        <f t="shared" si="10"/>
        <v>6.8461538461538467</v>
      </c>
      <c r="G73" s="8">
        <v>0</v>
      </c>
      <c r="H73" s="9">
        <v>0</v>
      </c>
      <c r="I73" s="9">
        <v>1</v>
      </c>
      <c r="J73" s="9">
        <v>0</v>
      </c>
      <c r="K73" s="9">
        <v>0</v>
      </c>
      <c r="L73" s="8">
        <v>971893</v>
      </c>
      <c r="M73" s="9">
        <f>6+23+92+0+0+1+0+0</f>
        <v>122</v>
      </c>
      <c r="N73" s="9">
        <f t="shared" si="11"/>
        <v>971770</v>
      </c>
      <c r="O73" s="9">
        <f t="shared" si="12"/>
        <v>8</v>
      </c>
      <c r="P73" s="7">
        <v>11.239434782608701</v>
      </c>
      <c r="Q73" s="7">
        <v>27.966043478260868</v>
      </c>
      <c r="R73" s="9">
        <v>1</v>
      </c>
      <c r="S73" s="9">
        <v>0</v>
      </c>
      <c r="T73" s="9">
        <v>1</v>
      </c>
      <c r="U73" s="9">
        <v>0</v>
      </c>
      <c r="V73" s="9">
        <v>0</v>
      </c>
      <c r="W73" s="25">
        <v>0</v>
      </c>
      <c r="X73" s="9">
        <v>1</v>
      </c>
      <c r="Y73" s="9">
        <v>0</v>
      </c>
      <c r="Z73" s="25">
        <v>0</v>
      </c>
      <c r="AA73" s="9">
        <v>0</v>
      </c>
      <c r="AB73" s="25">
        <v>1</v>
      </c>
      <c r="AC73" s="17">
        <v>2006</v>
      </c>
      <c r="AD73" s="27" t="s">
        <v>87</v>
      </c>
      <c r="AE73" s="27" t="s">
        <v>87</v>
      </c>
      <c r="AF73" s="27" t="s">
        <v>87</v>
      </c>
      <c r="AG73" s="34" t="s">
        <v>87</v>
      </c>
      <c r="AH73" s="33" t="s">
        <v>87</v>
      </c>
      <c r="AI73" s="15" t="s">
        <v>87</v>
      </c>
      <c r="AJ73">
        <v>0.47708695652173899</v>
      </c>
      <c r="AK73" s="31">
        <f t="shared" si="13"/>
        <v>0.52291304347826095</v>
      </c>
      <c r="AL73">
        <v>0.4</v>
      </c>
      <c r="AM73" s="31">
        <v>0.6</v>
      </c>
      <c r="AN73">
        <v>1</v>
      </c>
      <c r="AO73" s="15">
        <v>0</v>
      </c>
      <c r="AP73" t="s">
        <v>87</v>
      </c>
      <c r="AQ73" s="15" t="s">
        <v>87</v>
      </c>
      <c r="AR73" s="15" t="s">
        <v>23</v>
      </c>
      <c r="AS73">
        <v>1</v>
      </c>
      <c r="AT73">
        <v>0</v>
      </c>
      <c r="AU73">
        <v>0</v>
      </c>
      <c r="AV73">
        <v>0</v>
      </c>
      <c r="AW73">
        <v>0</v>
      </c>
      <c r="AX73">
        <v>0</v>
      </c>
      <c r="AY73" s="15">
        <v>0</v>
      </c>
      <c r="AZ73">
        <v>1</v>
      </c>
      <c r="BA73">
        <v>0</v>
      </c>
      <c r="BB73" s="15">
        <v>0</v>
      </c>
      <c r="BC73">
        <v>5548</v>
      </c>
      <c r="BD73">
        <v>312</v>
      </c>
      <c r="BE73" s="56">
        <v>0.97599999999999998</v>
      </c>
      <c r="BF73" s="56">
        <f t="shared" si="9"/>
        <v>45.205478260869569</v>
      </c>
      <c r="BG73">
        <v>1</v>
      </c>
      <c r="BH73">
        <v>0</v>
      </c>
      <c r="BI73">
        <v>0</v>
      </c>
      <c r="BJ73">
        <v>0</v>
      </c>
      <c r="BK73">
        <v>0</v>
      </c>
      <c r="BL73" s="15">
        <v>0</v>
      </c>
      <c r="BM73">
        <v>0</v>
      </c>
      <c r="BN73">
        <v>0</v>
      </c>
      <c r="BO73">
        <v>1</v>
      </c>
      <c r="BP73" s="15">
        <v>0</v>
      </c>
      <c r="BQ73">
        <v>0</v>
      </c>
      <c r="BR73">
        <v>0</v>
      </c>
      <c r="BS73" s="15">
        <v>0</v>
      </c>
      <c r="BT73">
        <v>0</v>
      </c>
      <c r="BU73">
        <v>0</v>
      </c>
      <c r="BV73">
        <v>1</v>
      </c>
      <c r="BW73">
        <v>1</v>
      </c>
      <c r="BX73">
        <v>0</v>
      </c>
      <c r="BY73">
        <v>0</v>
      </c>
      <c r="BZ73">
        <v>1</v>
      </c>
      <c r="CA73">
        <v>0</v>
      </c>
      <c r="CB73">
        <v>0</v>
      </c>
      <c r="CC73">
        <v>0</v>
      </c>
      <c r="CD73">
        <v>0</v>
      </c>
      <c r="CE73" s="15">
        <v>0</v>
      </c>
      <c r="CF73">
        <v>9.7000000000000003E-2</v>
      </c>
      <c r="CG73">
        <v>2</v>
      </c>
      <c r="CH73">
        <v>1</v>
      </c>
      <c r="CI73">
        <v>0</v>
      </c>
      <c r="CJ73">
        <v>41</v>
      </c>
      <c r="CK73" s="28" t="s">
        <v>80</v>
      </c>
    </row>
    <row r="74" spans="1:89" x14ac:dyDescent="0.35">
      <c r="A74">
        <v>73</v>
      </c>
      <c r="B74">
        <v>5</v>
      </c>
      <c r="C74" s="21" t="s">
        <v>104</v>
      </c>
      <c r="D74" s="11">
        <v>7.09</v>
      </c>
      <c r="E74" s="12">
        <v>0.85</v>
      </c>
      <c r="F74" s="7">
        <f t="shared" si="10"/>
        <v>8.3411764705882359</v>
      </c>
      <c r="G74" s="8">
        <v>0</v>
      </c>
      <c r="H74" s="9">
        <v>0</v>
      </c>
      <c r="I74" s="9">
        <v>1</v>
      </c>
      <c r="J74" s="9">
        <v>0</v>
      </c>
      <c r="K74" s="9">
        <v>0</v>
      </c>
      <c r="L74" s="8">
        <v>964279</v>
      </c>
      <c r="M74" s="9">
        <f>10+23+92+16+5+1+1+1</f>
        <v>149</v>
      </c>
      <c r="N74" s="9">
        <f t="shared" si="11"/>
        <v>964129</v>
      </c>
      <c r="O74" s="9">
        <f t="shared" si="12"/>
        <v>8</v>
      </c>
      <c r="P74" s="7">
        <v>11.239434782608701</v>
      </c>
      <c r="Q74" s="7">
        <v>27.966043478260868</v>
      </c>
      <c r="R74" s="9">
        <v>1</v>
      </c>
      <c r="S74" s="9">
        <v>0</v>
      </c>
      <c r="T74" s="9">
        <v>1</v>
      </c>
      <c r="U74" s="9">
        <v>0</v>
      </c>
      <c r="V74" s="9">
        <v>0</v>
      </c>
      <c r="W74" s="25">
        <v>0</v>
      </c>
      <c r="X74" s="9">
        <v>1</v>
      </c>
      <c r="Y74" s="9">
        <v>0</v>
      </c>
      <c r="Z74" s="25">
        <v>0</v>
      </c>
      <c r="AA74" s="9">
        <v>0</v>
      </c>
      <c r="AB74" s="25">
        <v>1</v>
      </c>
      <c r="AC74" s="17">
        <v>2006</v>
      </c>
      <c r="AD74" s="27" t="s">
        <v>87</v>
      </c>
      <c r="AE74" s="27" t="s">
        <v>87</v>
      </c>
      <c r="AF74" s="27" t="s">
        <v>87</v>
      </c>
      <c r="AG74" s="34" t="s">
        <v>87</v>
      </c>
      <c r="AH74" s="33" t="s">
        <v>87</v>
      </c>
      <c r="AI74" s="15" t="s">
        <v>87</v>
      </c>
      <c r="AJ74">
        <v>0.47708695652173899</v>
      </c>
      <c r="AK74" s="31">
        <f t="shared" si="13"/>
        <v>0.52291304347826095</v>
      </c>
      <c r="AL74">
        <v>0.4</v>
      </c>
      <c r="AM74" s="31">
        <v>0.6</v>
      </c>
      <c r="AN74">
        <v>1</v>
      </c>
      <c r="AO74" s="15">
        <v>0</v>
      </c>
      <c r="AP74" t="s">
        <v>87</v>
      </c>
      <c r="AQ74" s="15" t="s">
        <v>87</v>
      </c>
      <c r="AR74" s="15" t="s">
        <v>23</v>
      </c>
      <c r="AS74">
        <v>1</v>
      </c>
      <c r="AT74">
        <v>0</v>
      </c>
      <c r="AU74">
        <v>0</v>
      </c>
      <c r="AV74">
        <v>0</v>
      </c>
      <c r="AW74">
        <v>0</v>
      </c>
      <c r="AX74">
        <v>0</v>
      </c>
      <c r="AY74" s="15">
        <v>0</v>
      </c>
      <c r="AZ74">
        <v>1</v>
      </c>
      <c r="BA74">
        <v>0</v>
      </c>
      <c r="BB74" s="15">
        <v>0</v>
      </c>
      <c r="BC74">
        <v>5548</v>
      </c>
      <c r="BD74">
        <v>312</v>
      </c>
      <c r="BE74" s="56">
        <v>0.97599999999999998</v>
      </c>
      <c r="BF74" s="56">
        <f t="shared" si="9"/>
        <v>45.205478260869569</v>
      </c>
      <c r="BG74">
        <v>1</v>
      </c>
      <c r="BH74">
        <v>0</v>
      </c>
      <c r="BI74">
        <v>0</v>
      </c>
      <c r="BJ74">
        <v>0</v>
      </c>
      <c r="BK74">
        <v>0</v>
      </c>
      <c r="BL74" s="15">
        <v>0</v>
      </c>
      <c r="BM74">
        <v>0</v>
      </c>
      <c r="BN74">
        <v>0</v>
      </c>
      <c r="BO74">
        <v>1</v>
      </c>
      <c r="BP74" s="15">
        <v>0</v>
      </c>
      <c r="BQ74">
        <v>0</v>
      </c>
      <c r="BR74">
        <v>0</v>
      </c>
      <c r="BS74" s="15">
        <v>0</v>
      </c>
      <c r="BT74">
        <v>0</v>
      </c>
      <c r="BU74">
        <v>0</v>
      </c>
      <c r="BV74">
        <v>1</v>
      </c>
      <c r="BW74">
        <v>1</v>
      </c>
      <c r="BX74">
        <v>0</v>
      </c>
      <c r="BY74">
        <v>0</v>
      </c>
      <c r="BZ74">
        <v>1</v>
      </c>
      <c r="CA74">
        <v>0</v>
      </c>
      <c r="CB74">
        <v>1</v>
      </c>
      <c r="CC74">
        <v>1</v>
      </c>
      <c r="CD74">
        <v>0</v>
      </c>
      <c r="CE74" s="15">
        <v>0</v>
      </c>
      <c r="CF74">
        <v>9.7000000000000003E-2</v>
      </c>
      <c r="CG74">
        <v>2</v>
      </c>
      <c r="CH74">
        <v>1</v>
      </c>
      <c r="CI74">
        <v>0</v>
      </c>
      <c r="CJ74">
        <v>41</v>
      </c>
      <c r="CK74" s="28" t="s">
        <v>80</v>
      </c>
    </row>
    <row r="75" spans="1:89" x14ac:dyDescent="0.35">
      <c r="A75">
        <v>74</v>
      </c>
      <c r="B75">
        <v>5</v>
      </c>
      <c r="C75" s="21" t="s">
        <v>104</v>
      </c>
      <c r="D75" s="11">
        <v>7.08</v>
      </c>
      <c r="E75" s="12">
        <v>0.85</v>
      </c>
      <c r="F75" s="7">
        <f t="shared" si="10"/>
        <v>8.329411764705883</v>
      </c>
      <c r="G75" s="8">
        <v>0</v>
      </c>
      <c r="H75" s="9">
        <v>0</v>
      </c>
      <c r="I75" s="9">
        <v>1</v>
      </c>
      <c r="J75" s="9">
        <v>0</v>
      </c>
      <c r="K75" s="9">
        <v>0</v>
      </c>
      <c r="L75" s="8">
        <v>964279</v>
      </c>
      <c r="M75" s="9">
        <f>11+23+92+16+5+1+1+1</f>
        <v>150</v>
      </c>
      <c r="N75" s="9">
        <f t="shared" si="11"/>
        <v>964128</v>
      </c>
      <c r="O75" s="9">
        <f t="shared" si="12"/>
        <v>8</v>
      </c>
      <c r="P75" s="7">
        <v>11.239434782608701</v>
      </c>
      <c r="Q75" s="7">
        <v>27.966043478260868</v>
      </c>
      <c r="R75" s="9">
        <v>1</v>
      </c>
      <c r="S75" s="9">
        <v>0</v>
      </c>
      <c r="T75" s="9">
        <v>1</v>
      </c>
      <c r="U75" s="9">
        <v>0</v>
      </c>
      <c r="V75" s="9">
        <v>0</v>
      </c>
      <c r="W75" s="25">
        <v>0</v>
      </c>
      <c r="X75" s="9">
        <v>1</v>
      </c>
      <c r="Y75" s="9">
        <v>0</v>
      </c>
      <c r="Z75" s="25">
        <v>0</v>
      </c>
      <c r="AA75" s="9">
        <v>0</v>
      </c>
      <c r="AB75" s="25">
        <v>1</v>
      </c>
      <c r="AC75" s="17">
        <v>2006</v>
      </c>
      <c r="AD75" s="27" t="s">
        <v>87</v>
      </c>
      <c r="AE75" s="27" t="s">
        <v>87</v>
      </c>
      <c r="AF75" s="27" t="s">
        <v>87</v>
      </c>
      <c r="AG75" s="34" t="s">
        <v>87</v>
      </c>
      <c r="AH75" s="33" t="s">
        <v>87</v>
      </c>
      <c r="AI75" s="15" t="s">
        <v>87</v>
      </c>
      <c r="AJ75">
        <v>0.47708695652173899</v>
      </c>
      <c r="AK75" s="31">
        <f t="shared" si="13"/>
        <v>0.52291304347826095</v>
      </c>
      <c r="AL75">
        <v>0.4</v>
      </c>
      <c r="AM75" s="31">
        <v>0.6</v>
      </c>
      <c r="AN75">
        <v>1</v>
      </c>
      <c r="AO75" s="15">
        <v>0</v>
      </c>
      <c r="AP75" t="s">
        <v>87</v>
      </c>
      <c r="AQ75" s="15" t="s">
        <v>87</v>
      </c>
      <c r="AR75" s="15" t="s">
        <v>23</v>
      </c>
      <c r="AS75">
        <v>1</v>
      </c>
      <c r="AT75">
        <v>0</v>
      </c>
      <c r="AU75">
        <v>0</v>
      </c>
      <c r="AV75">
        <v>0</v>
      </c>
      <c r="AW75">
        <v>0</v>
      </c>
      <c r="AX75">
        <v>0</v>
      </c>
      <c r="AY75" s="15">
        <v>0</v>
      </c>
      <c r="AZ75">
        <v>1</v>
      </c>
      <c r="BA75">
        <v>0</v>
      </c>
      <c r="BB75" s="15">
        <v>0</v>
      </c>
      <c r="BC75">
        <v>5548</v>
      </c>
      <c r="BD75">
        <v>312</v>
      </c>
      <c r="BE75" s="56">
        <v>0.97599999999999998</v>
      </c>
      <c r="BF75" s="56">
        <f t="shared" si="9"/>
        <v>45.205478260869569</v>
      </c>
      <c r="BG75">
        <v>1</v>
      </c>
      <c r="BH75">
        <v>0</v>
      </c>
      <c r="BI75">
        <v>0</v>
      </c>
      <c r="BJ75">
        <v>0</v>
      </c>
      <c r="BK75">
        <v>0</v>
      </c>
      <c r="BL75" s="15">
        <v>0</v>
      </c>
      <c r="BM75">
        <v>0</v>
      </c>
      <c r="BN75">
        <v>0</v>
      </c>
      <c r="BO75">
        <v>1</v>
      </c>
      <c r="BP75" s="15">
        <v>0</v>
      </c>
      <c r="BQ75">
        <v>0</v>
      </c>
      <c r="BR75">
        <v>0</v>
      </c>
      <c r="BS75" s="15">
        <v>0</v>
      </c>
      <c r="BT75">
        <v>0</v>
      </c>
      <c r="BU75">
        <v>0</v>
      </c>
      <c r="BV75">
        <v>1</v>
      </c>
      <c r="BW75">
        <v>1</v>
      </c>
      <c r="BX75">
        <v>0</v>
      </c>
      <c r="BY75">
        <v>0</v>
      </c>
      <c r="BZ75">
        <v>1</v>
      </c>
      <c r="CA75">
        <v>0</v>
      </c>
      <c r="CB75">
        <v>1</v>
      </c>
      <c r="CC75">
        <v>1</v>
      </c>
      <c r="CD75">
        <v>0</v>
      </c>
      <c r="CE75" s="15">
        <v>0</v>
      </c>
      <c r="CF75">
        <v>9.7000000000000003E-2</v>
      </c>
      <c r="CG75">
        <v>2</v>
      </c>
      <c r="CH75">
        <v>1</v>
      </c>
      <c r="CI75">
        <v>0</v>
      </c>
      <c r="CJ75">
        <v>41</v>
      </c>
      <c r="CK75" s="28" t="s">
        <v>80</v>
      </c>
    </row>
    <row r="76" spans="1:89" s="38" customFormat="1" x14ac:dyDescent="0.35">
      <c r="A76" s="38">
        <v>75</v>
      </c>
      <c r="B76" s="38">
        <v>5</v>
      </c>
      <c r="C76" s="39" t="s">
        <v>104</v>
      </c>
      <c r="D76" s="40">
        <v>6.22</v>
      </c>
      <c r="E76" s="41">
        <v>0.9</v>
      </c>
      <c r="F76" s="42">
        <f t="shared" si="10"/>
        <v>6.9111111111111105</v>
      </c>
      <c r="G76" s="44">
        <v>0</v>
      </c>
      <c r="H76" s="45">
        <v>0</v>
      </c>
      <c r="I76" s="45">
        <v>1</v>
      </c>
      <c r="J76" s="45">
        <v>0</v>
      </c>
      <c r="K76" s="45">
        <v>0</v>
      </c>
      <c r="L76" s="44">
        <v>964279</v>
      </c>
      <c r="M76" s="45">
        <f>12+23+92+16+5+1+1+1</f>
        <v>151</v>
      </c>
      <c r="N76" s="45">
        <f t="shared" si="11"/>
        <v>964127</v>
      </c>
      <c r="O76" s="45">
        <f t="shared" si="12"/>
        <v>8</v>
      </c>
      <c r="P76" s="42">
        <v>11.239434782608701</v>
      </c>
      <c r="Q76" s="42">
        <v>27.966043478260868</v>
      </c>
      <c r="R76" s="45">
        <v>1</v>
      </c>
      <c r="S76" s="45">
        <v>0</v>
      </c>
      <c r="T76" s="45">
        <v>1</v>
      </c>
      <c r="U76" s="45">
        <v>0</v>
      </c>
      <c r="V76" s="45">
        <v>0</v>
      </c>
      <c r="W76" s="46">
        <v>0</v>
      </c>
      <c r="X76" s="45">
        <v>1</v>
      </c>
      <c r="Y76" s="45">
        <v>0</v>
      </c>
      <c r="Z76" s="46">
        <v>0</v>
      </c>
      <c r="AA76" s="45">
        <v>0</v>
      </c>
      <c r="AB76" s="46">
        <v>1</v>
      </c>
      <c r="AC76" s="47">
        <v>2006</v>
      </c>
      <c r="AD76" s="43" t="s">
        <v>87</v>
      </c>
      <c r="AE76" s="43" t="s">
        <v>87</v>
      </c>
      <c r="AF76" s="43" t="s">
        <v>87</v>
      </c>
      <c r="AG76" s="48" t="s">
        <v>87</v>
      </c>
      <c r="AH76" s="49" t="s">
        <v>87</v>
      </c>
      <c r="AI76" s="50" t="s">
        <v>87</v>
      </c>
      <c r="AJ76" s="38">
        <v>0.47708695652173899</v>
      </c>
      <c r="AK76" s="51">
        <f t="shared" si="13"/>
        <v>0.52291304347826095</v>
      </c>
      <c r="AL76" s="38">
        <v>0.4</v>
      </c>
      <c r="AM76" s="51">
        <v>0.6</v>
      </c>
      <c r="AN76">
        <v>1</v>
      </c>
      <c r="AO76" s="50">
        <v>0</v>
      </c>
      <c r="AP76" s="38" t="s">
        <v>87</v>
      </c>
      <c r="AQ76" s="50" t="s">
        <v>87</v>
      </c>
      <c r="AR76" s="50" t="s">
        <v>23</v>
      </c>
      <c r="AS76">
        <v>1</v>
      </c>
      <c r="AT76">
        <v>0</v>
      </c>
      <c r="AU76">
        <v>0</v>
      </c>
      <c r="AV76">
        <v>0</v>
      </c>
      <c r="AW76">
        <v>0</v>
      </c>
      <c r="AX76">
        <v>0</v>
      </c>
      <c r="AY76" s="50">
        <v>0</v>
      </c>
      <c r="AZ76">
        <v>1</v>
      </c>
      <c r="BA76">
        <v>0</v>
      </c>
      <c r="BB76" s="50">
        <v>0</v>
      </c>
      <c r="BC76">
        <v>5548</v>
      </c>
      <c r="BD76">
        <v>312</v>
      </c>
      <c r="BE76" s="56">
        <v>0.97599999999999998</v>
      </c>
      <c r="BF76" s="56">
        <f t="shared" si="9"/>
        <v>45.205478260869569</v>
      </c>
      <c r="BG76" s="38">
        <v>1</v>
      </c>
      <c r="BH76" s="38">
        <v>0</v>
      </c>
      <c r="BI76" s="38">
        <v>0</v>
      </c>
      <c r="BJ76" s="38">
        <v>0</v>
      </c>
      <c r="BK76" s="38">
        <v>0</v>
      </c>
      <c r="BL76" s="50">
        <v>0</v>
      </c>
      <c r="BM76" s="38">
        <v>0</v>
      </c>
      <c r="BN76" s="38">
        <v>0</v>
      </c>
      <c r="BO76" s="38">
        <v>1</v>
      </c>
      <c r="BP76" s="50">
        <v>0</v>
      </c>
      <c r="BQ76" s="38">
        <v>0</v>
      </c>
      <c r="BR76" s="38">
        <v>0</v>
      </c>
      <c r="BS76" s="50">
        <v>0</v>
      </c>
      <c r="BT76" s="38">
        <v>0</v>
      </c>
      <c r="BU76" s="38">
        <v>0</v>
      </c>
      <c r="BV76" s="38">
        <v>1</v>
      </c>
      <c r="BW76" s="38">
        <v>1</v>
      </c>
      <c r="BX76" s="38">
        <v>0</v>
      </c>
      <c r="BY76" s="38">
        <v>0</v>
      </c>
      <c r="BZ76" s="38">
        <v>1</v>
      </c>
      <c r="CA76">
        <v>0</v>
      </c>
      <c r="CB76" s="38">
        <v>1</v>
      </c>
      <c r="CC76" s="38">
        <v>1</v>
      </c>
      <c r="CD76" s="38">
        <v>0</v>
      </c>
      <c r="CE76" s="50">
        <v>1</v>
      </c>
      <c r="CF76">
        <v>9.7000000000000003E-2</v>
      </c>
      <c r="CG76">
        <v>2</v>
      </c>
      <c r="CH76">
        <v>1</v>
      </c>
      <c r="CI76">
        <v>0</v>
      </c>
      <c r="CJ76">
        <v>41</v>
      </c>
      <c r="CK76" s="28" t="s">
        <v>80</v>
      </c>
    </row>
    <row r="77" spans="1:89" x14ac:dyDescent="0.35">
      <c r="A77">
        <v>76</v>
      </c>
      <c r="B77">
        <v>6</v>
      </c>
      <c r="C77" s="21" t="s">
        <v>105</v>
      </c>
      <c r="D77" s="11">
        <v>1.6</v>
      </c>
      <c r="E77" s="12">
        <f>D77/F77</f>
        <v>2.5330082639394611</v>
      </c>
      <c r="F77" s="7">
        <v>0.63166</v>
      </c>
      <c r="G77" s="8">
        <v>0</v>
      </c>
      <c r="H77" s="9">
        <v>1</v>
      </c>
      <c r="I77" s="9">
        <v>0</v>
      </c>
      <c r="J77" s="9">
        <v>0</v>
      </c>
      <c r="K77" s="9">
        <v>0</v>
      </c>
      <c r="L77" s="8">
        <v>894</v>
      </c>
      <c r="M77" s="9">
        <v>6</v>
      </c>
      <c r="N77" s="9">
        <f t="shared" si="11"/>
        <v>887</v>
      </c>
      <c r="O77" s="9">
        <f t="shared" si="12"/>
        <v>4</v>
      </c>
      <c r="P77" s="7">
        <v>12</v>
      </c>
      <c r="Q77" s="7">
        <v>24.47</v>
      </c>
      <c r="R77" s="9">
        <v>0</v>
      </c>
      <c r="S77" s="9">
        <v>1</v>
      </c>
      <c r="T77" s="9">
        <v>0</v>
      </c>
      <c r="U77" s="9">
        <v>0</v>
      </c>
      <c r="V77" s="9">
        <v>1</v>
      </c>
      <c r="W77" s="25">
        <v>0</v>
      </c>
      <c r="X77" s="9">
        <v>0</v>
      </c>
      <c r="Y77" s="9">
        <v>1</v>
      </c>
      <c r="Z77" s="25">
        <v>0</v>
      </c>
      <c r="AA77" s="9">
        <v>1</v>
      </c>
      <c r="AB77" s="25">
        <v>0</v>
      </c>
      <c r="AC77" s="17">
        <v>1995</v>
      </c>
      <c r="AD77" s="27">
        <v>0</v>
      </c>
      <c r="AE77" s="27">
        <v>0</v>
      </c>
      <c r="AF77" s="27">
        <v>1</v>
      </c>
      <c r="AG77" s="34">
        <v>0</v>
      </c>
      <c r="AH77" s="33">
        <f>1-AI77</f>
        <v>0.76400000000000001</v>
      </c>
      <c r="AI77" s="15">
        <v>0.23599999999999999</v>
      </c>
      <c r="AJ77">
        <v>0.67300000000000004</v>
      </c>
      <c r="AK77" s="31">
        <v>0.32700000000000001</v>
      </c>
      <c r="AL77" s="30">
        <f>1-AM77</f>
        <v>0.30230000000000001</v>
      </c>
      <c r="AM77" s="31">
        <v>0.69769999999999999</v>
      </c>
      <c r="AN77">
        <v>0</v>
      </c>
      <c r="AO77" s="15">
        <v>1</v>
      </c>
      <c r="AP77" t="s">
        <v>87</v>
      </c>
      <c r="AQ77" s="15" t="s">
        <v>87</v>
      </c>
      <c r="AR77" s="15" t="s">
        <v>19</v>
      </c>
      <c r="AS77">
        <v>0</v>
      </c>
      <c r="AT77">
        <v>0</v>
      </c>
      <c r="AU77">
        <v>0</v>
      </c>
      <c r="AV77">
        <v>0</v>
      </c>
      <c r="AW77">
        <v>0</v>
      </c>
      <c r="AX77">
        <v>0</v>
      </c>
      <c r="AY77" s="15">
        <v>1</v>
      </c>
      <c r="AZ77">
        <v>0</v>
      </c>
      <c r="BA77">
        <v>1</v>
      </c>
      <c r="BB77" s="15">
        <v>0</v>
      </c>
      <c r="BC77">
        <v>994</v>
      </c>
      <c r="BD77">
        <v>44</v>
      </c>
      <c r="BE77" s="21">
        <v>0.67400000000000004</v>
      </c>
      <c r="BF77" s="21">
        <v>30</v>
      </c>
      <c r="BG77">
        <v>1</v>
      </c>
      <c r="BH77">
        <v>0</v>
      </c>
      <c r="BI77">
        <v>0</v>
      </c>
      <c r="BJ77">
        <v>0</v>
      </c>
      <c r="BK77">
        <v>0</v>
      </c>
      <c r="BL77" s="15">
        <v>0</v>
      </c>
      <c r="BM77">
        <v>0</v>
      </c>
      <c r="BN77">
        <v>0</v>
      </c>
      <c r="BO77">
        <v>0</v>
      </c>
      <c r="BP77" s="15">
        <v>1</v>
      </c>
      <c r="BQ77">
        <v>0</v>
      </c>
      <c r="BR77">
        <v>0</v>
      </c>
      <c r="BS77" s="15">
        <v>0</v>
      </c>
      <c r="BT77">
        <v>0</v>
      </c>
      <c r="BU77">
        <v>0</v>
      </c>
      <c r="BV77">
        <v>1</v>
      </c>
      <c r="BW77">
        <v>1</v>
      </c>
      <c r="BX77">
        <v>0</v>
      </c>
      <c r="BY77">
        <v>0</v>
      </c>
      <c r="BZ77">
        <v>0</v>
      </c>
      <c r="CA77">
        <v>0</v>
      </c>
      <c r="CB77">
        <v>0</v>
      </c>
      <c r="CC77">
        <v>0</v>
      </c>
      <c r="CD77">
        <v>0</v>
      </c>
      <c r="CE77" s="15">
        <v>0</v>
      </c>
      <c r="CF77">
        <v>0</v>
      </c>
      <c r="CG77">
        <v>65</v>
      </c>
      <c r="CH77">
        <v>1</v>
      </c>
      <c r="CI77">
        <v>0</v>
      </c>
      <c r="CJ77">
        <v>25</v>
      </c>
      <c r="CK77" s="28" t="s">
        <v>80</v>
      </c>
    </row>
    <row r="78" spans="1:89" x14ac:dyDescent="0.35">
      <c r="A78">
        <v>77</v>
      </c>
      <c r="B78">
        <v>6</v>
      </c>
      <c r="C78" s="21" t="s">
        <v>105</v>
      </c>
      <c r="D78" s="11">
        <v>12.7</v>
      </c>
      <c r="E78" s="12">
        <f>D78/F78</f>
        <v>2.2898561177022105</v>
      </c>
      <c r="F78" s="7">
        <v>5.5461999999999998</v>
      </c>
      <c r="G78" s="8">
        <v>0</v>
      </c>
      <c r="H78" s="9">
        <v>1</v>
      </c>
      <c r="I78" s="9">
        <v>0</v>
      </c>
      <c r="J78" s="9">
        <v>0</v>
      </c>
      <c r="K78" s="9">
        <v>0</v>
      </c>
      <c r="L78" s="8">
        <v>894</v>
      </c>
      <c r="M78" s="9">
        <v>6</v>
      </c>
      <c r="N78" s="9">
        <f t="shared" si="11"/>
        <v>887</v>
      </c>
      <c r="O78" s="9">
        <f t="shared" si="12"/>
        <v>4</v>
      </c>
      <c r="P78" s="7">
        <v>15</v>
      </c>
      <c r="Q78" s="7">
        <v>17.32</v>
      </c>
      <c r="R78" s="9">
        <v>0</v>
      </c>
      <c r="S78" s="9">
        <v>1</v>
      </c>
      <c r="T78" s="9">
        <v>0</v>
      </c>
      <c r="U78" s="9">
        <v>0</v>
      </c>
      <c r="V78" s="9">
        <v>1</v>
      </c>
      <c r="W78" s="25">
        <v>0</v>
      </c>
      <c r="X78" s="9">
        <v>0</v>
      </c>
      <c r="Y78" s="9">
        <v>1</v>
      </c>
      <c r="Z78" s="25">
        <v>0</v>
      </c>
      <c r="AA78" s="9">
        <v>1</v>
      </c>
      <c r="AB78" s="25">
        <v>0</v>
      </c>
      <c r="AC78" s="17">
        <v>1995</v>
      </c>
      <c r="AD78" s="27">
        <v>0</v>
      </c>
      <c r="AE78" s="27">
        <v>0</v>
      </c>
      <c r="AF78" s="27">
        <v>0</v>
      </c>
      <c r="AG78" s="34">
        <v>1</v>
      </c>
      <c r="AH78" s="33">
        <f>1-AI78</f>
        <v>0.75600000000000001</v>
      </c>
      <c r="AI78" s="15">
        <v>0.24399999999999999</v>
      </c>
      <c r="AJ78">
        <v>0.68300000000000005</v>
      </c>
      <c r="AK78" s="31">
        <v>0.317</v>
      </c>
      <c r="AL78" s="30">
        <f>1-AM78</f>
        <v>0.41139999999999999</v>
      </c>
      <c r="AM78" s="31">
        <v>0.58860000000000001</v>
      </c>
      <c r="AN78">
        <v>0</v>
      </c>
      <c r="AO78" s="15">
        <v>1</v>
      </c>
      <c r="AP78" t="s">
        <v>87</v>
      </c>
      <c r="AQ78" s="15" t="s">
        <v>87</v>
      </c>
      <c r="AR78" s="15" t="s">
        <v>19</v>
      </c>
      <c r="AS78">
        <v>0</v>
      </c>
      <c r="AT78">
        <v>0</v>
      </c>
      <c r="AU78">
        <v>0</v>
      </c>
      <c r="AV78">
        <v>0</v>
      </c>
      <c r="AW78">
        <v>0</v>
      </c>
      <c r="AX78">
        <v>0</v>
      </c>
      <c r="AY78" s="15">
        <v>1</v>
      </c>
      <c r="AZ78">
        <v>0</v>
      </c>
      <c r="BA78">
        <v>1</v>
      </c>
      <c r="BB78" s="15">
        <v>0</v>
      </c>
      <c r="BC78">
        <v>994</v>
      </c>
      <c r="BD78">
        <v>44</v>
      </c>
      <c r="BE78" s="21">
        <v>0.67400000000000004</v>
      </c>
      <c r="BF78" s="21">
        <v>37.799999999999997</v>
      </c>
      <c r="BG78">
        <v>1</v>
      </c>
      <c r="BH78">
        <v>0</v>
      </c>
      <c r="BI78">
        <v>0</v>
      </c>
      <c r="BJ78">
        <v>0</v>
      </c>
      <c r="BK78">
        <v>0</v>
      </c>
      <c r="BL78" s="15">
        <v>0</v>
      </c>
      <c r="BM78">
        <v>0</v>
      </c>
      <c r="BN78">
        <v>0</v>
      </c>
      <c r="BO78">
        <v>0</v>
      </c>
      <c r="BP78" s="15">
        <v>1</v>
      </c>
      <c r="BQ78">
        <v>0</v>
      </c>
      <c r="BR78">
        <v>0</v>
      </c>
      <c r="BS78" s="15">
        <v>0</v>
      </c>
      <c r="BT78">
        <v>0</v>
      </c>
      <c r="BU78">
        <v>0</v>
      </c>
      <c r="BV78">
        <v>1</v>
      </c>
      <c r="BW78">
        <v>1</v>
      </c>
      <c r="BX78">
        <v>0</v>
      </c>
      <c r="BY78">
        <v>0</v>
      </c>
      <c r="BZ78">
        <v>0</v>
      </c>
      <c r="CA78">
        <v>0</v>
      </c>
      <c r="CB78">
        <v>0</v>
      </c>
      <c r="CC78">
        <v>0</v>
      </c>
      <c r="CD78">
        <v>0</v>
      </c>
      <c r="CE78" s="15">
        <v>0</v>
      </c>
      <c r="CF78">
        <v>0</v>
      </c>
      <c r="CG78">
        <v>65</v>
      </c>
      <c r="CH78">
        <v>1</v>
      </c>
      <c r="CI78">
        <v>0</v>
      </c>
      <c r="CJ78">
        <v>25</v>
      </c>
      <c r="CK78" s="28" t="s">
        <v>80</v>
      </c>
    </row>
    <row r="79" spans="1:89" x14ac:dyDescent="0.35">
      <c r="A79">
        <v>78</v>
      </c>
      <c r="B79">
        <v>6</v>
      </c>
      <c r="C79" s="21" t="s">
        <v>105</v>
      </c>
      <c r="D79" s="11">
        <v>10.7</v>
      </c>
      <c r="E79" s="12">
        <f>D79/F79</f>
        <v>0.82090468299269626</v>
      </c>
      <c r="F79" s="7">
        <v>13.0344</v>
      </c>
      <c r="G79" s="8">
        <v>0</v>
      </c>
      <c r="H79" s="9">
        <v>1</v>
      </c>
      <c r="I79" s="9">
        <v>0</v>
      </c>
      <c r="J79" s="9">
        <v>0</v>
      </c>
      <c r="K79" s="9">
        <v>0</v>
      </c>
      <c r="L79" s="8">
        <v>894</v>
      </c>
      <c r="M79" s="9">
        <v>6</v>
      </c>
      <c r="N79" s="9">
        <f t="shared" si="11"/>
        <v>887</v>
      </c>
      <c r="O79" s="9">
        <f t="shared" si="12"/>
        <v>4</v>
      </c>
      <c r="P79" s="7">
        <v>17</v>
      </c>
      <c r="Q79" s="7">
        <v>17.32</v>
      </c>
      <c r="R79" s="9">
        <v>0</v>
      </c>
      <c r="S79" s="9">
        <v>1</v>
      </c>
      <c r="T79" s="9">
        <v>0</v>
      </c>
      <c r="U79" s="9">
        <v>0</v>
      </c>
      <c r="V79" s="9">
        <v>1</v>
      </c>
      <c r="W79" s="25">
        <v>0</v>
      </c>
      <c r="X79" s="9">
        <v>0</v>
      </c>
      <c r="Y79" s="9">
        <v>1</v>
      </c>
      <c r="Z79" s="25">
        <v>0</v>
      </c>
      <c r="AA79" s="9">
        <v>1</v>
      </c>
      <c r="AB79" s="25">
        <v>0</v>
      </c>
      <c r="AC79" s="17">
        <v>1995</v>
      </c>
      <c r="AD79" s="27">
        <v>0</v>
      </c>
      <c r="AE79" s="27">
        <v>0</v>
      </c>
      <c r="AF79" s="27">
        <v>0</v>
      </c>
      <c r="AG79" s="34">
        <v>1</v>
      </c>
      <c r="AH79" s="33">
        <f>1-AI79</f>
        <v>0.75600000000000001</v>
      </c>
      <c r="AI79" s="15">
        <v>0.24399999999999999</v>
      </c>
      <c r="AJ79">
        <v>0.68300000000000005</v>
      </c>
      <c r="AK79" s="31">
        <v>0.317</v>
      </c>
      <c r="AL79" s="30">
        <f>1-AM79</f>
        <v>0.41139999999999999</v>
      </c>
      <c r="AM79" s="31">
        <v>0.58860000000000001</v>
      </c>
      <c r="AN79">
        <v>0</v>
      </c>
      <c r="AO79" s="15">
        <v>1</v>
      </c>
      <c r="AP79" t="s">
        <v>87</v>
      </c>
      <c r="AQ79" s="15" t="s">
        <v>87</v>
      </c>
      <c r="AR79" s="15" t="s">
        <v>19</v>
      </c>
      <c r="AS79">
        <v>0</v>
      </c>
      <c r="AT79">
        <v>0</v>
      </c>
      <c r="AU79">
        <v>0</v>
      </c>
      <c r="AV79">
        <v>0</v>
      </c>
      <c r="AW79">
        <v>0</v>
      </c>
      <c r="AX79">
        <v>0</v>
      </c>
      <c r="AY79" s="15">
        <v>1</v>
      </c>
      <c r="AZ79">
        <v>0</v>
      </c>
      <c r="BA79">
        <v>1</v>
      </c>
      <c r="BB79" s="15">
        <v>0</v>
      </c>
      <c r="BC79">
        <v>994</v>
      </c>
      <c r="BD79">
        <v>44</v>
      </c>
      <c r="BE79" s="21">
        <v>0.67400000000000004</v>
      </c>
      <c r="BF79" s="21">
        <v>37.799999999999997</v>
      </c>
      <c r="BG79">
        <v>1</v>
      </c>
      <c r="BH79">
        <v>0</v>
      </c>
      <c r="BI79">
        <v>0</v>
      </c>
      <c r="BJ79">
        <v>0</v>
      </c>
      <c r="BK79">
        <v>0</v>
      </c>
      <c r="BL79" s="15">
        <v>0</v>
      </c>
      <c r="BM79">
        <v>0</v>
      </c>
      <c r="BN79">
        <v>0</v>
      </c>
      <c r="BO79">
        <v>0</v>
      </c>
      <c r="BP79" s="15">
        <v>1</v>
      </c>
      <c r="BQ79">
        <v>0</v>
      </c>
      <c r="BR79">
        <v>0</v>
      </c>
      <c r="BS79" s="15">
        <v>0</v>
      </c>
      <c r="BT79">
        <v>0</v>
      </c>
      <c r="BU79">
        <v>0</v>
      </c>
      <c r="BV79">
        <v>1</v>
      </c>
      <c r="BW79">
        <v>1</v>
      </c>
      <c r="BX79">
        <v>0</v>
      </c>
      <c r="BY79">
        <v>0</v>
      </c>
      <c r="BZ79">
        <v>0</v>
      </c>
      <c r="CA79">
        <v>0</v>
      </c>
      <c r="CB79">
        <v>0</v>
      </c>
      <c r="CC79">
        <v>0</v>
      </c>
      <c r="CD79">
        <v>0</v>
      </c>
      <c r="CE79" s="15">
        <v>0</v>
      </c>
      <c r="CF79">
        <v>0</v>
      </c>
      <c r="CG79">
        <v>65</v>
      </c>
      <c r="CH79">
        <v>1</v>
      </c>
      <c r="CI79">
        <v>0</v>
      </c>
      <c r="CJ79">
        <v>25</v>
      </c>
      <c r="CK79" s="28" t="s">
        <v>80</v>
      </c>
    </row>
    <row r="80" spans="1:89" s="38" customFormat="1" x14ac:dyDescent="0.35">
      <c r="A80" s="38">
        <v>79</v>
      </c>
      <c r="B80" s="38">
        <v>6</v>
      </c>
      <c r="C80" s="39" t="s">
        <v>105</v>
      </c>
      <c r="D80" s="40">
        <v>16.7</v>
      </c>
      <c r="E80" s="41">
        <f>D80/F80</f>
        <v>0.82927798192471935</v>
      </c>
      <c r="F80" s="42">
        <v>20.138000000000002</v>
      </c>
      <c r="G80" s="44">
        <v>0</v>
      </c>
      <c r="H80" s="45">
        <v>1</v>
      </c>
      <c r="I80" s="45">
        <v>0</v>
      </c>
      <c r="J80" s="45">
        <v>0</v>
      </c>
      <c r="K80" s="45">
        <v>0</v>
      </c>
      <c r="L80" s="44">
        <v>894</v>
      </c>
      <c r="M80" s="45">
        <v>6</v>
      </c>
      <c r="N80" s="45">
        <f t="shared" si="11"/>
        <v>887</v>
      </c>
      <c r="O80" s="45">
        <f t="shared" si="12"/>
        <v>4</v>
      </c>
      <c r="P80" s="42">
        <v>18</v>
      </c>
      <c r="Q80" s="42">
        <v>17.32</v>
      </c>
      <c r="R80" s="45">
        <v>0</v>
      </c>
      <c r="S80" s="45">
        <v>1</v>
      </c>
      <c r="T80" s="45">
        <v>0</v>
      </c>
      <c r="U80" s="45">
        <v>0</v>
      </c>
      <c r="V80" s="45">
        <v>1</v>
      </c>
      <c r="W80" s="46">
        <v>0</v>
      </c>
      <c r="X80" s="45">
        <v>0</v>
      </c>
      <c r="Y80" s="45">
        <v>1</v>
      </c>
      <c r="Z80" s="46">
        <v>0</v>
      </c>
      <c r="AA80" s="45">
        <v>1</v>
      </c>
      <c r="AB80" s="46">
        <v>0</v>
      </c>
      <c r="AC80" s="47">
        <v>1995</v>
      </c>
      <c r="AD80" s="43">
        <v>0</v>
      </c>
      <c r="AE80" s="43">
        <v>0</v>
      </c>
      <c r="AF80" s="43">
        <v>0</v>
      </c>
      <c r="AG80" s="48">
        <v>1</v>
      </c>
      <c r="AH80" s="49">
        <f>1-AI80</f>
        <v>0.75600000000000001</v>
      </c>
      <c r="AI80" s="50">
        <v>0.24399999999999999</v>
      </c>
      <c r="AJ80" s="38">
        <v>0.68300000000000005</v>
      </c>
      <c r="AK80" s="51">
        <v>0.317</v>
      </c>
      <c r="AL80" s="52">
        <f>1-AM80</f>
        <v>0.41139999999999999</v>
      </c>
      <c r="AM80" s="51">
        <v>0.58860000000000001</v>
      </c>
      <c r="AN80">
        <v>0</v>
      </c>
      <c r="AO80" s="50">
        <v>1</v>
      </c>
      <c r="AP80" s="38" t="s">
        <v>87</v>
      </c>
      <c r="AQ80" s="50" t="s">
        <v>87</v>
      </c>
      <c r="AR80" s="50" t="s">
        <v>19</v>
      </c>
      <c r="AS80">
        <v>0</v>
      </c>
      <c r="AT80">
        <v>0</v>
      </c>
      <c r="AU80">
        <v>0</v>
      </c>
      <c r="AV80">
        <v>0</v>
      </c>
      <c r="AW80">
        <v>0</v>
      </c>
      <c r="AX80">
        <v>0</v>
      </c>
      <c r="AY80" s="50">
        <v>1</v>
      </c>
      <c r="AZ80">
        <v>0</v>
      </c>
      <c r="BA80">
        <v>1</v>
      </c>
      <c r="BB80" s="50">
        <v>0</v>
      </c>
      <c r="BC80">
        <v>994</v>
      </c>
      <c r="BD80">
        <v>44</v>
      </c>
      <c r="BE80" s="39">
        <v>0.67400000000000004</v>
      </c>
      <c r="BF80" s="39">
        <v>37.799999999999997</v>
      </c>
      <c r="BG80" s="38">
        <v>1</v>
      </c>
      <c r="BH80" s="38">
        <v>0</v>
      </c>
      <c r="BI80" s="38">
        <v>0</v>
      </c>
      <c r="BJ80" s="38">
        <v>0</v>
      </c>
      <c r="BK80" s="38">
        <v>0</v>
      </c>
      <c r="BL80" s="50">
        <v>0</v>
      </c>
      <c r="BM80" s="38">
        <v>0</v>
      </c>
      <c r="BN80" s="38">
        <v>0</v>
      </c>
      <c r="BO80" s="38">
        <v>0</v>
      </c>
      <c r="BP80" s="50">
        <v>1</v>
      </c>
      <c r="BQ80" s="38">
        <v>0</v>
      </c>
      <c r="BR80" s="38">
        <v>0</v>
      </c>
      <c r="BS80" s="50">
        <v>0</v>
      </c>
      <c r="BT80" s="38">
        <v>0</v>
      </c>
      <c r="BU80" s="38">
        <v>0</v>
      </c>
      <c r="BV80" s="38">
        <v>1</v>
      </c>
      <c r="BW80" s="38">
        <v>1</v>
      </c>
      <c r="BX80" s="38">
        <v>0</v>
      </c>
      <c r="BY80" s="38">
        <v>0</v>
      </c>
      <c r="BZ80" s="38">
        <v>0</v>
      </c>
      <c r="CA80">
        <v>0</v>
      </c>
      <c r="CB80" s="38">
        <v>0</v>
      </c>
      <c r="CC80" s="38">
        <v>0</v>
      </c>
      <c r="CD80" s="38">
        <v>0</v>
      </c>
      <c r="CE80" s="50">
        <v>0</v>
      </c>
      <c r="CF80">
        <v>0</v>
      </c>
      <c r="CG80">
        <v>65</v>
      </c>
      <c r="CH80">
        <v>1</v>
      </c>
      <c r="CI80">
        <v>0</v>
      </c>
      <c r="CJ80">
        <v>25</v>
      </c>
      <c r="CK80" s="28" t="s">
        <v>80</v>
      </c>
    </row>
    <row r="81" spans="1:89" x14ac:dyDescent="0.35">
      <c r="A81">
        <v>80</v>
      </c>
      <c r="B81">
        <v>7</v>
      </c>
      <c r="C81" s="21" t="s">
        <v>107</v>
      </c>
      <c r="D81" s="11">
        <v>4.6028263992595297</v>
      </c>
      <c r="E81" s="12">
        <v>4.7651309065708088E-2</v>
      </c>
      <c r="F81" s="7">
        <v>96.593912937680855</v>
      </c>
      <c r="G81" s="8">
        <v>0</v>
      </c>
      <c r="H81" s="9">
        <v>0</v>
      </c>
      <c r="I81" s="9">
        <v>0</v>
      </c>
      <c r="J81" s="9">
        <v>0</v>
      </c>
      <c r="K81" s="9">
        <v>1</v>
      </c>
      <c r="L81" s="8">
        <v>63471</v>
      </c>
      <c r="M81" s="9">
        <v>11</v>
      </c>
      <c r="N81" s="9">
        <f t="shared" si="11"/>
        <v>63459</v>
      </c>
      <c r="O81" s="9">
        <f t="shared" si="12"/>
        <v>3</v>
      </c>
      <c r="P81" s="7">
        <v>17</v>
      </c>
      <c r="Q81" s="7">
        <v>9.6750000000000007</v>
      </c>
      <c r="R81" s="9">
        <v>0</v>
      </c>
      <c r="S81" s="9">
        <v>1</v>
      </c>
      <c r="T81" s="9">
        <v>0</v>
      </c>
      <c r="U81" s="9">
        <v>0</v>
      </c>
      <c r="V81" s="9">
        <v>1</v>
      </c>
      <c r="W81" s="25">
        <v>0</v>
      </c>
      <c r="X81" s="9">
        <v>0</v>
      </c>
      <c r="Y81" s="9">
        <v>1</v>
      </c>
      <c r="Z81" s="25">
        <v>0</v>
      </c>
      <c r="AA81" s="9">
        <v>1</v>
      </c>
      <c r="AB81" s="25">
        <v>0</v>
      </c>
      <c r="AC81" s="17">
        <v>1997</v>
      </c>
      <c r="AD81" s="27">
        <v>0</v>
      </c>
      <c r="AE81" s="27">
        <v>0</v>
      </c>
      <c r="AF81" s="27">
        <v>0</v>
      </c>
      <c r="AG81" s="34">
        <v>1</v>
      </c>
      <c r="AH81" s="33">
        <v>1</v>
      </c>
      <c r="AI81" s="15">
        <v>0</v>
      </c>
      <c r="AJ81" s="30">
        <f>1-AK81</f>
        <v>0.66725000000000001</v>
      </c>
      <c r="AK81" s="31">
        <v>0.33274999999999999</v>
      </c>
      <c r="AL81" t="s">
        <v>87</v>
      </c>
      <c r="AM81" s="31" t="s">
        <v>87</v>
      </c>
      <c r="AN81">
        <v>1</v>
      </c>
      <c r="AO81" s="15">
        <v>0</v>
      </c>
      <c r="AP81" t="s">
        <v>87</v>
      </c>
      <c r="AQ81" s="15" t="s">
        <v>87</v>
      </c>
      <c r="AR81" s="15" t="s">
        <v>18</v>
      </c>
      <c r="AS81">
        <v>1</v>
      </c>
      <c r="AT81">
        <v>0</v>
      </c>
      <c r="AU81">
        <v>0</v>
      </c>
      <c r="AV81">
        <v>0</v>
      </c>
      <c r="AW81">
        <v>0</v>
      </c>
      <c r="AX81">
        <v>0</v>
      </c>
      <c r="AY81" s="15">
        <v>0</v>
      </c>
      <c r="AZ81">
        <v>1</v>
      </c>
      <c r="BA81">
        <v>0</v>
      </c>
      <c r="BB81" s="15">
        <v>0</v>
      </c>
      <c r="BC81">
        <v>17971</v>
      </c>
      <c r="BD81">
        <v>1451</v>
      </c>
      <c r="BE81" s="21">
        <v>0.93899999999999995</v>
      </c>
      <c r="BF81" s="21">
        <v>34.975000000000001</v>
      </c>
      <c r="BG81">
        <v>1</v>
      </c>
      <c r="BH81">
        <v>0</v>
      </c>
      <c r="BI81">
        <v>0</v>
      </c>
      <c r="BJ81">
        <v>0</v>
      </c>
      <c r="BK81">
        <v>0</v>
      </c>
      <c r="BL81" s="15">
        <v>0</v>
      </c>
      <c r="BM81">
        <v>0</v>
      </c>
      <c r="BN81">
        <v>0</v>
      </c>
      <c r="BO81">
        <v>1</v>
      </c>
      <c r="BP81" s="15">
        <v>0</v>
      </c>
      <c r="BQ81">
        <v>0</v>
      </c>
      <c r="BR81">
        <v>0</v>
      </c>
      <c r="BS81" s="15">
        <v>0</v>
      </c>
      <c r="BT81">
        <v>1</v>
      </c>
      <c r="BU81">
        <v>1</v>
      </c>
      <c r="BV81">
        <v>1</v>
      </c>
      <c r="BW81">
        <v>1</v>
      </c>
      <c r="BX81">
        <v>0</v>
      </c>
      <c r="BY81">
        <v>0</v>
      </c>
      <c r="BZ81">
        <v>1</v>
      </c>
      <c r="CA81">
        <v>0</v>
      </c>
      <c r="CB81">
        <v>0</v>
      </c>
      <c r="CC81">
        <v>0</v>
      </c>
      <c r="CD81">
        <v>0</v>
      </c>
      <c r="CE81" s="15">
        <v>0</v>
      </c>
      <c r="CF81">
        <v>0</v>
      </c>
      <c r="CG81">
        <v>0</v>
      </c>
      <c r="CH81">
        <v>0</v>
      </c>
      <c r="CI81">
        <v>1</v>
      </c>
      <c r="CJ81">
        <v>25</v>
      </c>
      <c r="CK81" s="28" t="s">
        <v>80</v>
      </c>
    </row>
    <row r="82" spans="1:89" x14ac:dyDescent="0.35">
      <c r="A82">
        <v>81</v>
      </c>
      <c r="B82">
        <v>7</v>
      </c>
      <c r="C82" s="21" t="s">
        <v>107</v>
      </c>
      <c r="D82" s="11">
        <v>4.6028263992595297</v>
      </c>
      <c r="E82" s="12">
        <v>6.3394358584268798E-2</v>
      </c>
      <c r="F82" s="7">
        <v>72.606246076945297</v>
      </c>
      <c r="G82" s="8">
        <v>0</v>
      </c>
      <c r="H82" s="9">
        <v>0</v>
      </c>
      <c r="I82" s="9">
        <v>0</v>
      </c>
      <c r="J82" s="9">
        <v>0</v>
      </c>
      <c r="K82" s="9">
        <v>1</v>
      </c>
      <c r="L82" s="8">
        <v>40819</v>
      </c>
      <c r="M82" s="9">
        <v>11</v>
      </c>
      <c r="N82" s="9">
        <f t="shared" si="11"/>
        <v>40807</v>
      </c>
      <c r="O82" s="9">
        <f t="shared" si="12"/>
        <v>3</v>
      </c>
      <c r="P82" s="7">
        <v>17</v>
      </c>
      <c r="Q82" s="7">
        <v>9.6750000000000007</v>
      </c>
      <c r="R82" s="9">
        <v>0</v>
      </c>
      <c r="S82" s="9">
        <v>1</v>
      </c>
      <c r="T82" s="9">
        <v>0</v>
      </c>
      <c r="U82" s="9">
        <v>0</v>
      </c>
      <c r="V82" s="9">
        <v>1</v>
      </c>
      <c r="W82" s="25">
        <v>0</v>
      </c>
      <c r="X82" s="9">
        <v>0</v>
      </c>
      <c r="Y82" s="9">
        <v>1</v>
      </c>
      <c r="Z82" s="25">
        <v>0</v>
      </c>
      <c r="AA82" s="9">
        <v>1</v>
      </c>
      <c r="AB82" s="25">
        <v>0</v>
      </c>
      <c r="AC82" s="17">
        <v>1997</v>
      </c>
      <c r="AD82" s="27">
        <v>0</v>
      </c>
      <c r="AE82" s="27">
        <v>0</v>
      </c>
      <c r="AF82" s="27">
        <v>0</v>
      </c>
      <c r="AG82" s="34">
        <v>1</v>
      </c>
      <c r="AH82" s="33">
        <v>1</v>
      </c>
      <c r="AI82" s="15">
        <v>0</v>
      </c>
      <c r="AJ82" s="30">
        <f>1-AK82</f>
        <v>0.66725000000000001</v>
      </c>
      <c r="AK82" s="31">
        <v>0.33274999999999999</v>
      </c>
      <c r="AL82" t="s">
        <v>87</v>
      </c>
      <c r="AM82" s="31" t="s">
        <v>87</v>
      </c>
      <c r="AN82">
        <v>1</v>
      </c>
      <c r="AO82" s="15">
        <v>0</v>
      </c>
      <c r="AP82" t="s">
        <v>87</v>
      </c>
      <c r="AQ82" s="15" t="s">
        <v>87</v>
      </c>
      <c r="AR82" s="15" t="s">
        <v>18</v>
      </c>
      <c r="AS82">
        <v>1</v>
      </c>
      <c r="AT82">
        <v>0</v>
      </c>
      <c r="AU82">
        <v>0</v>
      </c>
      <c r="AV82">
        <v>0</v>
      </c>
      <c r="AW82">
        <v>0</v>
      </c>
      <c r="AX82">
        <v>0</v>
      </c>
      <c r="AY82" s="15">
        <v>0</v>
      </c>
      <c r="AZ82">
        <v>1</v>
      </c>
      <c r="BA82">
        <v>0</v>
      </c>
      <c r="BB82" s="15">
        <v>0</v>
      </c>
      <c r="BC82">
        <v>17971</v>
      </c>
      <c r="BD82">
        <v>1451</v>
      </c>
      <c r="BE82" s="21">
        <v>0.93899999999999995</v>
      </c>
      <c r="BF82" s="21">
        <v>34.975000000000001</v>
      </c>
      <c r="BG82">
        <v>1</v>
      </c>
      <c r="BH82">
        <v>0</v>
      </c>
      <c r="BI82">
        <v>0</v>
      </c>
      <c r="BJ82">
        <v>0</v>
      </c>
      <c r="BK82">
        <v>0</v>
      </c>
      <c r="BL82" s="15">
        <v>0</v>
      </c>
      <c r="BM82">
        <v>0</v>
      </c>
      <c r="BN82">
        <v>0</v>
      </c>
      <c r="BO82">
        <v>1</v>
      </c>
      <c r="BP82" s="15">
        <v>0</v>
      </c>
      <c r="BQ82">
        <v>0</v>
      </c>
      <c r="BR82">
        <v>0</v>
      </c>
      <c r="BS82" s="15">
        <v>0</v>
      </c>
      <c r="BT82">
        <v>1</v>
      </c>
      <c r="BU82">
        <v>1</v>
      </c>
      <c r="BV82">
        <v>1</v>
      </c>
      <c r="BW82">
        <v>1</v>
      </c>
      <c r="BX82">
        <v>0</v>
      </c>
      <c r="BY82">
        <v>0</v>
      </c>
      <c r="BZ82">
        <v>1</v>
      </c>
      <c r="CA82">
        <v>0</v>
      </c>
      <c r="CB82">
        <v>0</v>
      </c>
      <c r="CC82">
        <v>0</v>
      </c>
      <c r="CD82">
        <v>0</v>
      </c>
      <c r="CE82" s="15">
        <v>0</v>
      </c>
      <c r="CF82">
        <v>0</v>
      </c>
      <c r="CG82">
        <v>0</v>
      </c>
      <c r="CH82">
        <v>0</v>
      </c>
      <c r="CI82">
        <v>1</v>
      </c>
      <c r="CJ82">
        <v>25</v>
      </c>
      <c r="CK82" s="28" t="s">
        <v>80</v>
      </c>
    </row>
    <row r="83" spans="1:89" s="38" customFormat="1" x14ac:dyDescent="0.35">
      <c r="A83" s="38">
        <v>82</v>
      </c>
      <c r="B83" s="38">
        <v>7</v>
      </c>
      <c r="C83" s="39" t="s">
        <v>107</v>
      </c>
      <c r="D83" s="40">
        <v>4.6028263992595297</v>
      </c>
      <c r="E83" s="41">
        <v>7.2972386749453957E-2</v>
      </c>
      <c r="F83" s="42">
        <v>63.076275894100057</v>
      </c>
      <c r="G83" s="44">
        <v>0</v>
      </c>
      <c r="H83" s="45">
        <v>0</v>
      </c>
      <c r="I83" s="45">
        <v>0</v>
      </c>
      <c r="J83" s="45">
        <v>0</v>
      </c>
      <c r="K83" s="45">
        <v>1</v>
      </c>
      <c r="L83" s="44">
        <v>22652</v>
      </c>
      <c r="M83" s="45">
        <v>11</v>
      </c>
      <c r="N83" s="45">
        <f t="shared" si="11"/>
        <v>22640</v>
      </c>
      <c r="O83" s="45">
        <f t="shared" si="12"/>
        <v>3</v>
      </c>
      <c r="P83" s="42">
        <v>17</v>
      </c>
      <c r="Q83" s="42">
        <v>9.6750000000000007</v>
      </c>
      <c r="R83" s="45">
        <v>0</v>
      </c>
      <c r="S83" s="45">
        <v>1</v>
      </c>
      <c r="T83" s="45">
        <v>0</v>
      </c>
      <c r="U83" s="45">
        <v>0</v>
      </c>
      <c r="V83" s="45">
        <v>1</v>
      </c>
      <c r="W83" s="46">
        <v>0</v>
      </c>
      <c r="X83" s="45">
        <v>0</v>
      </c>
      <c r="Y83" s="45">
        <v>1</v>
      </c>
      <c r="Z83" s="46">
        <v>0</v>
      </c>
      <c r="AA83" s="45">
        <v>1</v>
      </c>
      <c r="AB83" s="46">
        <v>0</v>
      </c>
      <c r="AC83" s="47">
        <v>1997</v>
      </c>
      <c r="AD83" s="43">
        <v>0</v>
      </c>
      <c r="AE83" s="43">
        <v>0</v>
      </c>
      <c r="AF83" s="43">
        <v>0</v>
      </c>
      <c r="AG83" s="48">
        <v>1</v>
      </c>
      <c r="AH83" s="49">
        <v>1</v>
      </c>
      <c r="AI83" s="50">
        <v>0</v>
      </c>
      <c r="AJ83" s="52">
        <f>1-AK83</f>
        <v>0.66725000000000001</v>
      </c>
      <c r="AK83" s="51">
        <v>0.33274999999999999</v>
      </c>
      <c r="AL83" s="38" t="s">
        <v>87</v>
      </c>
      <c r="AM83" s="51" t="s">
        <v>87</v>
      </c>
      <c r="AN83">
        <v>1</v>
      </c>
      <c r="AO83" s="50">
        <v>0</v>
      </c>
      <c r="AP83" s="38" t="s">
        <v>87</v>
      </c>
      <c r="AQ83" s="50" t="s">
        <v>87</v>
      </c>
      <c r="AR83" s="50" t="s">
        <v>18</v>
      </c>
      <c r="AS83">
        <v>1</v>
      </c>
      <c r="AT83">
        <v>0</v>
      </c>
      <c r="AU83">
        <v>0</v>
      </c>
      <c r="AV83">
        <v>0</v>
      </c>
      <c r="AW83">
        <v>0</v>
      </c>
      <c r="AX83">
        <v>0</v>
      </c>
      <c r="AY83" s="50">
        <v>0</v>
      </c>
      <c r="AZ83">
        <v>1</v>
      </c>
      <c r="BA83">
        <v>0</v>
      </c>
      <c r="BB83" s="50">
        <v>0</v>
      </c>
      <c r="BC83">
        <v>17971</v>
      </c>
      <c r="BD83">
        <v>1451</v>
      </c>
      <c r="BE83" s="39">
        <v>0.93899999999999995</v>
      </c>
      <c r="BF83" s="39">
        <v>34.975000000000001</v>
      </c>
      <c r="BG83" s="38">
        <v>1</v>
      </c>
      <c r="BH83" s="38">
        <v>0</v>
      </c>
      <c r="BI83" s="38">
        <v>0</v>
      </c>
      <c r="BJ83" s="38">
        <v>0</v>
      </c>
      <c r="BK83" s="38">
        <v>0</v>
      </c>
      <c r="BL83" s="50">
        <v>0</v>
      </c>
      <c r="BM83" s="38">
        <v>0</v>
      </c>
      <c r="BN83" s="38">
        <v>0</v>
      </c>
      <c r="BO83" s="38">
        <v>1</v>
      </c>
      <c r="BP83" s="50">
        <v>0</v>
      </c>
      <c r="BQ83" s="38">
        <v>0</v>
      </c>
      <c r="BR83" s="38">
        <v>0</v>
      </c>
      <c r="BS83" s="50">
        <v>0</v>
      </c>
      <c r="BT83" s="38">
        <v>1</v>
      </c>
      <c r="BU83" s="38">
        <v>1</v>
      </c>
      <c r="BV83" s="38">
        <v>1</v>
      </c>
      <c r="BW83" s="38">
        <v>1</v>
      </c>
      <c r="BX83" s="38">
        <v>0</v>
      </c>
      <c r="BY83" s="38">
        <v>0</v>
      </c>
      <c r="BZ83" s="38">
        <v>1</v>
      </c>
      <c r="CA83">
        <v>0</v>
      </c>
      <c r="CB83" s="38">
        <v>0</v>
      </c>
      <c r="CC83" s="38">
        <v>0</v>
      </c>
      <c r="CD83" s="38">
        <v>0</v>
      </c>
      <c r="CE83" s="50">
        <v>0</v>
      </c>
      <c r="CF83">
        <v>0</v>
      </c>
      <c r="CG83">
        <v>0</v>
      </c>
      <c r="CH83">
        <v>0</v>
      </c>
      <c r="CI83">
        <v>1</v>
      </c>
      <c r="CJ83">
        <v>25</v>
      </c>
      <c r="CK83" s="28" t="s">
        <v>80</v>
      </c>
    </row>
    <row r="84" spans="1:89" x14ac:dyDescent="0.35">
      <c r="A84">
        <v>83</v>
      </c>
      <c r="B84">
        <v>8</v>
      </c>
      <c r="C84" s="21" t="s">
        <v>17</v>
      </c>
      <c r="D84" s="11">
        <v>12.1</v>
      </c>
      <c r="E84" s="12">
        <v>0.1</v>
      </c>
      <c r="F84" s="7">
        <f t="shared" ref="F84:F99" si="14">D84/E84</f>
        <v>120.99999999999999</v>
      </c>
      <c r="G84" s="8">
        <v>0</v>
      </c>
      <c r="H84" s="9">
        <v>0</v>
      </c>
      <c r="I84" s="9">
        <v>0</v>
      </c>
      <c r="J84" s="9">
        <v>1</v>
      </c>
      <c r="K84" s="9">
        <v>0</v>
      </c>
      <c r="L84" s="8">
        <v>36369</v>
      </c>
      <c r="M84" s="9">
        <v>10</v>
      </c>
      <c r="N84" s="9">
        <f t="shared" si="11"/>
        <v>36358</v>
      </c>
      <c r="O84" s="9">
        <f t="shared" si="12"/>
        <v>4</v>
      </c>
      <c r="P84" s="7">
        <v>10.475</v>
      </c>
      <c r="Q84" s="7">
        <v>20.417000000000002</v>
      </c>
      <c r="R84" s="9">
        <v>1</v>
      </c>
      <c r="S84" s="9">
        <v>0</v>
      </c>
      <c r="T84" s="9">
        <v>0</v>
      </c>
      <c r="U84" s="9">
        <v>0</v>
      </c>
      <c r="V84" s="9">
        <v>0</v>
      </c>
      <c r="W84" s="25">
        <v>1</v>
      </c>
      <c r="X84" s="9">
        <v>0</v>
      </c>
      <c r="Y84" s="9">
        <v>1</v>
      </c>
      <c r="Z84" s="25">
        <v>0</v>
      </c>
      <c r="AA84" s="9">
        <v>1</v>
      </c>
      <c r="AB84" s="25">
        <v>0</v>
      </c>
      <c r="AC84" s="17">
        <v>2007</v>
      </c>
      <c r="AD84" s="27">
        <v>7.0999999999999994E-2</v>
      </c>
      <c r="AE84" s="27">
        <v>0.13150000000000001</v>
      </c>
      <c r="AF84" s="27">
        <v>0.6623</v>
      </c>
      <c r="AG84" s="34">
        <v>0.13519999999999999</v>
      </c>
      <c r="AH84" s="33">
        <v>0.75800000000000001</v>
      </c>
      <c r="AI84" s="15">
        <f>1-AH84</f>
        <v>0.24199999999999999</v>
      </c>
      <c r="AJ84">
        <v>1</v>
      </c>
      <c r="AK84" s="31">
        <v>0</v>
      </c>
      <c r="AL84" t="s">
        <v>87</v>
      </c>
      <c r="AM84" s="31" t="s">
        <v>87</v>
      </c>
      <c r="AN84">
        <v>0</v>
      </c>
      <c r="AO84" s="15">
        <v>1</v>
      </c>
      <c r="AP84">
        <v>0.58150000000000002</v>
      </c>
      <c r="AQ84" s="15">
        <f t="shared" ref="AQ84:AQ99" si="15">1-AP84</f>
        <v>0.41849999999999998</v>
      </c>
      <c r="AR84" s="15" t="s">
        <v>16</v>
      </c>
      <c r="AS84">
        <v>0</v>
      </c>
      <c r="AT84">
        <v>1</v>
      </c>
      <c r="AU84">
        <v>0</v>
      </c>
      <c r="AV84">
        <v>0</v>
      </c>
      <c r="AW84">
        <v>0</v>
      </c>
      <c r="AX84">
        <v>0</v>
      </c>
      <c r="AY84" s="15">
        <v>0</v>
      </c>
      <c r="AZ84">
        <v>0</v>
      </c>
      <c r="BA84">
        <v>1</v>
      </c>
      <c r="BB84" s="15">
        <v>0</v>
      </c>
      <c r="BC84">
        <v>3648</v>
      </c>
      <c r="BD84">
        <v>236</v>
      </c>
      <c r="BE84" s="21">
        <v>0.43099999999999999</v>
      </c>
      <c r="BF84" s="21">
        <v>37</v>
      </c>
      <c r="BG84">
        <v>1</v>
      </c>
      <c r="BH84">
        <v>0</v>
      </c>
      <c r="BI84">
        <v>0</v>
      </c>
      <c r="BJ84">
        <v>0</v>
      </c>
      <c r="BK84">
        <v>0</v>
      </c>
      <c r="BL84" s="15">
        <v>0</v>
      </c>
      <c r="BM84">
        <v>0</v>
      </c>
      <c r="BN84">
        <v>0</v>
      </c>
      <c r="BO84">
        <v>1</v>
      </c>
      <c r="BP84" s="15">
        <v>0</v>
      </c>
      <c r="BQ84">
        <v>0</v>
      </c>
      <c r="BR84">
        <v>0</v>
      </c>
      <c r="BS84" s="15">
        <v>0</v>
      </c>
      <c r="BT84">
        <v>0</v>
      </c>
      <c r="BU84">
        <v>0</v>
      </c>
      <c r="BV84">
        <v>1</v>
      </c>
      <c r="BW84">
        <v>1</v>
      </c>
      <c r="BX84">
        <v>1</v>
      </c>
      <c r="BY84">
        <v>0</v>
      </c>
      <c r="BZ84">
        <v>1</v>
      </c>
      <c r="CA84">
        <v>0</v>
      </c>
      <c r="CB84">
        <v>0</v>
      </c>
      <c r="CC84">
        <v>0</v>
      </c>
      <c r="CD84">
        <v>0</v>
      </c>
      <c r="CE84" s="15">
        <v>1</v>
      </c>
      <c r="CF84">
        <v>2.5000000000000001E-2</v>
      </c>
      <c r="CG84">
        <v>44</v>
      </c>
      <c r="CH84">
        <v>1</v>
      </c>
      <c r="CI84">
        <v>0</v>
      </c>
      <c r="CJ84">
        <v>34</v>
      </c>
      <c r="CK84" s="28" t="s">
        <v>80</v>
      </c>
    </row>
    <row r="85" spans="1:89" x14ac:dyDescent="0.35">
      <c r="A85">
        <v>84</v>
      </c>
      <c r="B85">
        <v>8</v>
      </c>
      <c r="C85" s="21" t="s">
        <v>17</v>
      </c>
      <c r="D85" s="11">
        <v>14.5</v>
      </c>
      <c r="E85" s="12">
        <v>0.2</v>
      </c>
      <c r="F85" s="7">
        <f t="shared" si="14"/>
        <v>72.5</v>
      </c>
      <c r="G85" s="8">
        <v>0</v>
      </c>
      <c r="H85" s="9">
        <v>0</v>
      </c>
      <c r="I85" s="9">
        <v>0</v>
      </c>
      <c r="J85" s="9">
        <v>1</v>
      </c>
      <c r="K85" s="9">
        <v>0</v>
      </c>
      <c r="L85" s="8">
        <v>18552</v>
      </c>
      <c r="M85" s="9">
        <v>10</v>
      </c>
      <c r="N85" s="9">
        <f t="shared" si="11"/>
        <v>18541</v>
      </c>
      <c r="O85" s="9">
        <f t="shared" si="12"/>
        <v>4</v>
      </c>
      <c r="P85" s="7">
        <v>11.016999999999999</v>
      </c>
      <c r="Q85" s="7">
        <v>17.402999999999999</v>
      </c>
      <c r="R85" s="9">
        <v>1</v>
      </c>
      <c r="S85" s="9">
        <v>0</v>
      </c>
      <c r="T85" s="9">
        <v>0</v>
      </c>
      <c r="U85" s="9">
        <v>0</v>
      </c>
      <c r="V85" s="9">
        <v>0</v>
      </c>
      <c r="W85" s="25">
        <v>1</v>
      </c>
      <c r="X85" s="9">
        <v>0</v>
      </c>
      <c r="Y85" s="9">
        <v>1</v>
      </c>
      <c r="Z85" s="25">
        <v>0</v>
      </c>
      <c r="AA85" s="9">
        <v>1</v>
      </c>
      <c r="AB85" s="25">
        <v>0</v>
      </c>
      <c r="AC85" s="17">
        <v>2007</v>
      </c>
      <c r="AD85" s="27">
        <v>7.0999999999999994E-2</v>
      </c>
      <c r="AE85" s="27">
        <v>0.13150000000000001</v>
      </c>
      <c r="AF85" s="27">
        <v>0.6623</v>
      </c>
      <c r="AG85" s="34">
        <v>0.13519999999999999</v>
      </c>
      <c r="AH85" s="33">
        <v>0.84099999999999997</v>
      </c>
      <c r="AI85" s="15">
        <f>1-AH85</f>
        <v>0.15900000000000003</v>
      </c>
      <c r="AJ85">
        <v>0</v>
      </c>
      <c r="AK85" s="31">
        <v>1</v>
      </c>
      <c r="AL85" t="s">
        <v>87</v>
      </c>
      <c r="AM85" s="31" t="s">
        <v>87</v>
      </c>
      <c r="AN85">
        <v>0</v>
      </c>
      <c r="AO85" s="15">
        <v>1</v>
      </c>
      <c r="AP85">
        <v>0.58150000000000002</v>
      </c>
      <c r="AQ85" s="15">
        <f t="shared" si="15"/>
        <v>0.41849999999999998</v>
      </c>
      <c r="AR85" s="15" t="s">
        <v>16</v>
      </c>
      <c r="AS85">
        <v>0</v>
      </c>
      <c r="AT85">
        <v>1</v>
      </c>
      <c r="AU85">
        <v>0</v>
      </c>
      <c r="AV85">
        <v>0</v>
      </c>
      <c r="AW85">
        <v>0</v>
      </c>
      <c r="AX85">
        <v>0</v>
      </c>
      <c r="AY85" s="15">
        <v>0</v>
      </c>
      <c r="AZ85">
        <v>0</v>
      </c>
      <c r="BA85">
        <v>1</v>
      </c>
      <c r="BB85" s="15">
        <v>0</v>
      </c>
      <c r="BC85">
        <v>3648</v>
      </c>
      <c r="BD85">
        <v>236</v>
      </c>
      <c r="BE85" s="21">
        <v>0.43099999999999999</v>
      </c>
      <c r="BF85" s="21">
        <v>37</v>
      </c>
      <c r="BG85">
        <v>1</v>
      </c>
      <c r="BH85">
        <v>0</v>
      </c>
      <c r="BI85">
        <v>0</v>
      </c>
      <c r="BJ85">
        <v>0</v>
      </c>
      <c r="BK85">
        <v>0</v>
      </c>
      <c r="BL85" s="15">
        <v>0</v>
      </c>
      <c r="BM85">
        <v>0</v>
      </c>
      <c r="BN85">
        <v>0</v>
      </c>
      <c r="BO85">
        <v>1</v>
      </c>
      <c r="BP85" s="15">
        <v>0</v>
      </c>
      <c r="BQ85">
        <v>0</v>
      </c>
      <c r="BR85">
        <v>0</v>
      </c>
      <c r="BS85" s="15">
        <v>0</v>
      </c>
      <c r="BT85">
        <v>0</v>
      </c>
      <c r="BU85">
        <v>0</v>
      </c>
      <c r="BV85">
        <v>1</v>
      </c>
      <c r="BW85">
        <v>1</v>
      </c>
      <c r="BX85">
        <v>1</v>
      </c>
      <c r="BY85">
        <v>0</v>
      </c>
      <c r="BZ85">
        <v>1</v>
      </c>
      <c r="CA85">
        <v>0</v>
      </c>
      <c r="CB85">
        <v>0</v>
      </c>
      <c r="CC85">
        <v>0</v>
      </c>
      <c r="CD85">
        <v>0</v>
      </c>
      <c r="CE85" s="15">
        <v>1</v>
      </c>
      <c r="CF85">
        <v>2.5000000000000001E-2</v>
      </c>
      <c r="CG85">
        <v>44</v>
      </c>
      <c r="CH85">
        <v>1</v>
      </c>
      <c r="CI85">
        <v>0</v>
      </c>
      <c r="CJ85">
        <v>34</v>
      </c>
      <c r="CK85" s="28" t="s">
        <v>80</v>
      </c>
    </row>
    <row r="86" spans="1:89" x14ac:dyDescent="0.35">
      <c r="A86">
        <v>85</v>
      </c>
      <c r="B86">
        <v>8</v>
      </c>
      <c r="C86" s="21" t="s">
        <v>17</v>
      </c>
      <c r="D86" s="11">
        <v>15.4</v>
      </c>
      <c r="E86" s="12">
        <v>0.2</v>
      </c>
      <c r="F86" s="7">
        <f t="shared" si="14"/>
        <v>77</v>
      </c>
      <c r="G86" s="8">
        <v>0</v>
      </c>
      <c r="H86" s="9">
        <v>0</v>
      </c>
      <c r="I86" s="9">
        <v>0</v>
      </c>
      <c r="J86" s="9">
        <v>1</v>
      </c>
      <c r="K86" s="9">
        <v>0</v>
      </c>
      <c r="L86" s="8">
        <v>18552</v>
      </c>
      <c r="M86" s="9">
        <v>11</v>
      </c>
      <c r="N86" s="9">
        <f t="shared" si="11"/>
        <v>18540</v>
      </c>
      <c r="O86" s="9">
        <f t="shared" si="12"/>
        <v>4</v>
      </c>
      <c r="P86" s="7">
        <v>11.016999999999999</v>
      </c>
      <c r="Q86" s="7">
        <v>17.402999999999999</v>
      </c>
      <c r="R86" s="9">
        <v>1</v>
      </c>
      <c r="S86" s="9">
        <v>0</v>
      </c>
      <c r="T86" s="9">
        <v>0</v>
      </c>
      <c r="U86" s="9">
        <v>0</v>
      </c>
      <c r="V86" s="9">
        <v>0</v>
      </c>
      <c r="W86" s="25">
        <v>1</v>
      </c>
      <c r="X86" s="9">
        <v>0</v>
      </c>
      <c r="Y86" s="9">
        <v>1</v>
      </c>
      <c r="Z86" s="25">
        <v>0</v>
      </c>
      <c r="AA86" s="9">
        <v>1</v>
      </c>
      <c r="AB86" s="25">
        <v>0</v>
      </c>
      <c r="AC86" s="17">
        <v>2007</v>
      </c>
      <c r="AD86" s="27">
        <v>7.0999999999999994E-2</v>
      </c>
      <c r="AE86" s="27">
        <v>0.13150000000000001</v>
      </c>
      <c r="AF86" s="27">
        <v>0.6623</v>
      </c>
      <c r="AG86" s="34">
        <v>0.13519999999999999</v>
      </c>
      <c r="AH86" s="33">
        <v>0.84099999999999997</v>
      </c>
      <c r="AI86" s="15">
        <f>1-AH86</f>
        <v>0.15900000000000003</v>
      </c>
      <c r="AJ86">
        <v>0</v>
      </c>
      <c r="AK86" s="31">
        <v>1</v>
      </c>
      <c r="AL86" t="s">
        <v>87</v>
      </c>
      <c r="AM86" s="31" t="s">
        <v>87</v>
      </c>
      <c r="AN86">
        <v>0</v>
      </c>
      <c r="AO86" s="15">
        <v>1</v>
      </c>
      <c r="AP86">
        <v>0.58150000000000002</v>
      </c>
      <c r="AQ86" s="15">
        <f t="shared" si="15"/>
        <v>0.41849999999999998</v>
      </c>
      <c r="AR86" s="15" t="s">
        <v>16</v>
      </c>
      <c r="AS86">
        <v>0</v>
      </c>
      <c r="AT86">
        <v>1</v>
      </c>
      <c r="AU86">
        <v>0</v>
      </c>
      <c r="AV86">
        <v>0</v>
      </c>
      <c r="AW86">
        <v>0</v>
      </c>
      <c r="AX86">
        <v>0</v>
      </c>
      <c r="AY86" s="15">
        <v>0</v>
      </c>
      <c r="AZ86">
        <v>0</v>
      </c>
      <c r="BA86">
        <v>1</v>
      </c>
      <c r="BB86" s="15">
        <v>0</v>
      </c>
      <c r="BC86">
        <v>3648</v>
      </c>
      <c r="BD86">
        <v>236</v>
      </c>
      <c r="BE86" s="21">
        <v>0.43099999999999999</v>
      </c>
      <c r="BF86" s="21">
        <v>37</v>
      </c>
      <c r="BG86">
        <v>0</v>
      </c>
      <c r="BH86">
        <v>0</v>
      </c>
      <c r="BI86">
        <v>0</v>
      </c>
      <c r="BJ86">
        <v>1</v>
      </c>
      <c r="BK86">
        <v>0</v>
      </c>
      <c r="BL86" s="15">
        <v>0</v>
      </c>
      <c r="BM86">
        <v>0</v>
      </c>
      <c r="BN86">
        <v>0</v>
      </c>
      <c r="BO86">
        <v>1</v>
      </c>
      <c r="BP86" s="15">
        <v>0</v>
      </c>
      <c r="BQ86">
        <v>0</v>
      </c>
      <c r="BR86">
        <v>0</v>
      </c>
      <c r="BS86" s="15">
        <v>0</v>
      </c>
      <c r="BT86">
        <v>0</v>
      </c>
      <c r="BU86">
        <v>0</v>
      </c>
      <c r="BV86">
        <v>1</v>
      </c>
      <c r="BW86">
        <v>1</v>
      </c>
      <c r="BX86">
        <v>1</v>
      </c>
      <c r="BY86">
        <v>0</v>
      </c>
      <c r="BZ86">
        <v>1</v>
      </c>
      <c r="CA86">
        <v>0</v>
      </c>
      <c r="CB86">
        <v>0</v>
      </c>
      <c r="CC86">
        <v>0</v>
      </c>
      <c r="CD86">
        <v>0</v>
      </c>
      <c r="CE86" s="15">
        <v>1</v>
      </c>
      <c r="CF86">
        <v>2.5000000000000001E-2</v>
      </c>
      <c r="CG86">
        <v>44</v>
      </c>
      <c r="CH86">
        <v>1</v>
      </c>
      <c r="CI86">
        <v>0</v>
      </c>
      <c r="CJ86">
        <v>34</v>
      </c>
      <c r="CK86" s="28" t="s">
        <v>80</v>
      </c>
    </row>
    <row r="87" spans="1:89" s="38" customFormat="1" x14ac:dyDescent="0.35">
      <c r="A87" s="38">
        <v>86</v>
      </c>
      <c r="B87" s="38">
        <v>8</v>
      </c>
      <c r="C87" s="39" t="s">
        <v>17</v>
      </c>
      <c r="D87" s="40">
        <v>7.1</v>
      </c>
      <c r="E87" s="41">
        <v>0.4</v>
      </c>
      <c r="F87" s="42">
        <f t="shared" si="14"/>
        <v>17.749999999999996</v>
      </c>
      <c r="G87" s="44">
        <v>0</v>
      </c>
      <c r="H87" s="45">
        <v>0</v>
      </c>
      <c r="I87" s="45">
        <v>0</v>
      </c>
      <c r="J87" s="45">
        <v>1</v>
      </c>
      <c r="K87" s="45">
        <v>0</v>
      </c>
      <c r="L87" s="44">
        <v>20690</v>
      </c>
      <c r="M87" s="45">
        <v>10</v>
      </c>
      <c r="N87" s="45">
        <f t="shared" si="11"/>
        <v>20679</v>
      </c>
      <c r="O87" s="45">
        <f t="shared" si="12"/>
        <v>4</v>
      </c>
      <c r="P87" s="42">
        <v>11.016999999999999</v>
      </c>
      <c r="Q87" s="42">
        <v>17.402999999999999</v>
      </c>
      <c r="R87" s="45">
        <v>1</v>
      </c>
      <c r="S87" s="45">
        <v>0</v>
      </c>
      <c r="T87" s="45">
        <v>0</v>
      </c>
      <c r="U87" s="45">
        <v>0</v>
      </c>
      <c r="V87" s="45">
        <v>0</v>
      </c>
      <c r="W87" s="46">
        <v>1</v>
      </c>
      <c r="X87" s="45">
        <v>0</v>
      </c>
      <c r="Y87" s="45">
        <v>1</v>
      </c>
      <c r="Z87" s="46">
        <v>0</v>
      </c>
      <c r="AA87" s="45">
        <v>1</v>
      </c>
      <c r="AB87" s="46">
        <v>0</v>
      </c>
      <c r="AC87" s="47">
        <v>2007</v>
      </c>
      <c r="AD87" s="43">
        <v>7.0999999999999994E-2</v>
      </c>
      <c r="AE87" s="43">
        <v>0.13150000000000001</v>
      </c>
      <c r="AF87" s="43">
        <v>0.6623</v>
      </c>
      <c r="AG87" s="48">
        <v>0.13519999999999999</v>
      </c>
      <c r="AH87" s="49">
        <v>0.84099999999999997</v>
      </c>
      <c r="AI87" s="50">
        <f>1-AH87</f>
        <v>0.15900000000000003</v>
      </c>
      <c r="AJ87" s="52">
        <v>0</v>
      </c>
      <c r="AK87" s="51">
        <v>1</v>
      </c>
      <c r="AL87" s="38" t="s">
        <v>87</v>
      </c>
      <c r="AM87" s="51" t="s">
        <v>87</v>
      </c>
      <c r="AN87">
        <v>0</v>
      </c>
      <c r="AO87" s="50">
        <v>1</v>
      </c>
      <c r="AP87" s="38">
        <v>0.58150000000000002</v>
      </c>
      <c r="AQ87" s="50">
        <f t="shared" si="15"/>
        <v>0.41849999999999998</v>
      </c>
      <c r="AR87" s="50" t="s">
        <v>16</v>
      </c>
      <c r="AS87">
        <v>0</v>
      </c>
      <c r="AT87">
        <v>1</v>
      </c>
      <c r="AU87">
        <v>0</v>
      </c>
      <c r="AV87">
        <v>0</v>
      </c>
      <c r="AW87">
        <v>0</v>
      </c>
      <c r="AX87">
        <v>0</v>
      </c>
      <c r="AY87" s="50">
        <v>0</v>
      </c>
      <c r="AZ87">
        <v>0</v>
      </c>
      <c r="BA87">
        <v>1</v>
      </c>
      <c r="BB87" s="50">
        <v>0</v>
      </c>
      <c r="BC87">
        <v>3648</v>
      </c>
      <c r="BD87">
        <v>236</v>
      </c>
      <c r="BE87" s="39">
        <v>0.43099999999999999</v>
      </c>
      <c r="BF87" s="39">
        <v>37</v>
      </c>
      <c r="BG87" s="38">
        <v>0</v>
      </c>
      <c r="BH87" s="38">
        <v>0</v>
      </c>
      <c r="BI87" s="38">
        <v>0</v>
      </c>
      <c r="BJ87" s="38">
        <v>0</v>
      </c>
      <c r="BK87" s="38">
        <v>1</v>
      </c>
      <c r="BL87" s="50">
        <v>0</v>
      </c>
      <c r="BM87" s="38">
        <v>0</v>
      </c>
      <c r="BN87" s="38">
        <v>0</v>
      </c>
      <c r="BO87" s="38">
        <v>1</v>
      </c>
      <c r="BP87" s="50">
        <v>0</v>
      </c>
      <c r="BQ87" s="38">
        <v>0</v>
      </c>
      <c r="BR87" s="38">
        <v>0</v>
      </c>
      <c r="BS87" s="50">
        <v>0</v>
      </c>
      <c r="BT87" s="38">
        <v>0</v>
      </c>
      <c r="BU87" s="38">
        <v>0</v>
      </c>
      <c r="BV87" s="38">
        <v>1</v>
      </c>
      <c r="BW87" s="38">
        <v>1</v>
      </c>
      <c r="BX87" s="38">
        <v>1</v>
      </c>
      <c r="BY87" s="38">
        <v>0</v>
      </c>
      <c r="BZ87" s="38">
        <v>1</v>
      </c>
      <c r="CA87" s="38">
        <v>1</v>
      </c>
      <c r="CB87" s="38">
        <v>0</v>
      </c>
      <c r="CC87" s="38">
        <v>0</v>
      </c>
      <c r="CD87" s="38">
        <v>0</v>
      </c>
      <c r="CE87" s="50">
        <v>1</v>
      </c>
      <c r="CF87">
        <v>2.5000000000000001E-2</v>
      </c>
      <c r="CG87">
        <v>44</v>
      </c>
      <c r="CH87">
        <v>1</v>
      </c>
      <c r="CI87">
        <v>0</v>
      </c>
      <c r="CJ87">
        <v>34</v>
      </c>
      <c r="CK87" s="28" t="s">
        <v>80</v>
      </c>
    </row>
    <row r="88" spans="1:89" x14ac:dyDescent="0.35">
      <c r="A88">
        <v>87</v>
      </c>
      <c r="B88">
        <v>9</v>
      </c>
      <c r="C88" s="21" t="s">
        <v>4</v>
      </c>
      <c r="D88" s="11">
        <v>7.1</v>
      </c>
      <c r="E88" s="12">
        <v>0.2</v>
      </c>
      <c r="F88" s="7">
        <f t="shared" si="14"/>
        <v>35.499999999999993</v>
      </c>
      <c r="G88" s="8">
        <v>0</v>
      </c>
      <c r="H88" s="9">
        <v>0</v>
      </c>
      <c r="I88" s="9">
        <v>0</v>
      </c>
      <c r="J88" s="9">
        <v>1</v>
      </c>
      <c r="K88" s="9">
        <v>0</v>
      </c>
      <c r="L88" s="8">
        <v>5668</v>
      </c>
      <c r="M88" s="9">
        <v>6</v>
      </c>
      <c r="N88" s="9">
        <f t="shared" si="11"/>
        <v>5661</v>
      </c>
      <c r="O88" s="9">
        <f t="shared" si="12"/>
        <v>12</v>
      </c>
      <c r="P88" s="7">
        <v>3.5219999999999998</v>
      </c>
      <c r="Q88" s="7">
        <v>27.109000000000002</v>
      </c>
      <c r="R88" s="9">
        <v>1</v>
      </c>
      <c r="S88" s="9">
        <v>0</v>
      </c>
      <c r="T88" s="9">
        <v>1</v>
      </c>
      <c r="U88" s="9">
        <v>0</v>
      </c>
      <c r="V88" s="9">
        <v>0</v>
      </c>
      <c r="W88" s="25">
        <v>0</v>
      </c>
      <c r="X88" s="9">
        <v>0</v>
      </c>
      <c r="Y88" s="9">
        <v>1</v>
      </c>
      <c r="Z88" s="25">
        <v>0</v>
      </c>
      <c r="AA88" s="9">
        <v>1</v>
      </c>
      <c r="AB88" s="25">
        <v>0</v>
      </c>
      <c r="AC88" s="17">
        <v>2000</v>
      </c>
      <c r="AD88" s="27">
        <v>0.57299999999999995</v>
      </c>
      <c r="AE88" s="27">
        <v>0.13100000000000001</v>
      </c>
      <c r="AF88" s="27">
        <v>0.22800000000000001</v>
      </c>
      <c r="AG88" s="34">
        <v>6.8000000000000005E-2</v>
      </c>
      <c r="AH88" s="33">
        <v>0.48</v>
      </c>
      <c r="AI88" s="15">
        <v>0.52</v>
      </c>
      <c r="AJ88">
        <v>0.54410000000000003</v>
      </c>
      <c r="AK88" s="31">
        <f t="shared" ref="AK88:AK96" si="16">1-AJ88</f>
        <v>0.45589999999999997</v>
      </c>
      <c r="AL88" t="s">
        <v>87</v>
      </c>
      <c r="AM88" s="31" t="s">
        <v>87</v>
      </c>
      <c r="AN88">
        <v>0</v>
      </c>
      <c r="AO88" s="15">
        <v>1</v>
      </c>
      <c r="AP88">
        <v>0.58699999999999997</v>
      </c>
      <c r="AQ88" s="15">
        <f t="shared" si="15"/>
        <v>0.41300000000000003</v>
      </c>
      <c r="AR88" s="15" t="s">
        <v>3</v>
      </c>
      <c r="AS88">
        <v>0</v>
      </c>
      <c r="AT88">
        <v>0</v>
      </c>
      <c r="AU88">
        <v>0</v>
      </c>
      <c r="AV88">
        <v>0</v>
      </c>
      <c r="AW88">
        <v>0</v>
      </c>
      <c r="AX88">
        <v>1</v>
      </c>
      <c r="AY88" s="15">
        <v>0</v>
      </c>
      <c r="AZ88">
        <v>0</v>
      </c>
      <c r="BA88">
        <v>1</v>
      </c>
      <c r="BB88" s="15">
        <v>0</v>
      </c>
      <c r="BC88">
        <v>538</v>
      </c>
      <c r="BD88">
        <v>46</v>
      </c>
      <c r="BE88" s="21">
        <v>0.502</v>
      </c>
      <c r="BF88" s="21">
        <v>42</v>
      </c>
      <c r="BG88">
        <v>1</v>
      </c>
      <c r="BH88">
        <v>0</v>
      </c>
      <c r="BI88">
        <v>0</v>
      </c>
      <c r="BJ88">
        <v>0</v>
      </c>
      <c r="BK88">
        <v>0</v>
      </c>
      <c r="BL88" s="15">
        <v>0</v>
      </c>
      <c r="BM88">
        <v>0</v>
      </c>
      <c r="BN88">
        <v>0</v>
      </c>
      <c r="BO88">
        <v>0</v>
      </c>
      <c r="BP88" s="15">
        <v>1</v>
      </c>
      <c r="BQ88">
        <v>0</v>
      </c>
      <c r="BR88">
        <v>0</v>
      </c>
      <c r="BS88" s="15">
        <v>0</v>
      </c>
      <c r="BT88">
        <v>0</v>
      </c>
      <c r="BU88">
        <v>0</v>
      </c>
      <c r="BV88">
        <v>1</v>
      </c>
      <c r="BW88">
        <v>1</v>
      </c>
      <c r="BX88">
        <v>1</v>
      </c>
      <c r="BY88">
        <v>0</v>
      </c>
      <c r="BZ88">
        <v>1</v>
      </c>
      <c r="CA88">
        <v>0</v>
      </c>
      <c r="CB88">
        <v>0</v>
      </c>
      <c r="CC88">
        <v>0</v>
      </c>
      <c r="CD88">
        <v>1</v>
      </c>
      <c r="CE88" s="15">
        <v>0</v>
      </c>
      <c r="CF88">
        <v>0.14599999999999999</v>
      </c>
      <c r="CG88">
        <v>187</v>
      </c>
      <c r="CH88">
        <v>1</v>
      </c>
      <c r="CI88">
        <v>0</v>
      </c>
      <c r="CJ88">
        <v>27</v>
      </c>
      <c r="CK88" s="28" t="s">
        <v>80</v>
      </c>
    </row>
    <row r="89" spans="1:89" x14ac:dyDescent="0.35">
      <c r="A89">
        <v>88</v>
      </c>
      <c r="B89">
        <v>9</v>
      </c>
      <c r="C89" s="21" t="s">
        <v>4</v>
      </c>
      <c r="D89" s="11">
        <v>7.1</v>
      </c>
      <c r="E89" s="12">
        <v>0.2</v>
      </c>
      <c r="F89" s="7">
        <f t="shared" si="14"/>
        <v>35.499999999999993</v>
      </c>
      <c r="G89" s="8">
        <v>0</v>
      </c>
      <c r="H89" s="9">
        <v>0</v>
      </c>
      <c r="I89" s="9">
        <v>0</v>
      </c>
      <c r="J89" s="9">
        <v>1</v>
      </c>
      <c r="K89" s="9">
        <v>0</v>
      </c>
      <c r="L89" s="8">
        <v>5668</v>
      </c>
      <c r="M89" s="9">
        <v>7</v>
      </c>
      <c r="N89" s="9">
        <f t="shared" si="11"/>
        <v>5660</v>
      </c>
      <c r="O89" s="9">
        <f t="shared" si="12"/>
        <v>12</v>
      </c>
      <c r="P89" s="7">
        <v>3.5219999999999998</v>
      </c>
      <c r="Q89" s="7">
        <v>27.109000000000002</v>
      </c>
      <c r="R89" s="9">
        <v>1</v>
      </c>
      <c r="S89" s="9">
        <v>0</v>
      </c>
      <c r="T89" s="9">
        <v>1</v>
      </c>
      <c r="U89" s="9">
        <v>0</v>
      </c>
      <c r="V89" s="9">
        <v>0</v>
      </c>
      <c r="W89" s="25">
        <v>0</v>
      </c>
      <c r="X89" s="9">
        <v>0</v>
      </c>
      <c r="Y89" s="9">
        <v>1</v>
      </c>
      <c r="Z89" s="25">
        <v>0</v>
      </c>
      <c r="AA89" s="9">
        <v>1</v>
      </c>
      <c r="AB89" s="25">
        <v>0</v>
      </c>
      <c r="AC89" s="17">
        <v>2000</v>
      </c>
      <c r="AD89" s="27">
        <v>0.57299999999999995</v>
      </c>
      <c r="AE89" s="27">
        <v>0.13100000000000001</v>
      </c>
      <c r="AF89" s="27">
        <v>0.22800000000000001</v>
      </c>
      <c r="AG89" s="34">
        <v>6.8000000000000005E-2</v>
      </c>
      <c r="AH89" s="33">
        <v>0.48</v>
      </c>
      <c r="AI89" s="15">
        <v>0.52</v>
      </c>
      <c r="AJ89">
        <v>0.54410000000000003</v>
      </c>
      <c r="AK89" s="31">
        <f t="shared" si="16"/>
        <v>0.45589999999999997</v>
      </c>
      <c r="AL89" t="s">
        <v>87</v>
      </c>
      <c r="AM89" s="31" t="s">
        <v>87</v>
      </c>
      <c r="AN89">
        <v>0</v>
      </c>
      <c r="AO89" s="15">
        <v>1</v>
      </c>
      <c r="AP89">
        <v>0.58699999999999997</v>
      </c>
      <c r="AQ89" s="15">
        <f t="shared" si="15"/>
        <v>0.41300000000000003</v>
      </c>
      <c r="AR89" s="15" t="s">
        <v>3</v>
      </c>
      <c r="AS89">
        <v>0</v>
      </c>
      <c r="AT89">
        <v>0</v>
      </c>
      <c r="AU89">
        <v>0</v>
      </c>
      <c r="AV89">
        <v>0</v>
      </c>
      <c r="AW89">
        <v>0</v>
      </c>
      <c r="AX89">
        <v>1</v>
      </c>
      <c r="AY89" s="15">
        <v>0</v>
      </c>
      <c r="AZ89">
        <v>0</v>
      </c>
      <c r="BA89">
        <v>1</v>
      </c>
      <c r="BB89" s="15">
        <v>0</v>
      </c>
      <c r="BC89">
        <v>538</v>
      </c>
      <c r="BD89">
        <v>46</v>
      </c>
      <c r="BE89" s="21">
        <v>0.502</v>
      </c>
      <c r="BF89" s="21">
        <v>42</v>
      </c>
      <c r="BG89">
        <v>1</v>
      </c>
      <c r="BH89">
        <v>0</v>
      </c>
      <c r="BI89">
        <v>0</v>
      </c>
      <c r="BJ89">
        <v>1</v>
      </c>
      <c r="BK89">
        <v>0</v>
      </c>
      <c r="BL89" s="15">
        <v>0</v>
      </c>
      <c r="BM89">
        <v>0</v>
      </c>
      <c r="BN89">
        <v>0</v>
      </c>
      <c r="BO89">
        <v>0</v>
      </c>
      <c r="BP89" s="15">
        <v>1</v>
      </c>
      <c r="BQ89">
        <v>0</v>
      </c>
      <c r="BR89">
        <v>0</v>
      </c>
      <c r="BS89" s="15">
        <v>0</v>
      </c>
      <c r="BT89">
        <v>0</v>
      </c>
      <c r="BU89">
        <v>0</v>
      </c>
      <c r="BV89">
        <v>1</v>
      </c>
      <c r="BW89">
        <v>1</v>
      </c>
      <c r="BX89">
        <v>1</v>
      </c>
      <c r="BY89">
        <v>0</v>
      </c>
      <c r="BZ89">
        <v>1</v>
      </c>
      <c r="CA89">
        <v>0</v>
      </c>
      <c r="CB89">
        <v>0</v>
      </c>
      <c r="CC89">
        <v>0</v>
      </c>
      <c r="CD89">
        <v>1</v>
      </c>
      <c r="CE89" s="15">
        <v>0</v>
      </c>
      <c r="CF89">
        <v>0.14599999999999999</v>
      </c>
      <c r="CG89">
        <v>187</v>
      </c>
      <c r="CH89">
        <v>1</v>
      </c>
      <c r="CI89">
        <v>0</v>
      </c>
      <c r="CJ89">
        <v>27</v>
      </c>
      <c r="CK89" s="28" t="s">
        <v>80</v>
      </c>
    </row>
    <row r="90" spans="1:89" x14ac:dyDescent="0.35">
      <c r="A90">
        <v>89</v>
      </c>
      <c r="B90">
        <v>9</v>
      </c>
      <c r="C90" s="21" t="s">
        <v>4</v>
      </c>
      <c r="D90" s="11">
        <v>-0.7</v>
      </c>
      <c r="E90" s="12">
        <v>0.3</v>
      </c>
      <c r="F90" s="7">
        <f t="shared" si="14"/>
        <v>-2.3333333333333335</v>
      </c>
      <c r="G90" s="8">
        <v>0</v>
      </c>
      <c r="H90" s="9">
        <v>0</v>
      </c>
      <c r="I90" s="9">
        <v>0</v>
      </c>
      <c r="J90" s="9">
        <v>1</v>
      </c>
      <c r="K90" s="9">
        <v>0</v>
      </c>
      <c r="L90" s="8">
        <v>20602</v>
      </c>
      <c r="M90" s="9">
        <v>12</v>
      </c>
      <c r="N90" s="9">
        <f t="shared" si="11"/>
        <v>20589</v>
      </c>
      <c r="O90" s="9">
        <f t="shared" si="12"/>
        <v>12</v>
      </c>
      <c r="P90" s="7">
        <v>3.5219999999999998</v>
      </c>
      <c r="Q90" s="7">
        <v>27.109000000000002</v>
      </c>
      <c r="R90" s="9">
        <v>1</v>
      </c>
      <c r="S90" s="9">
        <v>0</v>
      </c>
      <c r="T90" s="9">
        <v>1</v>
      </c>
      <c r="U90" s="9">
        <v>0</v>
      </c>
      <c r="V90" s="9">
        <v>0</v>
      </c>
      <c r="W90" s="25">
        <v>0</v>
      </c>
      <c r="X90" s="9">
        <v>0</v>
      </c>
      <c r="Y90" s="9">
        <v>1</v>
      </c>
      <c r="Z90" s="25">
        <v>0</v>
      </c>
      <c r="AA90" s="9">
        <v>1</v>
      </c>
      <c r="AB90" s="25">
        <v>0</v>
      </c>
      <c r="AC90" s="17">
        <v>2000</v>
      </c>
      <c r="AD90" s="27">
        <v>0.57299999999999995</v>
      </c>
      <c r="AE90" s="27">
        <v>0.13100000000000001</v>
      </c>
      <c r="AF90" s="27">
        <v>0.22800000000000001</v>
      </c>
      <c r="AG90" s="34">
        <v>6.8000000000000005E-2</v>
      </c>
      <c r="AH90" s="33">
        <v>0.48</v>
      </c>
      <c r="AI90" s="15">
        <v>0.52</v>
      </c>
      <c r="AJ90">
        <v>0.54410000000000003</v>
      </c>
      <c r="AK90" s="31">
        <f t="shared" si="16"/>
        <v>0.45589999999999997</v>
      </c>
      <c r="AL90" t="s">
        <v>87</v>
      </c>
      <c r="AM90" s="31" t="s">
        <v>87</v>
      </c>
      <c r="AN90">
        <v>0</v>
      </c>
      <c r="AO90" s="15">
        <v>1</v>
      </c>
      <c r="AP90">
        <v>0.58699999999999997</v>
      </c>
      <c r="AQ90" s="15">
        <f t="shared" si="15"/>
        <v>0.41300000000000003</v>
      </c>
      <c r="AR90" s="15" t="s">
        <v>3</v>
      </c>
      <c r="AS90">
        <v>0</v>
      </c>
      <c r="AT90">
        <v>0</v>
      </c>
      <c r="AU90">
        <v>0</v>
      </c>
      <c r="AV90">
        <v>0</v>
      </c>
      <c r="AW90">
        <v>0</v>
      </c>
      <c r="AX90">
        <v>1</v>
      </c>
      <c r="AY90" s="15">
        <v>0</v>
      </c>
      <c r="AZ90">
        <v>0</v>
      </c>
      <c r="BA90">
        <v>1</v>
      </c>
      <c r="BB90" s="15">
        <v>0</v>
      </c>
      <c r="BC90">
        <v>538</v>
      </c>
      <c r="BD90">
        <v>46</v>
      </c>
      <c r="BE90" s="21">
        <v>0.502</v>
      </c>
      <c r="BF90" s="21">
        <v>42</v>
      </c>
      <c r="BG90">
        <v>1</v>
      </c>
      <c r="BH90">
        <v>0</v>
      </c>
      <c r="BI90">
        <v>0</v>
      </c>
      <c r="BJ90">
        <v>0</v>
      </c>
      <c r="BK90">
        <v>1</v>
      </c>
      <c r="BL90" s="15">
        <v>0</v>
      </c>
      <c r="BM90">
        <v>0</v>
      </c>
      <c r="BN90">
        <v>0</v>
      </c>
      <c r="BO90">
        <v>0</v>
      </c>
      <c r="BP90" s="15">
        <v>1</v>
      </c>
      <c r="BQ90">
        <v>0</v>
      </c>
      <c r="BR90">
        <v>0</v>
      </c>
      <c r="BS90" s="15">
        <v>0</v>
      </c>
      <c r="BT90">
        <v>0</v>
      </c>
      <c r="BU90">
        <v>0</v>
      </c>
      <c r="BV90">
        <v>1</v>
      </c>
      <c r="BW90">
        <v>1</v>
      </c>
      <c r="BX90">
        <v>1</v>
      </c>
      <c r="BY90">
        <v>0</v>
      </c>
      <c r="BZ90">
        <v>1</v>
      </c>
      <c r="CA90">
        <v>0</v>
      </c>
      <c r="CB90">
        <v>0</v>
      </c>
      <c r="CC90">
        <v>0</v>
      </c>
      <c r="CD90">
        <v>1</v>
      </c>
      <c r="CE90" s="15">
        <v>1</v>
      </c>
      <c r="CF90">
        <v>0.14599999999999999</v>
      </c>
      <c r="CG90">
        <v>187</v>
      </c>
      <c r="CH90">
        <v>1</v>
      </c>
      <c r="CI90">
        <v>0</v>
      </c>
      <c r="CJ90">
        <v>27</v>
      </c>
      <c r="CK90" s="28" t="s">
        <v>80</v>
      </c>
    </row>
    <row r="91" spans="1:89" x14ac:dyDescent="0.35">
      <c r="A91">
        <v>90</v>
      </c>
      <c r="B91">
        <v>9</v>
      </c>
      <c r="C91" s="21" t="s">
        <v>4</v>
      </c>
      <c r="D91" s="11">
        <v>8.1</v>
      </c>
      <c r="E91" s="12">
        <v>0.3</v>
      </c>
      <c r="F91" s="7">
        <f t="shared" si="14"/>
        <v>27</v>
      </c>
      <c r="G91" s="8">
        <v>0</v>
      </c>
      <c r="H91" s="9">
        <v>0</v>
      </c>
      <c r="I91" s="9">
        <v>0</v>
      </c>
      <c r="J91" s="9">
        <v>1</v>
      </c>
      <c r="K91" s="9">
        <v>0</v>
      </c>
      <c r="L91" s="8">
        <v>2343</v>
      </c>
      <c r="M91" s="9">
        <v>6</v>
      </c>
      <c r="N91" s="9">
        <f t="shared" si="11"/>
        <v>2336</v>
      </c>
      <c r="O91" s="9">
        <f t="shared" si="12"/>
        <v>12</v>
      </c>
      <c r="P91" s="7">
        <v>3.5219999999999998</v>
      </c>
      <c r="Q91" s="7">
        <v>27.109000000000002</v>
      </c>
      <c r="R91" s="9">
        <v>1</v>
      </c>
      <c r="S91" s="9">
        <v>0</v>
      </c>
      <c r="T91" s="9">
        <v>1</v>
      </c>
      <c r="U91" s="9">
        <v>0</v>
      </c>
      <c r="V91" s="9">
        <v>0</v>
      </c>
      <c r="W91" s="25">
        <v>0</v>
      </c>
      <c r="X91" s="9">
        <v>0</v>
      </c>
      <c r="Y91" s="9">
        <v>1</v>
      </c>
      <c r="Z91" s="25">
        <v>0</v>
      </c>
      <c r="AA91" s="9">
        <v>1</v>
      </c>
      <c r="AB91" s="25">
        <v>0</v>
      </c>
      <c r="AC91" s="17">
        <v>2000</v>
      </c>
      <c r="AD91" s="27">
        <v>0.57299999999999995</v>
      </c>
      <c r="AE91" s="27">
        <v>0.13100000000000001</v>
      </c>
      <c r="AF91" s="27">
        <v>0.22800000000000001</v>
      </c>
      <c r="AG91" s="34">
        <v>6.8000000000000005E-2</v>
      </c>
      <c r="AH91" s="33">
        <v>0.48</v>
      </c>
      <c r="AI91" s="15">
        <v>0.52</v>
      </c>
      <c r="AJ91">
        <v>0.54410000000000003</v>
      </c>
      <c r="AK91" s="31">
        <f t="shared" si="16"/>
        <v>0.45589999999999997</v>
      </c>
      <c r="AL91" t="s">
        <v>87</v>
      </c>
      <c r="AM91" s="31" t="s">
        <v>87</v>
      </c>
      <c r="AN91">
        <v>0</v>
      </c>
      <c r="AO91" s="15">
        <v>1</v>
      </c>
      <c r="AP91">
        <v>0.58699999999999997</v>
      </c>
      <c r="AQ91" s="15">
        <f t="shared" si="15"/>
        <v>0.41300000000000003</v>
      </c>
      <c r="AR91" s="15" t="s">
        <v>3</v>
      </c>
      <c r="AS91">
        <v>0</v>
      </c>
      <c r="AT91">
        <v>0</v>
      </c>
      <c r="AU91">
        <v>0</v>
      </c>
      <c r="AV91">
        <v>0</v>
      </c>
      <c r="AW91">
        <v>0</v>
      </c>
      <c r="AX91">
        <v>1</v>
      </c>
      <c r="AY91" s="15">
        <v>0</v>
      </c>
      <c r="AZ91">
        <v>0</v>
      </c>
      <c r="BA91">
        <v>1</v>
      </c>
      <c r="BB91" s="15">
        <v>0</v>
      </c>
      <c r="BC91">
        <v>538</v>
      </c>
      <c r="BD91">
        <v>46</v>
      </c>
      <c r="BE91" s="21">
        <v>0.502</v>
      </c>
      <c r="BF91" s="21">
        <v>42</v>
      </c>
      <c r="BG91">
        <v>1</v>
      </c>
      <c r="BH91">
        <v>0</v>
      </c>
      <c r="BI91">
        <v>0</v>
      </c>
      <c r="BJ91">
        <v>0</v>
      </c>
      <c r="BK91">
        <v>0</v>
      </c>
      <c r="BL91" s="15">
        <v>0</v>
      </c>
      <c r="BM91">
        <v>0</v>
      </c>
      <c r="BN91">
        <v>0</v>
      </c>
      <c r="BO91">
        <v>0</v>
      </c>
      <c r="BP91" s="15">
        <v>1</v>
      </c>
      <c r="BQ91">
        <v>0</v>
      </c>
      <c r="BR91">
        <v>0</v>
      </c>
      <c r="BS91" s="15">
        <v>0</v>
      </c>
      <c r="BT91">
        <v>0</v>
      </c>
      <c r="BU91">
        <v>0</v>
      </c>
      <c r="BV91">
        <v>1</v>
      </c>
      <c r="BW91">
        <v>1</v>
      </c>
      <c r="BX91">
        <v>1</v>
      </c>
      <c r="BY91">
        <v>0</v>
      </c>
      <c r="BZ91">
        <v>1</v>
      </c>
      <c r="CA91">
        <v>0</v>
      </c>
      <c r="CB91">
        <v>0</v>
      </c>
      <c r="CC91">
        <v>0</v>
      </c>
      <c r="CD91">
        <v>1</v>
      </c>
      <c r="CE91" s="15">
        <v>0</v>
      </c>
      <c r="CF91">
        <v>0.14599999999999999</v>
      </c>
      <c r="CG91">
        <v>187</v>
      </c>
      <c r="CH91">
        <v>1</v>
      </c>
      <c r="CI91">
        <v>0</v>
      </c>
      <c r="CJ91">
        <v>27</v>
      </c>
      <c r="CK91" s="28" t="s">
        <v>80</v>
      </c>
    </row>
    <row r="92" spans="1:89" x14ac:dyDescent="0.35">
      <c r="A92">
        <v>91</v>
      </c>
      <c r="B92">
        <v>9</v>
      </c>
      <c r="C92" s="21" t="s">
        <v>4</v>
      </c>
      <c r="D92" s="11">
        <v>8.1</v>
      </c>
      <c r="E92" s="12">
        <v>0.3</v>
      </c>
      <c r="F92" s="7">
        <f t="shared" si="14"/>
        <v>27</v>
      </c>
      <c r="G92" s="8">
        <v>0</v>
      </c>
      <c r="H92" s="9">
        <v>0</v>
      </c>
      <c r="I92" s="9">
        <v>0</v>
      </c>
      <c r="J92" s="9">
        <v>1</v>
      </c>
      <c r="K92" s="9">
        <v>0</v>
      </c>
      <c r="L92" s="8">
        <v>2343</v>
      </c>
      <c r="M92" s="9">
        <v>7</v>
      </c>
      <c r="N92" s="9">
        <f t="shared" si="11"/>
        <v>2335</v>
      </c>
      <c r="O92" s="9">
        <f t="shared" si="12"/>
        <v>12</v>
      </c>
      <c r="P92" s="7">
        <v>3.5219999999999998</v>
      </c>
      <c r="Q92" s="7">
        <v>27.109000000000002</v>
      </c>
      <c r="R92" s="9">
        <v>1</v>
      </c>
      <c r="S92" s="9">
        <v>0</v>
      </c>
      <c r="T92" s="9">
        <v>1</v>
      </c>
      <c r="U92" s="9">
        <v>0</v>
      </c>
      <c r="V92" s="9">
        <v>0</v>
      </c>
      <c r="W92" s="25">
        <v>0</v>
      </c>
      <c r="X92" s="9">
        <v>0</v>
      </c>
      <c r="Y92" s="9">
        <v>1</v>
      </c>
      <c r="Z92" s="25">
        <v>0</v>
      </c>
      <c r="AA92" s="9">
        <v>1</v>
      </c>
      <c r="AB92" s="25">
        <v>0</v>
      </c>
      <c r="AC92" s="17">
        <v>2000</v>
      </c>
      <c r="AD92" s="27">
        <v>0.57299999999999995</v>
      </c>
      <c r="AE92" s="27">
        <v>0.13100000000000001</v>
      </c>
      <c r="AF92" s="27">
        <v>0.22800000000000001</v>
      </c>
      <c r="AG92" s="34">
        <v>6.8000000000000005E-2</v>
      </c>
      <c r="AH92" s="33">
        <v>0.48</v>
      </c>
      <c r="AI92" s="15">
        <v>0.52</v>
      </c>
      <c r="AJ92">
        <v>0.54410000000000003</v>
      </c>
      <c r="AK92" s="31">
        <f t="shared" si="16"/>
        <v>0.45589999999999997</v>
      </c>
      <c r="AL92" t="s">
        <v>87</v>
      </c>
      <c r="AM92" s="31" t="s">
        <v>87</v>
      </c>
      <c r="AN92">
        <v>0</v>
      </c>
      <c r="AO92" s="15">
        <v>1</v>
      </c>
      <c r="AP92">
        <v>0.58699999999999997</v>
      </c>
      <c r="AQ92" s="15">
        <f t="shared" si="15"/>
        <v>0.41300000000000003</v>
      </c>
      <c r="AR92" s="15" t="s">
        <v>3</v>
      </c>
      <c r="AS92">
        <v>0</v>
      </c>
      <c r="AT92">
        <v>0</v>
      </c>
      <c r="AU92">
        <v>0</v>
      </c>
      <c r="AV92">
        <v>0</v>
      </c>
      <c r="AW92">
        <v>0</v>
      </c>
      <c r="AX92">
        <v>1</v>
      </c>
      <c r="AY92" s="15">
        <v>0</v>
      </c>
      <c r="AZ92">
        <v>0</v>
      </c>
      <c r="BA92">
        <v>1</v>
      </c>
      <c r="BB92" s="15">
        <v>0</v>
      </c>
      <c r="BC92">
        <v>538</v>
      </c>
      <c r="BD92">
        <v>46</v>
      </c>
      <c r="BE92" s="21">
        <v>0.502</v>
      </c>
      <c r="BF92" s="21">
        <v>42</v>
      </c>
      <c r="BG92">
        <v>0</v>
      </c>
      <c r="BH92">
        <v>0</v>
      </c>
      <c r="BI92">
        <v>0</v>
      </c>
      <c r="BJ92">
        <v>1</v>
      </c>
      <c r="BK92">
        <v>0</v>
      </c>
      <c r="BL92" s="15">
        <v>0</v>
      </c>
      <c r="BM92">
        <v>0</v>
      </c>
      <c r="BN92">
        <v>0</v>
      </c>
      <c r="BO92">
        <v>0</v>
      </c>
      <c r="BP92" s="15">
        <v>1</v>
      </c>
      <c r="BQ92">
        <v>0</v>
      </c>
      <c r="BR92">
        <v>0</v>
      </c>
      <c r="BS92" s="15">
        <v>0</v>
      </c>
      <c r="BT92">
        <v>0</v>
      </c>
      <c r="BU92">
        <v>0</v>
      </c>
      <c r="BV92">
        <v>1</v>
      </c>
      <c r="BW92">
        <v>1</v>
      </c>
      <c r="BX92">
        <v>1</v>
      </c>
      <c r="BY92">
        <v>0</v>
      </c>
      <c r="BZ92">
        <v>1</v>
      </c>
      <c r="CA92">
        <v>0</v>
      </c>
      <c r="CB92">
        <v>0</v>
      </c>
      <c r="CC92">
        <v>0</v>
      </c>
      <c r="CD92">
        <v>1</v>
      </c>
      <c r="CE92" s="15">
        <v>0</v>
      </c>
      <c r="CF92">
        <v>0.14599999999999999</v>
      </c>
      <c r="CG92">
        <v>187</v>
      </c>
      <c r="CH92">
        <v>1</v>
      </c>
      <c r="CI92">
        <v>0</v>
      </c>
      <c r="CJ92">
        <v>27</v>
      </c>
      <c r="CK92" s="28" t="s">
        <v>80</v>
      </c>
    </row>
    <row r="93" spans="1:89" x14ac:dyDescent="0.35">
      <c r="A93">
        <v>92</v>
      </c>
      <c r="B93">
        <v>9</v>
      </c>
      <c r="C93" s="21" t="s">
        <v>4</v>
      </c>
      <c r="D93" s="11">
        <v>-1.1000000000000001</v>
      </c>
      <c r="E93" s="12">
        <v>0.5</v>
      </c>
      <c r="F93" s="7">
        <f t="shared" si="14"/>
        <v>-2.2000000000000002</v>
      </c>
      <c r="G93" s="8">
        <v>0</v>
      </c>
      <c r="H93" s="9">
        <v>0</v>
      </c>
      <c r="I93" s="9">
        <v>0</v>
      </c>
      <c r="J93" s="9">
        <v>1</v>
      </c>
      <c r="K93" s="9">
        <v>0</v>
      </c>
      <c r="L93" s="8">
        <v>6529</v>
      </c>
      <c r="M93" s="9">
        <v>12</v>
      </c>
      <c r="N93" s="9">
        <f t="shared" si="11"/>
        <v>6516</v>
      </c>
      <c r="O93" s="9">
        <f t="shared" si="12"/>
        <v>12</v>
      </c>
      <c r="P93" s="7">
        <v>3.5219999999999998</v>
      </c>
      <c r="Q93" s="7">
        <v>27.109000000000002</v>
      </c>
      <c r="R93" s="9">
        <v>1</v>
      </c>
      <c r="S93" s="9">
        <v>0</v>
      </c>
      <c r="T93" s="9">
        <v>1</v>
      </c>
      <c r="U93" s="9">
        <v>0</v>
      </c>
      <c r="V93" s="9">
        <v>0</v>
      </c>
      <c r="W93" s="25">
        <v>0</v>
      </c>
      <c r="X93" s="9">
        <v>0</v>
      </c>
      <c r="Y93" s="9">
        <v>1</v>
      </c>
      <c r="Z93" s="25">
        <v>0</v>
      </c>
      <c r="AA93" s="9">
        <v>1</v>
      </c>
      <c r="AB93" s="25">
        <v>0</v>
      </c>
      <c r="AC93" s="17">
        <v>2000</v>
      </c>
      <c r="AD93" s="27">
        <v>0.57299999999999995</v>
      </c>
      <c r="AE93" s="27">
        <v>0.13100000000000001</v>
      </c>
      <c r="AF93" s="27">
        <v>0.22800000000000001</v>
      </c>
      <c r="AG93" s="34">
        <v>6.8000000000000005E-2</v>
      </c>
      <c r="AH93" s="33">
        <v>0.48</v>
      </c>
      <c r="AI93" s="15">
        <v>0.52</v>
      </c>
      <c r="AJ93">
        <v>0.54410000000000003</v>
      </c>
      <c r="AK93" s="31">
        <f t="shared" si="16"/>
        <v>0.45589999999999997</v>
      </c>
      <c r="AL93" t="s">
        <v>87</v>
      </c>
      <c r="AM93" s="31" t="s">
        <v>87</v>
      </c>
      <c r="AN93">
        <v>0</v>
      </c>
      <c r="AO93" s="15">
        <v>1</v>
      </c>
      <c r="AP93">
        <v>0.58699999999999997</v>
      </c>
      <c r="AQ93" s="15">
        <f t="shared" si="15"/>
        <v>0.41300000000000003</v>
      </c>
      <c r="AR93" s="15" t="s">
        <v>3</v>
      </c>
      <c r="AS93">
        <v>0</v>
      </c>
      <c r="AT93">
        <v>0</v>
      </c>
      <c r="AU93">
        <v>0</v>
      </c>
      <c r="AV93">
        <v>0</v>
      </c>
      <c r="AW93">
        <v>0</v>
      </c>
      <c r="AX93">
        <v>1</v>
      </c>
      <c r="AY93" s="15">
        <v>0</v>
      </c>
      <c r="AZ93">
        <v>0</v>
      </c>
      <c r="BA93">
        <v>1</v>
      </c>
      <c r="BB93" s="15">
        <v>0</v>
      </c>
      <c r="BC93">
        <v>538</v>
      </c>
      <c r="BD93">
        <v>46</v>
      </c>
      <c r="BE93" s="21">
        <v>0.502</v>
      </c>
      <c r="BF93" s="21">
        <v>42</v>
      </c>
      <c r="BG93">
        <v>0</v>
      </c>
      <c r="BH93">
        <v>0</v>
      </c>
      <c r="BI93">
        <v>0</v>
      </c>
      <c r="BJ93">
        <v>0</v>
      </c>
      <c r="BK93">
        <v>1</v>
      </c>
      <c r="BL93" s="15">
        <v>0</v>
      </c>
      <c r="BM93">
        <v>0</v>
      </c>
      <c r="BN93">
        <v>0</v>
      </c>
      <c r="BO93">
        <v>0</v>
      </c>
      <c r="BP93" s="15">
        <v>1</v>
      </c>
      <c r="BQ93">
        <v>0</v>
      </c>
      <c r="BR93">
        <v>0</v>
      </c>
      <c r="BS93" s="15">
        <v>0</v>
      </c>
      <c r="BT93">
        <v>0</v>
      </c>
      <c r="BU93">
        <v>0</v>
      </c>
      <c r="BV93">
        <v>1</v>
      </c>
      <c r="BW93">
        <v>1</v>
      </c>
      <c r="BX93">
        <v>1</v>
      </c>
      <c r="BY93">
        <v>0</v>
      </c>
      <c r="BZ93">
        <v>1</v>
      </c>
      <c r="CA93">
        <v>0</v>
      </c>
      <c r="CB93">
        <v>0</v>
      </c>
      <c r="CC93">
        <v>0</v>
      </c>
      <c r="CD93">
        <v>1</v>
      </c>
      <c r="CE93" s="15">
        <v>1</v>
      </c>
      <c r="CF93">
        <v>0.14599999999999999</v>
      </c>
      <c r="CG93">
        <v>187</v>
      </c>
      <c r="CH93">
        <v>1</v>
      </c>
      <c r="CI93">
        <v>0</v>
      </c>
      <c r="CJ93">
        <v>27</v>
      </c>
      <c r="CK93" s="28" t="s">
        <v>80</v>
      </c>
    </row>
    <row r="94" spans="1:89" x14ac:dyDescent="0.35">
      <c r="A94">
        <v>93</v>
      </c>
      <c r="B94">
        <v>9</v>
      </c>
      <c r="C94" s="21" t="s">
        <v>4</v>
      </c>
      <c r="D94" s="11">
        <v>5.7</v>
      </c>
      <c r="E94" s="12">
        <v>0.4</v>
      </c>
      <c r="F94" s="7">
        <f t="shared" si="14"/>
        <v>14.25</v>
      </c>
      <c r="G94" s="8">
        <v>0</v>
      </c>
      <c r="H94" s="9">
        <v>0</v>
      </c>
      <c r="I94" s="9">
        <v>0</v>
      </c>
      <c r="J94" s="9">
        <v>1</v>
      </c>
      <c r="K94" s="9">
        <v>0</v>
      </c>
      <c r="L94" s="8">
        <v>3325</v>
      </c>
      <c r="M94" s="9">
        <v>6</v>
      </c>
      <c r="N94" s="9">
        <f t="shared" si="11"/>
        <v>3318</v>
      </c>
      <c r="O94" s="9">
        <f t="shared" si="12"/>
        <v>12</v>
      </c>
      <c r="P94" s="7">
        <v>3.5219999999999998</v>
      </c>
      <c r="Q94" s="7">
        <v>27.109000000000002</v>
      </c>
      <c r="R94" s="9">
        <v>1</v>
      </c>
      <c r="S94" s="9">
        <v>0</v>
      </c>
      <c r="T94" s="9">
        <v>1</v>
      </c>
      <c r="U94" s="9">
        <v>0</v>
      </c>
      <c r="V94" s="9">
        <v>0</v>
      </c>
      <c r="W94" s="25">
        <v>0</v>
      </c>
      <c r="X94" s="9">
        <v>0</v>
      </c>
      <c r="Y94" s="9">
        <v>1</v>
      </c>
      <c r="Z94" s="25">
        <v>0</v>
      </c>
      <c r="AA94" s="9">
        <v>1</v>
      </c>
      <c r="AB94" s="25">
        <v>0</v>
      </c>
      <c r="AC94" s="17">
        <v>2000</v>
      </c>
      <c r="AD94" s="27">
        <v>0.57299999999999995</v>
      </c>
      <c r="AE94" s="27">
        <v>0.13100000000000001</v>
      </c>
      <c r="AF94" s="27">
        <v>0.22800000000000001</v>
      </c>
      <c r="AG94" s="34">
        <v>6.8000000000000005E-2</v>
      </c>
      <c r="AH94" s="33">
        <v>0.48</v>
      </c>
      <c r="AI94" s="15">
        <v>0.52</v>
      </c>
      <c r="AJ94">
        <v>0.54410000000000003</v>
      </c>
      <c r="AK94" s="31">
        <f t="shared" si="16"/>
        <v>0.45589999999999997</v>
      </c>
      <c r="AL94" t="s">
        <v>87</v>
      </c>
      <c r="AM94" s="31" t="s">
        <v>87</v>
      </c>
      <c r="AN94">
        <v>0</v>
      </c>
      <c r="AO94" s="15">
        <v>1</v>
      </c>
      <c r="AP94">
        <v>0.58699999999999997</v>
      </c>
      <c r="AQ94" s="15">
        <f t="shared" si="15"/>
        <v>0.41300000000000003</v>
      </c>
      <c r="AR94" s="15" t="s">
        <v>3</v>
      </c>
      <c r="AS94">
        <v>0</v>
      </c>
      <c r="AT94">
        <v>0</v>
      </c>
      <c r="AU94">
        <v>0</v>
      </c>
      <c r="AV94">
        <v>0</v>
      </c>
      <c r="AW94">
        <v>0</v>
      </c>
      <c r="AX94">
        <v>1</v>
      </c>
      <c r="AY94" s="15">
        <v>0</v>
      </c>
      <c r="AZ94">
        <v>0</v>
      </c>
      <c r="BA94">
        <v>1</v>
      </c>
      <c r="BB94" s="15">
        <v>0</v>
      </c>
      <c r="BC94">
        <v>538</v>
      </c>
      <c r="BD94">
        <v>46</v>
      </c>
      <c r="BE94" s="21">
        <v>0.502</v>
      </c>
      <c r="BF94" s="21">
        <v>42</v>
      </c>
      <c r="BG94">
        <v>1</v>
      </c>
      <c r="BH94">
        <v>0</v>
      </c>
      <c r="BI94">
        <v>0</v>
      </c>
      <c r="BJ94">
        <v>0</v>
      </c>
      <c r="BK94">
        <v>0</v>
      </c>
      <c r="BL94" s="15">
        <v>0</v>
      </c>
      <c r="BM94">
        <v>0</v>
      </c>
      <c r="BN94">
        <v>0</v>
      </c>
      <c r="BO94">
        <v>0</v>
      </c>
      <c r="BP94" s="15">
        <v>1</v>
      </c>
      <c r="BQ94">
        <v>0</v>
      </c>
      <c r="BR94">
        <v>0</v>
      </c>
      <c r="BS94" s="15">
        <v>0</v>
      </c>
      <c r="BT94">
        <v>0</v>
      </c>
      <c r="BU94">
        <v>0</v>
      </c>
      <c r="BV94">
        <v>1</v>
      </c>
      <c r="BW94">
        <v>1</v>
      </c>
      <c r="BX94">
        <v>1</v>
      </c>
      <c r="BY94">
        <v>0</v>
      </c>
      <c r="BZ94">
        <v>1</v>
      </c>
      <c r="CA94">
        <v>0</v>
      </c>
      <c r="CB94">
        <v>0</v>
      </c>
      <c r="CC94">
        <v>0</v>
      </c>
      <c r="CD94">
        <v>1</v>
      </c>
      <c r="CE94" s="15">
        <v>0</v>
      </c>
      <c r="CF94">
        <v>0.14599999999999999</v>
      </c>
      <c r="CG94">
        <v>187</v>
      </c>
      <c r="CH94">
        <v>1</v>
      </c>
      <c r="CI94">
        <v>0</v>
      </c>
      <c r="CJ94">
        <v>27</v>
      </c>
      <c r="CK94" s="28" t="s">
        <v>80</v>
      </c>
    </row>
    <row r="95" spans="1:89" x14ac:dyDescent="0.35">
      <c r="A95">
        <v>94</v>
      </c>
      <c r="B95">
        <v>9</v>
      </c>
      <c r="C95" s="21" t="s">
        <v>4</v>
      </c>
      <c r="D95" s="11">
        <v>5.7</v>
      </c>
      <c r="E95" s="12">
        <v>0.3</v>
      </c>
      <c r="F95" s="7">
        <f t="shared" si="14"/>
        <v>19</v>
      </c>
      <c r="G95" s="8">
        <v>0</v>
      </c>
      <c r="H95" s="9">
        <v>0</v>
      </c>
      <c r="I95" s="9">
        <v>0</v>
      </c>
      <c r="J95" s="9">
        <v>1</v>
      </c>
      <c r="K95" s="9">
        <v>0</v>
      </c>
      <c r="L95" s="8">
        <v>3325</v>
      </c>
      <c r="M95" s="9">
        <v>7</v>
      </c>
      <c r="N95" s="9">
        <f t="shared" si="11"/>
        <v>3317</v>
      </c>
      <c r="O95" s="9">
        <f t="shared" si="12"/>
        <v>12</v>
      </c>
      <c r="P95" s="7">
        <v>3.5219999999999998</v>
      </c>
      <c r="Q95" s="7">
        <v>27.109000000000002</v>
      </c>
      <c r="R95" s="9">
        <v>1</v>
      </c>
      <c r="S95" s="9">
        <v>0</v>
      </c>
      <c r="T95" s="9">
        <v>1</v>
      </c>
      <c r="U95" s="9">
        <v>0</v>
      </c>
      <c r="V95" s="9">
        <v>0</v>
      </c>
      <c r="W95" s="25">
        <v>0</v>
      </c>
      <c r="X95" s="9">
        <v>0</v>
      </c>
      <c r="Y95" s="9">
        <v>1</v>
      </c>
      <c r="Z95" s="25">
        <v>0</v>
      </c>
      <c r="AA95" s="9">
        <v>1</v>
      </c>
      <c r="AB95" s="25">
        <v>0</v>
      </c>
      <c r="AC95" s="17">
        <v>2000</v>
      </c>
      <c r="AD95" s="27">
        <v>0.57299999999999995</v>
      </c>
      <c r="AE95" s="27">
        <v>0.13100000000000001</v>
      </c>
      <c r="AF95" s="27">
        <v>0.22800000000000001</v>
      </c>
      <c r="AG95" s="34">
        <v>6.8000000000000005E-2</v>
      </c>
      <c r="AH95" s="33">
        <v>0.48</v>
      </c>
      <c r="AI95" s="15">
        <v>0.52</v>
      </c>
      <c r="AJ95">
        <v>0.54410000000000003</v>
      </c>
      <c r="AK95" s="31">
        <f t="shared" si="16"/>
        <v>0.45589999999999997</v>
      </c>
      <c r="AL95" t="s">
        <v>87</v>
      </c>
      <c r="AM95" s="31" t="s">
        <v>87</v>
      </c>
      <c r="AN95">
        <v>0</v>
      </c>
      <c r="AO95" s="15">
        <v>1</v>
      </c>
      <c r="AP95">
        <v>0.58699999999999997</v>
      </c>
      <c r="AQ95" s="15">
        <f t="shared" si="15"/>
        <v>0.41300000000000003</v>
      </c>
      <c r="AR95" s="15" t="s">
        <v>3</v>
      </c>
      <c r="AS95">
        <v>0</v>
      </c>
      <c r="AT95">
        <v>0</v>
      </c>
      <c r="AU95">
        <v>0</v>
      </c>
      <c r="AV95">
        <v>0</v>
      </c>
      <c r="AW95">
        <v>0</v>
      </c>
      <c r="AX95">
        <v>1</v>
      </c>
      <c r="AY95" s="15">
        <v>0</v>
      </c>
      <c r="AZ95">
        <v>0</v>
      </c>
      <c r="BA95">
        <v>1</v>
      </c>
      <c r="BB95" s="15">
        <v>0</v>
      </c>
      <c r="BC95">
        <v>538</v>
      </c>
      <c r="BD95">
        <v>46</v>
      </c>
      <c r="BE95" s="21">
        <v>0.502</v>
      </c>
      <c r="BF95" s="21">
        <v>42</v>
      </c>
      <c r="BG95">
        <v>0</v>
      </c>
      <c r="BH95">
        <v>0</v>
      </c>
      <c r="BI95">
        <v>0</v>
      </c>
      <c r="BJ95">
        <v>1</v>
      </c>
      <c r="BK95">
        <v>0</v>
      </c>
      <c r="BL95" s="15">
        <v>0</v>
      </c>
      <c r="BM95">
        <v>0</v>
      </c>
      <c r="BN95">
        <v>0</v>
      </c>
      <c r="BO95">
        <v>0</v>
      </c>
      <c r="BP95" s="15">
        <v>1</v>
      </c>
      <c r="BQ95">
        <v>0</v>
      </c>
      <c r="BR95">
        <v>0</v>
      </c>
      <c r="BS95" s="15">
        <v>0</v>
      </c>
      <c r="BT95">
        <v>0</v>
      </c>
      <c r="BU95">
        <v>0</v>
      </c>
      <c r="BV95">
        <v>1</v>
      </c>
      <c r="BW95">
        <v>1</v>
      </c>
      <c r="BX95">
        <v>1</v>
      </c>
      <c r="BY95">
        <v>0</v>
      </c>
      <c r="BZ95">
        <v>1</v>
      </c>
      <c r="CA95">
        <v>0</v>
      </c>
      <c r="CB95">
        <v>0</v>
      </c>
      <c r="CC95">
        <v>0</v>
      </c>
      <c r="CD95">
        <v>1</v>
      </c>
      <c r="CE95" s="15">
        <v>0</v>
      </c>
      <c r="CF95">
        <v>0.14599999999999999</v>
      </c>
      <c r="CG95">
        <v>187</v>
      </c>
      <c r="CH95">
        <v>1</v>
      </c>
      <c r="CI95">
        <v>0</v>
      </c>
      <c r="CJ95">
        <v>27</v>
      </c>
      <c r="CK95" s="28" t="s">
        <v>80</v>
      </c>
    </row>
    <row r="96" spans="1:89" x14ac:dyDescent="0.35">
      <c r="A96">
        <v>95</v>
      </c>
      <c r="B96">
        <v>9</v>
      </c>
      <c r="C96" s="21" t="s">
        <v>4</v>
      </c>
      <c r="D96" s="11">
        <v>-1.1000000000000001</v>
      </c>
      <c r="E96" s="12">
        <v>0.4</v>
      </c>
      <c r="F96" s="7">
        <f t="shared" si="14"/>
        <v>-2.75</v>
      </c>
      <c r="G96" s="8">
        <v>0</v>
      </c>
      <c r="H96" s="9">
        <v>0</v>
      </c>
      <c r="I96" s="9">
        <v>0</v>
      </c>
      <c r="J96" s="9">
        <v>1</v>
      </c>
      <c r="K96" s="9">
        <v>0</v>
      </c>
      <c r="L96" s="8">
        <v>14073</v>
      </c>
      <c r="M96" s="9">
        <v>12</v>
      </c>
      <c r="N96" s="9">
        <f t="shared" si="11"/>
        <v>14060</v>
      </c>
      <c r="O96" s="9">
        <f t="shared" si="12"/>
        <v>12</v>
      </c>
      <c r="P96" s="7">
        <v>3.5219999999999998</v>
      </c>
      <c r="Q96" s="7">
        <v>27.109000000000002</v>
      </c>
      <c r="R96" s="9">
        <v>1</v>
      </c>
      <c r="S96" s="9">
        <v>0</v>
      </c>
      <c r="T96" s="9">
        <v>1</v>
      </c>
      <c r="U96" s="9">
        <v>0</v>
      </c>
      <c r="V96" s="9">
        <v>0</v>
      </c>
      <c r="W96" s="25">
        <v>0</v>
      </c>
      <c r="X96" s="9">
        <v>0</v>
      </c>
      <c r="Y96" s="9">
        <v>1</v>
      </c>
      <c r="Z96" s="25">
        <v>0</v>
      </c>
      <c r="AA96" s="9">
        <v>1</v>
      </c>
      <c r="AB96" s="25">
        <v>0</v>
      </c>
      <c r="AC96" s="17">
        <v>2000</v>
      </c>
      <c r="AD96" s="27">
        <v>0.57299999999999995</v>
      </c>
      <c r="AE96" s="27">
        <v>0.13100000000000001</v>
      </c>
      <c r="AF96" s="27">
        <v>0.22800000000000001</v>
      </c>
      <c r="AG96" s="34">
        <v>6.8000000000000005E-2</v>
      </c>
      <c r="AH96" s="33">
        <v>0.48</v>
      </c>
      <c r="AI96" s="15">
        <v>0.52</v>
      </c>
      <c r="AJ96">
        <v>0.54410000000000003</v>
      </c>
      <c r="AK96" s="31">
        <f t="shared" si="16"/>
        <v>0.45589999999999997</v>
      </c>
      <c r="AL96" t="s">
        <v>87</v>
      </c>
      <c r="AM96" s="31" t="s">
        <v>87</v>
      </c>
      <c r="AN96">
        <v>0</v>
      </c>
      <c r="AO96" s="15">
        <v>1</v>
      </c>
      <c r="AP96">
        <v>0.58699999999999997</v>
      </c>
      <c r="AQ96" s="15">
        <f t="shared" si="15"/>
        <v>0.41300000000000003</v>
      </c>
      <c r="AR96" s="15" t="s">
        <v>3</v>
      </c>
      <c r="AS96">
        <v>0</v>
      </c>
      <c r="AT96">
        <v>0</v>
      </c>
      <c r="AU96">
        <v>0</v>
      </c>
      <c r="AV96">
        <v>0</v>
      </c>
      <c r="AW96">
        <v>0</v>
      </c>
      <c r="AX96">
        <v>1</v>
      </c>
      <c r="AY96" s="15">
        <v>0</v>
      </c>
      <c r="AZ96">
        <v>0</v>
      </c>
      <c r="BA96">
        <v>1</v>
      </c>
      <c r="BB96" s="15">
        <v>0</v>
      </c>
      <c r="BC96">
        <v>538</v>
      </c>
      <c r="BD96">
        <v>46</v>
      </c>
      <c r="BE96" s="21">
        <v>0.502</v>
      </c>
      <c r="BF96" s="21">
        <v>42</v>
      </c>
      <c r="BG96">
        <v>0</v>
      </c>
      <c r="BH96">
        <v>0</v>
      </c>
      <c r="BI96">
        <v>0</v>
      </c>
      <c r="BJ96">
        <v>0</v>
      </c>
      <c r="BK96">
        <v>1</v>
      </c>
      <c r="BL96" s="15">
        <v>0</v>
      </c>
      <c r="BM96">
        <v>0</v>
      </c>
      <c r="BN96">
        <v>0</v>
      </c>
      <c r="BO96">
        <v>0</v>
      </c>
      <c r="BP96" s="15">
        <v>1</v>
      </c>
      <c r="BQ96">
        <v>0</v>
      </c>
      <c r="BR96">
        <v>0</v>
      </c>
      <c r="BS96" s="15">
        <v>0</v>
      </c>
      <c r="BT96">
        <v>0</v>
      </c>
      <c r="BU96">
        <v>0</v>
      </c>
      <c r="BV96">
        <v>1</v>
      </c>
      <c r="BW96">
        <v>1</v>
      </c>
      <c r="BX96">
        <v>1</v>
      </c>
      <c r="BY96">
        <v>0</v>
      </c>
      <c r="BZ96">
        <v>1</v>
      </c>
      <c r="CA96">
        <v>0</v>
      </c>
      <c r="CB96">
        <v>0</v>
      </c>
      <c r="CC96">
        <v>0</v>
      </c>
      <c r="CD96">
        <v>1</v>
      </c>
      <c r="CE96" s="15">
        <v>1</v>
      </c>
      <c r="CF96">
        <v>0.14599999999999999</v>
      </c>
      <c r="CG96">
        <v>187</v>
      </c>
      <c r="CH96">
        <v>1</v>
      </c>
      <c r="CI96">
        <v>0</v>
      </c>
      <c r="CJ96">
        <v>27</v>
      </c>
      <c r="CK96" s="28" t="s">
        <v>80</v>
      </c>
    </row>
    <row r="97" spans="1:89" x14ac:dyDescent="0.35">
      <c r="A97">
        <v>96</v>
      </c>
      <c r="B97">
        <v>9</v>
      </c>
      <c r="C97" s="21" t="s">
        <v>4</v>
      </c>
      <c r="D97" s="11">
        <v>6.2</v>
      </c>
      <c r="E97" s="12">
        <v>0.2</v>
      </c>
      <c r="F97" s="7">
        <f t="shared" si="14"/>
        <v>31</v>
      </c>
      <c r="G97" s="8">
        <v>0</v>
      </c>
      <c r="H97" s="9">
        <v>0</v>
      </c>
      <c r="I97" s="9">
        <v>0</v>
      </c>
      <c r="J97" s="9">
        <v>1</v>
      </c>
      <c r="K97" s="9">
        <v>0</v>
      </c>
      <c r="L97" s="8">
        <v>4859</v>
      </c>
      <c r="M97" s="9">
        <v>5</v>
      </c>
      <c r="N97" s="9">
        <f t="shared" si="11"/>
        <v>4853</v>
      </c>
      <c r="O97" s="9">
        <f t="shared" si="12"/>
        <v>12</v>
      </c>
      <c r="P97" s="7">
        <v>3.5219999999999998</v>
      </c>
      <c r="Q97" s="7">
        <v>27.109000000000002</v>
      </c>
      <c r="R97" s="9">
        <v>1</v>
      </c>
      <c r="S97" s="9">
        <v>0</v>
      </c>
      <c r="T97" s="9">
        <v>1</v>
      </c>
      <c r="U97" s="9">
        <v>0</v>
      </c>
      <c r="V97" s="9">
        <v>0</v>
      </c>
      <c r="W97" s="25">
        <v>0</v>
      </c>
      <c r="X97" s="9">
        <v>0</v>
      </c>
      <c r="Y97" s="9">
        <v>1</v>
      </c>
      <c r="Z97" s="25">
        <v>0</v>
      </c>
      <c r="AA97" s="9">
        <v>1</v>
      </c>
      <c r="AB97" s="25">
        <v>0</v>
      </c>
      <c r="AC97" s="17">
        <v>2000</v>
      </c>
      <c r="AD97" s="27">
        <v>0.57299999999999995</v>
      </c>
      <c r="AE97" s="27">
        <v>0.13100000000000001</v>
      </c>
      <c r="AF97" s="27">
        <v>0.22800000000000001</v>
      </c>
      <c r="AG97" s="34">
        <v>6.8000000000000005E-2</v>
      </c>
      <c r="AH97" s="33">
        <v>0.48</v>
      </c>
      <c r="AI97" s="15">
        <v>0.52</v>
      </c>
      <c r="AJ97">
        <v>1</v>
      </c>
      <c r="AK97" s="31">
        <v>0</v>
      </c>
      <c r="AL97" t="s">
        <v>87</v>
      </c>
      <c r="AM97" s="31" t="s">
        <v>87</v>
      </c>
      <c r="AN97">
        <v>0</v>
      </c>
      <c r="AO97" s="15">
        <v>1</v>
      </c>
      <c r="AP97">
        <v>0.58699999999999997</v>
      </c>
      <c r="AQ97" s="15">
        <f t="shared" si="15"/>
        <v>0.41300000000000003</v>
      </c>
      <c r="AR97" s="15" t="s">
        <v>3</v>
      </c>
      <c r="AS97">
        <v>0</v>
      </c>
      <c r="AT97">
        <v>0</v>
      </c>
      <c r="AU97">
        <v>0</v>
      </c>
      <c r="AV97">
        <v>0</v>
      </c>
      <c r="AW97">
        <v>0</v>
      </c>
      <c r="AX97">
        <v>1</v>
      </c>
      <c r="AY97" s="15">
        <v>0</v>
      </c>
      <c r="AZ97">
        <v>0</v>
      </c>
      <c r="BA97">
        <v>1</v>
      </c>
      <c r="BB97" s="15">
        <v>0</v>
      </c>
      <c r="BC97">
        <v>538</v>
      </c>
      <c r="BD97">
        <v>46</v>
      </c>
      <c r="BE97" s="21">
        <v>0.502</v>
      </c>
      <c r="BF97" s="21">
        <v>42</v>
      </c>
      <c r="BG97">
        <v>1</v>
      </c>
      <c r="BH97">
        <v>0</v>
      </c>
      <c r="BI97">
        <v>0</v>
      </c>
      <c r="BJ97">
        <v>0</v>
      </c>
      <c r="BK97">
        <v>1</v>
      </c>
      <c r="BL97" s="15">
        <v>0</v>
      </c>
      <c r="BM97">
        <v>0</v>
      </c>
      <c r="BN97">
        <v>0</v>
      </c>
      <c r="BO97">
        <v>0</v>
      </c>
      <c r="BP97" s="15">
        <v>1</v>
      </c>
      <c r="BQ97">
        <v>0</v>
      </c>
      <c r="BR97">
        <v>0</v>
      </c>
      <c r="BS97" s="15">
        <v>0</v>
      </c>
      <c r="BT97">
        <v>0</v>
      </c>
      <c r="BU97">
        <v>0</v>
      </c>
      <c r="BV97">
        <v>1</v>
      </c>
      <c r="BW97">
        <v>1</v>
      </c>
      <c r="BX97">
        <v>1</v>
      </c>
      <c r="BY97">
        <v>0</v>
      </c>
      <c r="BZ97">
        <v>1</v>
      </c>
      <c r="CA97">
        <v>0</v>
      </c>
      <c r="CB97">
        <v>0</v>
      </c>
      <c r="CC97">
        <v>0</v>
      </c>
      <c r="CD97">
        <v>1</v>
      </c>
      <c r="CE97" s="15">
        <v>0</v>
      </c>
      <c r="CF97">
        <v>0.14599999999999999</v>
      </c>
      <c r="CG97">
        <v>187</v>
      </c>
      <c r="CH97">
        <v>1</v>
      </c>
      <c r="CI97">
        <v>0</v>
      </c>
      <c r="CJ97">
        <v>27</v>
      </c>
      <c r="CK97" s="28" t="s">
        <v>80</v>
      </c>
    </row>
    <row r="98" spans="1:89" x14ac:dyDescent="0.35">
      <c r="A98">
        <v>97</v>
      </c>
      <c r="B98">
        <v>9</v>
      </c>
      <c r="C98" s="21" t="s">
        <v>4</v>
      </c>
      <c r="D98" s="11">
        <v>13.2</v>
      </c>
      <c r="E98" s="12">
        <v>0.8</v>
      </c>
      <c r="F98" s="7">
        <f t="shared" si="14"/>
        <v>16.499999999999996</v>
      </c>
      <c r="G98" s="8">
        <v>0</v>
      </c>
      <c r="H98" s="9">
        <v>0</v>
      </c>
      <c r="I98" s="9">
        <v>0</v>
      </c>
      <c r="J98" s="9">
        <v>1</v>
      </c>
      <c r="K98" s="9">
        <v>0</v>
      </c>
      <c r="L98" s="8">
        <v>809</v>
      </c>
      <c r="M98" s="9">
        <v>5</v>
      </c>
      <c r="N98" s="9">
        <f t="shared" si="11"/>
        <v>803</v>
      </c>
      <c r="O98" s="9">
        <f t="shared" si="12"/>
        <v>12</v>
      </c>
      <c r="P98" s="7">
        <v>3.5219999999999998</v>
      </c>
      <c r="Q98" s="7">
        <v>27.109000000000002</v>
      </c>
      <c r="R98" s="9">
        <v>1</v>
      </c>
      <c r="S98" s="9">
        <v>0</v>
      </c>
      <c r="T98" s="9">
        <v>1</v>
      </c>
      <c r="U98" s="9">
        <v>0</v>
      </c>
      <c r="V98" s="9">
        <v>0</v>
      </c>
      <c r="W98" s="25">
        <v>0</v>
      </c>
      <c r="X98" s="9">
        <v>0</v>
      </c>
      <c r="Y98" s="9">
        <v>1</v>
      </c>
      <c r="Z98" s="25">
        <v>0</v>
      </c>
      <c r="AA98" s="9">
        <v>1</v>
      </c>
      <c r="AB98" s="25">
        <v>0</v>
      </c>
      <c r="AC98" s="17">
        <v>2000</v>
      </c>
      <c r="AD98" s="27">
        <v>0.57299999999999995</v>
      </c>
      <c r="AE98" s="27">
        <v>0.13100000000000001</v>
      </c>
      <c r="AF98" s="27">
        <v>0.22800000000000001</v>
      </c>
      <c r="AG98" s="34">
        <v>6.8000000000000005E-2</v>
      </c>
      <c r="AH98" s="33">
        <v>0.48</v>
      </c>
      <c r="AI98" s="15">
        <v>0.52</v>
      </c>
      <c r="AJ98">
        <v>0</v>
      </c>
      <c r="AK98" s="31">
        <v>1</v>
      </c>
      <c r="AL98" t="s">
        <v>87</v>
      </c>
      <c r="AM98" s="31" t="s">
        <v>87</v>
      </c>
      <c r="AN98">
        <v>0</v>
      </c>
      <c r="AO98" s="15">
        <v>1</v>
      </c>
      <c r="AP98">
        <v>0.58699999999999997</v>
      </c>
      <c r="AQ98" s="15">
        <f t="shared" si="15"/>
        <v>0.41300000000000003</v>
      </c>
      <c r="AR98" s="15" t="s">
        <v>3</v>
      </c>
      <c r="AS98">
        <v>0</v>
      </c>
      <c r="AT98">
        <v>0</v>
      </c>
      <c r="AU98">
        <v>0</v>
      </c>
      <c r="AV98">
        <v>0</v>
      </c>
      <c r="AW98">
        <v>0</v>
      </c>
      <c r="AX98">
        <v>1</v>
      </c>
      <c r="AY98" s="15">
        <v>0</v>
      </c>
      <c r="AZ98">
        <v>0</v>
      </c>
      <c r="BA98">
        <v>1</v>
      </c>
      <c r="BB98" s="15">
        <v>0</v>
      </c>
      <c r="BC98">
        <v>538</v>
      </c>
      <c r="BD98">
        <v>46</v>
      </c>
      <c r="BE98" s="21">
        <v>0.502</v>
      </c>
      <c r="BF98" s="21">
        <v>42</v>
      </c>
      <c r="BG98">
        <v>1</v>
      </c>
      <c r="BH98">
        <v>0</v>
      </c>
      <c r="BI98">
        <v>0</v>
      </c>
      <c r="BJ98">
        <v>0</v>
      </c>
      <c r="BK98">
        <v>1</v>
      </c>
      <c r="BL98" s="15">
        <v>0</v>
      </c>
      <c r="BM98">
        <v>0</v>
      </c>
      <c r="BN98">
        <v>0</v>
      </c>
      <c r="BO98">
        <v>0</v>
      </c>
      <c r="BP98" s="15">
        <v>1</v>
      </c>
      <c r="BQ98">
        <v>0</v>
      </c>
      <c r="BR98">
        <v>0</v>
      </c>
      <c r="BS98" s="15">
        <v>0</v>
      </c>
      <c r="BT98">
        <v>0</v>
      </c>
      <c r="BU98">
        <v>0</v>
      </c>
      <c r="BV98">
        <v>1</v>
      </c>
      <c r="BW98">
        <v>1</v>
      </c>
      <c r="BX98">
        <v>1</v>
      </c>
      <c r="BY98">
        <v>0</v>
      </c>
      <c r="BZ98">
        <v>1</v>
      </c>
      <c r="CA98">
        <v>0</v>
      </c>
      <c r="CB98">
        <v>0</v>
      </c>
      <c r="CC98">
        <v>0</v>
      </c>
      <c r="CD98">
        <v>1</v>
      </c>
      <c r="CE98" s="15">
        <v>0</v>
      </c>
      <c r="CF98">
        <v>0.14599999999999999</v>
      </c>
      <c r="CG98">
        <v>187</v>
      </c>
      <c r="CH98">
        <v>1</v>
      </c>
      <c r="CI98">
        <v>0</v>
      </c>
      <c r="CJ98">
        <v>27</v>
      </c>
      <c r="CK98" s="28" t="s">
        <v>80</v>
      </c>
    </row>
    <row r="99" spans="1:89" s="38" customFormat="1" x14ac:dyDescent="0.35">
      <c r="A99">
        <v>98</v>
      </c>
      <c r="B99" s="38">
        <v>9</v>
      </c>
      <c r="C99" s="39" t="s">
        <v>4</v>
      </c>
      <c r="D99" s="40">
        <v>5.7</v>
      </c>
      <c r="E99" s="41">
        <v>0.3</v>
      </c>
      <c r="F99" s="42">
        <f t="shared" si="14"/>
        <v>19</v>
      </c>
      <c r="G99" s="44">
        <v>0</v>
      </c>
      <c r="H99" s="45">
        <v>0</v>
      </c>
      <c r="I99" s="45">
        <v>0</v>
      </c>
      <c r="J99" s="45">
        <v>1</v>
      </c>
      <c r="K99" s="45">
        <v>0</v>
      </c>
      <c r="L99" s="44">
        <v>5186</v>
      </c>
      <c r="M99" s="45">
        <v>6</v>
      </c>
      <c r="N99" s="45">
        <f t="shared" si="11"/>
        <v>5179</v>
      </c>
      <c r="O99" s="45">
        <f t="shared" si="12"/>
        <v>12</v>
      </c>
      <c r="P99" s="42">
        <v>3.5219999999999998</v>
      </c>
      <c r="Q99" s="42">
        <v>27.109000000000002</v>
      </c>
      <c r="R99" s="45">
        <v>1</v>
      </c>
      <c r="S99" s="45">
        <v>0</v>
      </c>
      <c r="T99" s="45">
        <v>1</v>
      </c>
      <c r="U99" s="45">
        <v>0</v>
      </c>
      <c r="V99" s="45">
        <v>0</v>
      </c>
      <c r="W99" s="46">
        <v>0</v>
      </c>
      <c r="X99" s="45">
        <v>0</v>
      </c>
      <c r="Y99" s="45">
        <v>1</v>
      </c>
      <c r="Z99" s="46">
        <v>0</v>
      </c>
      <c r="AA99" s="45">
        <v>1</v>
      </c>
      <c r="AB99" s="46">
        <v>0</v>
      </c>
      <c r="AC99" s="47">
        <v>2000</v>
      </c>
      <c r="AD99" s="43">
        <v>0.57299999999999995</v>
      </c>
      <c r="AE99" s="43">
        <v>0.13100000000000001</v>
      </c>
      <c r="AF99" s="43">
        <v>0.22800000000000001</v>
      </c>
      <c r="AG99" s="48">
        <v>6.8000000000000005E-2</v>
      </c>
      <c r="AH99" s="49">
        <v>0.48</v>
      </c>
      <c r="AI99" s="50">
        <v>0.52</v>
      </c>
      <c r="AJ99" s="38">
        <v>0.54410000000000003</v>
      </c>
      <c r="AK99" s="51">
        <f>1-AJ99</f>
        <v>0.45589999999999997</v>
      </c>
      <c r="AL99" s="38">
        <v>1</v>
      </c>
      <c r="AM99" s="51">
        <v>0</v>
      </c>
      <c r="AN99">
        <v>0</v>
      </c>
      <c r="AO99" s="50">
        <v>1</v>
      </c>
      <c r="AP99" s="38">
        <v>0.58699999999999997</v>
      </c>
      <c r="AQ99" s="50">
        <f t="shared" si="15"/>
        <v>0.41300000000000003</v>
      </c>
      <c r="AR99" s="50" t="s">
        <v>3</v>
      </c>
      <c r="AS99">
        <v>0</v>
      </c>
      <c r="AT99">
        <v>0</v>
      </c>
      <c r="AU99">
        <v>0</v>
      </c>
      <c r="AV99">
        <v>0</v>
      </c>
      <c r="AW99">
        <v>0</v>
      </c>
      <c r="AX99">
        <v>1</v>
      </c>
      <c r="AY99" s="50">
        <v>0</v>
      </c>
      <c r="AZ99">
        <v>0</v>
      </c>
      <c r="BA99">
        <v>1</v>
      </c>
      <c r="BB99" s="50">
        <v>0</v>
      </c>
      <c r="BC99">
        <v>538</v>
      </c>
      <c r="BD99">
        <v>46</v>
      </c>
      <c r="BE99" s="39">
        <v>0.502</v>
      </c>
      <c r="BF99" s="39">
        <v>42</v>
      </c>
      <c r="BG99" s="38">
        <v>1</v>
      </c>
      <c r="BH99" s="38">
        <v>0</v>
      </c>
      <c r="BI99" s="38">
        <v>0</v>
      </c>
      <c r="BJ99" s="38">
        <v>0</v>
      </c>
      <c r="BK99" s="38">
        <v>1</v>
      </c>
      <c r="BL99" s="50">
        <v>0</v>
      </c>
      <c r="BM99" s="38">
        <v>0</v>
      </c>
      <c r="BN99" s="38">
        <v>0</v>
      </c>
      <c r="BO99" s="38">
        <v>0</v>
      </c>
      <c r="BP99" s="50">
        <v>1</v>
      </c>
      <c r="BQ99" s="38">
        <v>0</v>
      </c>
      <c r="BR99" s="38">
        <v>0</v>
      </c>
      <c r="BS99" s="50">
        <v>0</v>
      </c>
      <c r="BT99" s="38">
        <v>0</v>
      </c>
      <c r="BU99" s="38">
        <v>0</v>
      </c>
      <c r="BV99" s="38">
        <v>1</v>
      </c>
      <c r="BW99" s="38">
        <v>1</v>
      </c>
      <c r="BX99" s="38">
        <v>1</v>
      </c>
      <c r="BY99" s="38">
        <v>0</v>
      </c>
      <c r="BZ99" s="38">
        <v>1</v>
      </c>
      <c r="CA99" s="38">
        <v>1</v>
      </c>
      <c r="CB99" s="38">
        <v>0</v>
      </c>
      <c r="CC99" s="38">
        <v>0</v>
      </c>
      <c r="CD99" s="38">
        <v>1</v>
      </c>
      <c r="CE99" s="50">
        <v>0</v>
      </c>
      <c r="CF99">
        <v>0.14599999999999999</v>
      </c>
      <c r="CG99">
        <v>187</v>
      </c>
      <c r="CH99">
        <v>1</v>
      </c>
      <c r="CI99">
        <v>0</v>
      </c>
      <c r="CJ99">
        <v>27</v>
      </c>
      <c r="CK99" s="28" t="s">
        <v>80</v>
      </c>
    </row>
    <row r="100" spans="1:89" x14ac:dyDescent="0.35">
      <c r="A100">
        <v>99</v>
      </c>
      <c r="B100">
        <v>10</v>
      </c>
      <c r="C100" s="21" t="s">
        <v>22</v>
      </c>
      <c r="D100" s="11">
        <v>7.3</v>
      </c>
      <c r="E100" s="12">
        <f t="shared" ref="E100:E114" si="17">D100/F100</f>
        <v>1.1388455538221529</v>
      </c>
      <c r="F100" s="7">
        <v>6.41</v>
      </c>
      <c r="G100" s="8">
        <v>0</v>
      </c>
      <c r="H100" s="9">
        <v>0</v>
      </c>
      <c r="I100" s="9">
        <v>1</v>
      </c>
      <c r="J100" s="9">
        <v>0</v>
      </c>
      <c r="K100" s="9">
        <v>0</v>
      </c>
      <c r="L100" s="8">
        <v>250</v>
      </c>
      <c r="M100" s="9">
        <v>6</v>
      </c>
      <c r="N100" s="9">
        <f t="shared" si="11"/>
        <v>243</v>
      </c>
      <c r="O100" s="9">
        <f t="shared" si="12"/>
        <v>15</v>
      </c>
      <c r="P100" s="7">
        <v>8.9</v>
      </c>
      <c r="Q100" s="7">
        <f t="shared" ref="Q100:Q120" si="18">BF100-P100-6</f>
        <v>12.399999999999999</v>
      </c>
      <c r="R100" s="9">
        <v>1</v>
      </c>
      <c r="S100" s="9">
        <v>0</v>
      </c>
      <c r="T100" s="9">
        <v>0</v>
      </c>
      <c r="U100" s="9">
        <v>1</v>
      </c>
      <c r="V100" s="9">
        <v>0</v>
      </c>
      <c r="W100" s="25">
        <v>0</v>
      </c>
      <c r="X100" s="9">
        <v>0</v>
      </c>
      <c r="Y100" s="9">
        <v>1</v>
      </c>
      <c r="Z100" s="25">
        <v>0</v>
      </c>
      <c r="AA100" s="9">
        <v>0</v>
      </c>
      <c r="AB100" s="25">
        <v>1</v>
      </c>
      <c r="AC100" s="17">
        <v>1985</v>
      </c>
      <c r="AD100" s="27">
        <v>0.42799999999999999</v>
      </c>
      <c r="AE100" s="27">
        <f t="shared" ref="AE100:AF114" si="19">(1-$AD$100-$AG$100)/2</f>
        <v>0.16000000000000003</v>
      </c>
      <c r="AF100" s="27">
        <f t="shared" si="19"/>
        <v>0.16000000000000003</v>
      </c>
      <c r="AG100" s="34">
        <v>0.252</v>
      </c>
      <c r="AH100" s="33" t="s">
        <v>87</v>
      </c>
      <c r="AI100" s="15" t="s">
        <v>87</v>
      </c>
      <c r="AJ100">
        <v>0.66400000000000003</v>
      </c>
      <c r="AK100" s="31">
        <v>0.33600000000000002</v>
      </c>
      <c r="AL100" t="s">
        <v>87</v>
      </c>
      <c r="AM100" s="31" t="s">
        <v>87</v>
      </c>
      <c r="AN100">
        <v>0</v>
      </c>
      <c r="AO100" s="15">
        <v>1</v>
      </c>
      <c r="AP100">
        <v>0.66800000000000004</v>
      </c>
      <c r="AQ100" s="15">
        <v>0.33200000000000002</v>
      </c>
      <c r="AR100" s="15" t="s">
        <v>212</v>
      </c>
      <c r="AS100">
        <v>0</v>
      </c>
      <c r="AT100">
        <v>1</v>
      </c>
      <c r="AU100">
        <v>0</v>
      </c>
      <c r="AV100">
        <v>0</v>
      </c>
      <c r="AW100">
        <v>0</v>
      </c>
      <c r="AX100">
        <v>0</v>
      </c>
      <c r="AY100" s="15">
        <v>0</v>
      </c>
      <c r="AZ100">
        <v>0</v>
      </c>
      <c r="BA100">
        <v>1</v>
      </c>
      <c r="BB100" s="15">
        <v>0</v>
      </c>
      <c r="BC100">
        <v>1105</v>
      </c>
      <c r="BD100">
        <v>269</v>
      </c>
      <c r="BE100" s="21">
        <v>0.22900000000000001</v>
      </c>
      <c r="BF100" s="21">
        <v>27.3</v>
      </c>
      <c r="BG100">
        <v>1</v>
      </c>
      <c r="BH100">
        <v>0</v>
      </c>
      <c r="BI100">
        <v>0</v>
      </c>
      <c r="BJ100">
        <v>0</v>
      </c>
      <c r="BK100">
        <v>0</v>
      </c>
      <c r="BL100" s="15">
        <v>0</v>
      </c>
      <c r="BM100">
        <v>0</v>
      </c>
      <c r="BN100">
        <v>0</v>
      </c>
      <c r="BO100">
        <v>1</v>
      </c>
      <c r="BP100" s="15">
        <v>0</v>
      </c>
      <c r="BQ100">
        <v>0</v>
      </c>
      <c r="BR100">
        <v>0</v>
      </c>
      <c r="BS100" s="15">
        <v>0</v>
      </c>
      <c r="BT100">
        <v>1</v>
      </c>
      <c r="BU100">
        <v>1</v>
      </c>
      <c r="BV100">
        <v>0</v>
      </c>
      <c r="BW100">
        <v>0</v>
      </c>
      <c r="BX100">
        <v>0</v>
      </c>
      <c r="BY100">
        <v>0</v>
      </c>
      <c r="BZ100">
        <v>1</v>
      </c>
      <c r="CA100">
        <v>0</v>
      </c>
      <c r="CB100">
        <v>0</v>
      </c>
      <c r="CC100">
        <v>0</v>
      </c>
      <c r="CD100">
        <v>1</v>
      </c>
      <c r="CE100" s="15">
        <v>0</v>
      </c>
      <c r="CF100">
        <v>0</v>
      </c>
      <c r="CG100">
        <v>110</v>
      </c>
      <c r="CH100">
        <v>0</v>
      </c>
      <c r="CI100">
        <v>1</v>
      </c>
      <c r="CJ100">
        <v>19</v>
      </c>
      <c r="CK100" s="28" t="s">
        <v>80</v>
      </c>
    </row>
    <row r="101" spans="1:89" x14ac:dyDescent="0.35">
      <c r="A101">
        <v>100</v>
      </c>
      <c r="B101">
        <v>10</v>
      </c>
      <c r="C101" s="21" t="s">
        <v>22</v>
      </c>
      <c r="D101" s="11">
        <v>14.51</v>
      </c>
      <c r="E101" s="12">
        <f t="shared" si="17"/>
        <v>4.0530726256983236</v>
      </c>
      <c r="F101" s="7">
        <v>3.58</v>
      </c>
      <c r="G101" s="8">
        <v>0</v>
      </c>
      <c r="H101" s="9">
        <v>0</v>
      </c>
      <c r="I101" s="9">
        <v>1</v>
      </c>
      <c r="J101" s="9">
        <v>0</v>
      </c>
      <c r="K101" s="9">
        <v>0</v>
      </c>
      <c r="L101" s="8">
        <v>250</v>
      </c>
      <c r="M101" s="9">
        <v>6</v>
      </c>
      <c r="N101" s="9">
        <f t="shared" si="11"/>
        <v>243</v>
      </c>
      <c r="O101" s="9">
        <f t="shared" si="12"/>
        <v>15</v>
      </c>
      <c r="P101" s="7">
        <v>8.9</v>
      </c>
      <c r="Q101" s="7">
        <f t="shared" si="18"/>
        <v>13.399999999999999</v>
      </c>
      <c r="R101" s="9">
        <v>1</v>
      </c>
      <c r="S101" s="9">
        <v>0</v>
      </c>
      <c r="T101" s="9">
        <v>0</v>
      </c>
      <c r="U101" s="9">
        <v>1</v>
      </c>
      <c r="V101" s="9">
        <v>0</v>
      </c>
      <c r="W101" s="25">
        <v>0</v>
      </c>
      <c r="X101" s="9">
        <v>0</v>
      </c>
      <c r="Y101" s="9">
        <v>1</v>
      </c>
      <c r="Z101" s="25">
        <v>0</v>
      </c>
      <c r="AA101" s="9">
        <v>0</v>
      </c>
      <c r="AB101" s="25">
        <v>1</v>
      </c>
      <c r="AC101" s="17">
        <v>1985</v>
      </c>
      <c r="AD101" s="27">
        <v>0.42799999999999999</v>
      </c>
      <c r="AE101" s="27">
        <f t="shared" si="19"/>
        <v>0.16000000000000003</v>
      </c>
      <c r="AF101" s="27">
        <f t="shared" si="19"/>
        <v>0.16000000000000003</v>
      </c>
      <c r="AG101" s="34">
        <v>0.252</v>
      </c>
      <c r="AH101" s="33" t="s">
        <v>87</v>
      </c>
      <c r="AI101" s="15" t="s">
        <v>87</v>
      </c>
      <c r="AJ101">
        <v>0.66400000000000003</v>
      </c>
      <c r="AK101" s="31">
        <v>0.33600000000000002</v>
      </c>
      <c r="AL101" t="s">
        <v>87</v>
      </c>
      <c r="AM101" s="31" t="s">
        <v>87</v>
      </c>
      <c r="AN101">
        <v>0</v>
      </c>
      <c r="AO101" s="15">
        <v>1</v>
      </c>
      <c r="AP101">
        <v>0.66800000000000004</v>
      </c>
      <c r="AQ101" s="15">
        <v>0.33200000000000002</v>
      </c>
      <c r="AR101" s="15" t="s">
        <v>212</v>
      </c>
      <c r="AS101">
        <v>0</v>
      </c>
      <c r="AT101">
        <v>1</v>
      </c>
      <c r="AU101">
        <v>0</v>
      </c>
      <c r="AV101">
        <v>0</v>
      </c>
      <c r="AW101">
        <v>0</v>
      </c>
      <c r="AX101">
        <v>0</v>
      </c>
      <c r="AY101" s="15">
        <v>0</v>
      </c>
      <c r="AZ101">
        <v>0</v>
      </c>
      <c r="BA101">
        <v>1</v>
      </c>
      <c r="BB101" s="15">
        <v>0</v>
      </c>
      <c r="BC101">
        <v>1105</v>
      </c>
      <c r="BD101">
        <v>269</v>
      </c>
      <c r="BE101" s="21">
        <v>0.22900000000000001</v>
      </c>
      <c r="BF101" s="21">
        <v>28.3</v>
      </c>
      <c r="BG101">
        <v>0</v>
      </c>
      <c r="BH101">
        <v>0</v>
      </c>
      <c r="BI101">
        <v>1</v>
      </c>
      <c r="BJ101">
        <v>0</v>
      </c>
      <c r="BK101">
        <v>0</v>
      </c>
      <c r="BL101" s="15">
        <v>0</v>
      </c>
      <c r="BM101">
        <v>0</v>
      </c>
      <c r="BN101">
        <v>0</v>
      </c>
      <c r="BO101">
        <v>1</v>
      </c>
      <c r="BP101" s="15">
        <v>0</v>
      </c>
      <c r="BQ101">
        <v>1</v>
      </c>
      <c r="BR101">
        <v>1</v>
      </c>
      <c r="BS101" s="15">
        <v>1</v>
      </c>
      <c r="BT101">
        <v>1</v>
      </c>
      <c r="BU101">
        <v>1</v>
      </c>
      <c r="BV101">
        <v>0</v>
      </c>
      <c r="BW101">
        <v>0</v>
      </c>
      <c r="BX101">
        <v>0</v>
      </c>
      <c r="BY101">
        <v>0</v>
      </c>
      <c r="BZ101">
        <v>1</v>
      </c>
      <c r="CA101">
        <v>0</v>
      </c>
      <c r="CB101">
        <v>0</v>
      </c>
      <c r="CC101">
        <v>0</v>
      </c>
      <c r="CD101">
        <v>1</v>
      </c>
      <c r="CE101" s="15">
        <v>0</v>
      </c>
      <c r="CF101">
        <v>0</v>
      </c>
      <c r="CG101">
        <v>110</v>
      </c>
      <c r="CH101">
        <v>0</v>
      </c>
      <c r="CI101">
        <v>1</v>
      </c>
      <c r="CJ101">
        <v>19</v>
      </c>
      <c r="CK101" s="28" t="s">
        <v>80</v>
      </c>
    </row>
    <row r="102" spans="1:89" x14ac:dyDescent="0.35">
      <c r="A102">
        <v>101</v>
      </c>
      <c r="B102">
        <v>10</v>
      </c>
      <c r="C102" s="21" t="s">
        <v>22</v>
      </c>
      <c r="D102" s="11">
        <v>12.53</v>
      </c>
      <c r="E102" s="12">
        <f t="shared" si="17"/>
        <v>2.4377431906614788</v>
      </c>
      <c r="F102" s="7">
        <v>5.14</v>
      </c>
      <c r="G102" s="8">
        <v>0</v>
      </c>
      <c r="H102" s="9">
        <v>0</v>
      </c>
      <c r="I102" s="9">
        <v>1</v>
      </c>
      <c r="J102" s="9">
        <v>0</v>
      </c>
      <c r="K102" s="9">
        <v>0</v>
      </c>
      <c r="L102" s="8">
        <v>250</v>
      </c>
      <c r="M102" s="9">
        <v>6</v>
      </c>
      <c r="N102" s="9">
        <f t="shared" si="11"/>
        <v>243</v>
      </c>
      <c r="O102" s="9">
        <f t="shared" si="12"/>
        <v>15</v>
      </c>
      <c r="P102" s="7">
        <v>8.9</v>
      </c>
      <c r="Q102" s="7">
        <f t="shared" si="18"/>
        <v>14.399999999999999</v>
      </c>
      <c r="R102" s="9">
        <v>1</v>
      </c>
      <c r="S102" s="9">
        <v>0</v>
      </c>
      <c r="T102" s="9">
        <v>0</v>
      </c>
      <c r="U102" s="9">
        <v>1</v>
      </c>
      <c r="V102" s="9">
        <v>0</v>
      </c>
      <c r="W102" s="25">
        <v>0</v>
      </c>
      <c r="X102" s="9">
        <v>0</v>
      </c>
      <c r="Y102" s="9">
        <v>1</v>
      </c>
      <c r="Z102" s="25">
        <v>0</v>
      </c>
      <c r="AA102" s="9">
        <v>0</v>
      </c>
      <c r="AB102" s="25">
        <v>1</v>
      </c>
      <c r="AC102" s="17">
        <v>1985</v>
      </c>
      <c r="AD102" s="27">
        <v>0.42799999999999999</v>
      </c>
      <c r="AE102" s="27">
        <f t="shared" si="19"/>
        <v>0.16000000000000003</v>
      </c>
      <c r="AF102" s="27">
        <f t="shared" si="19"/>
        <v>0.16000000000000003</v>
      </c>
      <c r="AG102" s="34">
        <v>0.252</v>
      </c>
      <c r="AH102" s="33" t="s">
        <v>87</v>
      </c>
      <c r="AI102" s="15" t="s">
        <v>87</v>
      </c>
      <c r="AJ102">
        <v>0.66400000000000003</v>
      </c>
      <c r="AK102" s="31">
        <v>0.33600000000000002</v>
      </c>
      <c r="AL102" t="s">
        <v>87</v>
      </c>
      <c r="AM102" s="31" t="s">
        <v>87</v>
      </c>
      <c r="AN102">
        <v>0</v>
      </c>
      <c r="AO102" s="15">
        <v>1</v>
      </c>
      <c r="AP102">
        <v>0.66800000000000004</v>
      </c>
      <c r="AQ102" s="15">
        <v>0.33200000000000002</v>
      </c>
      <c r="AR102" s="15" t="s">
        <v>212</v>
      </c>
      <c r="AS102">
        <v>0</v>
      </c>
      <c r="AT102">
        <v>1</v>
      </c>
      <c r="AU102">
        <v>0</v>
      </c>
      <c r="AV102">
        <v>0</v>
      </c>
      <c r="AW102">
        <v>0</v>
      </c>
      <c r="AX102">
        <v>0</v>
      </c>
      <c r="AY102" s="15">
        <v>0</v>
      </c>
      <c r="AZ102">
        <v>0</v>
      </c>
      <c r="BA102">
        <v>1</v>
      </c>
      <c r="BB102" s="15">
        <v>0</v>
      </c>
      <c r="BC102">
        <v>1105</v>
      </c>
      <c r="BD102">
        <v>269</v>
      </c>
      <c r="BE102" s="21">
        <v>0.22900000000000001</v>
      </c>
      <c r="BF102" s="21">
        <v>29.3</v>
      </c>
      <c r="BG102">
        <v>0</v>
      </c>
      <c r="BH102">
        <v>0</v>
      </c>
      <c r="BI102">
        <v>1</v>
      </c>
      <c r="BJ102">
        <v>0</v>
      </c>
      <c r="BK102">
        <v>0</v>
      </c>
      <c r="BL102" s="15">
        <v>0</v>
      </c>
      <c r="BM102">
        <v>0</v>
      </c>
      <c r="BN102">
        <v>0</v>
      </c>
      <c r="BO102">
        <v>1</v>
      </c>
      <c r="BP102" s="15">
        <v>0</v>
      </c>
      <c r="BQ102">
        <v>1</v>
      </c>
      <c r="BR102">
        <v>1</v>
      </c>
      <c r="BS102" s="15">
        <v>1</v>
      </c>
      <c r="BT102">
        <v>1</v>
      </c>
      <c r="BU102">
        <v>1</v>
      </c>
      <c r="BV102">
        <v>0</v>
      </c>
      <c r="BW102">
        <v>0</v>
      </c>
      <c r="BX102">
        <v>0</v>
      </c>
      <c r="BY102">
        <v>0</v>
      </c>
      <c r="BZ102">
        <v>1</v>
      </c>
      <c r="CA102">
        <v>0</v>
      </c>
      <c r="CB102">
        <v>0</v>
      </c>
      <c r="CC102">
        <v>0</v>
      </c>
      <c r="CD102">
        <v>1</v>
      </c>
      <c r="CE102" s="15">
        <v>0</v>
      </c>
      <c r="CF102">
        <v>0</v>
      </c>
      <c r="CG102">
        <v>110</v>
      </c>
      <c r="CH102">
        <v>0</v>
      </c>
      <c r="CI102">
        <v>1</v>
      </c>
      <c r="CJ102">
        <v>19</v>
      </c>
      <c r="CK102" s="28" t="s">
        <v>80</v>
      </c>
    </row>
    <row r="103" spans="1:89" x14ac:dyDescent="0.35">
      <c r="A103">
        <v>102</v>
      </c>
      <c r="B103">
        <v>10</v>
      </c>
      <c r="C103" s="21" t="s">
        <v>22</v>
      </c>
      <c r="D103" s="11">
        <v>12.33</v>
      </c>
      <c r="E103" s="12">
        <f t="shared" si="17"/>
        <v>2.1113013698630136</v>
      </c>
      <c r="F103" s="7">
        <v>5.84</v>
      </c>
      <c r="G103" s="8">
        <v>0</v>
      </c>
      <c r="H103" s="9">
        <v>0</v>
      </c>
      <c r="I103" s="9">
        <v>1</v>
      </c>
      <c r="J103" s="9">
        <v>0</v>
      </c>
      <c r="K103" s="9">
        <v>0</v>
      </c>
      <c r="L103" s="8">
        <v>250</v>
      </c>
      <c r="M103" s="9">
        <v>6</v>
      </c>
      <c r="N103" s="9">
        <f t="shared" si="11"/>
        <v>243</v>
      </c>
      <c r="O103" s="9">
        <f t="shared" si="12"/>
        <v>15</v>
      </c>
      <c r="P103" s="7">
        <v>8.9</v>
      </c>
      <c r="Q103" s="7">
        <f t="shared" si="18"/>
        <v>15.399999999999999</v>
      </c>
      <c r="R103" s="9">
        <v>1</v>
      </c>
      <c r="S103" s="9">
        <v>0</v>
      </c>
      <c r="T103" s="9">
        <v>0</v>
      </c>
      <c r="U103" s="9">
        <v>1</v>
      </c>
      <c r="V103" s="9">
        <v>0</v>
      </c>
      <c r="W103" s="25">
        <v>0</v>
      </c>
      <c r="X103" s="9">
        <v>0</v>
      </c>
      <c r="Y103" s="9">
        <v>1</v>
      </c>
      <c r="Z103" s="25">
        <v>0</v>
      </c>
      <c r="AA103" s="9">
        <v>0</v>
      </c>
      <c r="AB103" s="25">
        <v>1</v>
      </c>
      <c r="AC103" s="17">
        <v>1985</v>
      </c>
      <c r="AD103" s="27">
        <v>0.42799999999999999</v>
      </c>
      <c r="AE103" s="27">
        <f t="shared" si="19"/>
        <v>0.16000000000000003</v>
      </c>
      <c r="AF103" s="27">
        <f t="shared" si="19"/>
        <v>0.16000000000000003</v>
      </c>
      <c r="AG103" s="34">
        <v>0.252</v>
      </c>
      <c r="AH103" s="33" t="s">
        <v>87</v>
      </c>
      <c r="AI103" s="15" t="s">
        <v>87</v>
      </c>
      <c r="AJ103">
        <v>0.66400000000000003</v>
      </c>
      <c r="AK103" s="31">
        <v>0.33600000000000002</v>
      </c>
      <c r="AL103" t="s">
        <v>87</v>
      </c>
      <c r="AM103" s="31" t="s">
        <v>87</v>
      </c>
      <c r="AN103">
        <v>0</v>
      </c>
      <c r="AO103" s="15">
        <v>1</v>
      </c>
      <c r="AP103">
        <v>0.66800000000000004</v>
      </c>
      <c r="AQ103" s="15">
        <v>0.33200000000000002</v>
      </c>
      <c r="AR103" s="15" t="s">
        <v>212</v>
      </c>
      <c r="AS103">
        <v>0</v>
      </c>
      <c r="AT103">
        <v>1</v>
      </c>
      <c r="AU103">
        <v>0</v>
      </c>
      <c r="AV103">
        <v>0</v>
      </c>
      <c r="AW103">
        <v>0</v>
      </c>
      <c r="AX103">
        <v>0</v>
      </c>
      <c r="AY103" s="15">
        <v>0</v>
      </c>
      <c r="AZ103">
        <v>0</v>
      </c>
      <c r="BA103">
        <v>1</v>
      </c>
      <c r="BB103" s="15">
        <v>0</v>
      </c>
      <c r="BC103">
        <v>1105</v>
      </c>
      <c r="BD103">
        <v>269</v>
      </c>
      <c r="BE103" s="21">
        <v>0.22900000000000001</v>
      </c>
      <c r="BF103" s="21">
        <v>30.3</v>
      </c>
      <c r="BG103">
        <v>0</v>
      </c>
      <c r="BH103">
        <v>0</v>
      </c>
      <c r="BI103">
        <v>1</v>
      </c>
      <c r="BJ103">
        <v>0</v>
      </c>
      <c r="BK103">
        <v>0</v>
      </c>
      <c r="BL103" s="15">
        <v>0</v>
      </c>
      <c r="BM103">
        <v>0</v>
      </c>
      <c r="BN103">
        <v>0</v>
      </c>
      <c r="BO103">
        <v>1</v>
      </c>
      <c r="BP103" s="15">
        <v>0</v>
      </c>
      <c r="BQ103">
        <v>1</v>
      </c>
      <c r="BR103">
        <v>1</v>
      </c>
      <c r="BS103" s="15">
        <v>1</v>
      </c>
      <c r="BT103">
        <v>1</v>
      </c>
      <c r="BU103">
        <v>1</v>
      </c>
      <c r="BV103">
        <v>0</v>
      </c>
      <c r="BW103">
        <v>0</v>
      </c>
      <c r="BX103">
        <v>0</v>
      </c>
      <c r="BY103">
        <v>0</v>
      </c>
      <c r="BZ103">
        <v>1</v>
      </c>
      <c r="CA103">
        <v>0</v>
      </c>
      <c r="CB103">
        <v>0</v>
      </c>
      <c r="CC103">
        <v>0</v>
      </c>
      <c r="CD103">
        <v>1</v>
      </c>
      <c r="CE103" s="15">
        <v>0</v>
      </c>
      <c r="CF103">
        <v>0</v>
      </c>
      <c r="CG103">
        <v>110</v>
      </c>
      <c r="CH103">
        <v>0</v>
      </c>
      <c r="CI103">
        <v>1</v>
      </c>
      <c r="CJ103">
        <v>19</v>
      </c>
      <c r="CK103" s="28" t="s">
        <v>80</v>
      </c>
    </row>
    <row r="104" spans="1:89" x14ac:dyDescent="0.35">
      <c r="A104">
        <v>103</v>
      </c>
      <c r="B104">
        <v>10</v>
      </c>
      <c r="C104" s="21" t="s">
        <v>22</v>
      </c>
      <c r="D104" s="11">
        <v>6.54</v>
      </c>
      <c r="E104" s="12">
        <f t="shared" si="17"/>
        <v>0.55897435897435899</v>
      </c>
      <c r="F104" s="7">
        <v>11.7</v>
      </c>
      <c r="G104" s="8">
        <v>0</v>
      </c>
      <c r="H104" s="9">
        <v>0</v>
      </c>
      <c r="I104" s="9">
        <v>1</v>
      </c>
      <c r="J104" s="9">
        <v>0</v>
      </c>
      <c r="K104" s="9">
        <v>0</v>
      </c>
      <c r="L104" s="8">
        <v>250</v>
      </c>
      <c r="M104" s="9">
        <v>7</v>
      </c>
      <c r="N104" s="9">
        <f t="shared" si="11"/>
        <v>242</v>
      </c>
      <c r="O104" s="9">
        <f t="shared" si="12"/>
        <v>15</v>
      </c>
      <c r="P104" s="7">
        <v>8.9</v>
      </c>
      <c r="Q104" s="7">
        <f t="shared" si="18"/>
        <v>16.399999999999999</v>
      </c>
      <c r="R104" s="9">
        <v>1</v>
      </c>
      <c r="S104" s="9">
        <v>0</v>
      </c>
      <c r="T104" s="9">
        <v>0</v>
      </c>
      <c r="U104" s="9">
        <v>1</v>
      </c>
      <c r="V104" s="9">
        <v>0</v>
      </c>
      <c r="W104" s="25">
        <v>0</v>
      </c>
      <c r="X104" s="9">
        <v>0</v>
      </c>
      <c r="Y104" s="9">
        <v>1</v>
      </c>
      <c r="Z104" s="25">
        <v>0</v>
      </c>
      <c r="AA104" s="9">
        <v>0</v>
      </c>
      <c r="AB104" s="25">
        <v>1</v>
      </c>
      <c r="AC104" s="17">
        <v>1985</v>
      </c>
      <c r="AD104" s="27">
        <v>0.42799999999999999</v>
      </c>
      <c r="AE104" s="27">
        <f t="shared" si="19"/>
        <v>0.16000000000000003</v>
      </c>
      <c r="AF104" s="27">
        <f t="shared" si="19"/>
        <v>0.16000000000000003</v>
      </c>
      <c r="AG104" s="34">
        <v>0.252</v>
      </c>
      <c r="AH104" s="33" t="s">
        <v>87</v>
      </c>
      <c r="AI104" s="15" t="s">
        <v>87</v>
      </c>
      <c r="AJ104">
        <v>0.66400000000000003</v>
      </c>
      <c r="AK104" s="31">
        <v>0.33600000000000002</v>
      </c>
      <c r="AL104" t="s">
        <v>87</v>
      </c>
      <c r="AM104" s="31" t="s">
        <v>87</v>
      </c>
      <c r="AN104">
        <v>0</v>
      </c>
      <c r="AO104" s="15">
        <v>1</v>
      </c>
      <c r="AP104">
        <v>0.66800000000000004</v>
      </c>
      <c r="AQ104" s="15">
        <v>0.33200000000000002</v>
      </c>
      <c r="AR104" s="15" t="s">
        <v>212</v>
      </c>
      <c r="AS104">
        <v>0</v>
      </c>
      <c r="AT104">
        <v>1</v>
      </c>
      <c r="AU104">
        <v>0</v>
      </c>
      <c r="AV104">
        <v>0</v>
      </c>
      <c r="AW104">
        <v>0</v>
      </c>
      <c r="AX104">
        <v>0</v>
      </c>
      <c r="AY104" s="15">
        <v>0</v>
      </c>
      <c r="AZ104">
        <v>0</v>
      </c>
      <c r="BA104">
        <v>1</v>
      </c>
      <c r="BB104" s="15">
        <v>0</v>
      </c>
      <c r="BC104">
        <v>1105</v>
      </c>
      <c r="BD104">
        <v>269</v>
      </c>
      <c r="BE104" s="21">
        <v>0.22900000000000001</v>
      </c>
      <c r="BF104" s="21">
        <v>31.3</v>
      </c>
      <c r="BG104">
        <v>1</v>
      </c>
      <c r="BH104">
        <v>0</v>
      </c>
      <c r="BI104">
        <v>1</v>
      </c>
      <c r="BJ104">
        <v>0</v>
      </c>
      <c r="BK104">
        <v>0</v>
      </c>
      <c r="BL104" s="15">
        <v>0</v>
      </c>
      <c r="BM104">
        <v>0</v>
      </c>
      <c r="BN104">
        <v>0</v>
      </c>
      <c r="BO104">
        <v>1</v>
      </c>
      <c r="BP104" s="15">
        <v>0</v>
      </c>
      <c r="BQ104">
        <v>0</v>
      </c>
      <c r="BR104">
        <v>0</v>
      </c>
      <c r="BS104" s="15">
        <v>0</v>
      </c>
      <c r="BT104">
        <v>1</v>
      </c>
      <c r="BU104">
        <v>1</v>
      </c>
      <c r="BV104">
        <v>0</v>
      </c>
      <c r="BW104">
        <v>0</v>
      </c>
      <c r="BX104">
        <v>0</v>
      </c>
      <c r="BY104">
        <v>0</v>
      </c>
      <c r="BZ104">
        <v>1</v>
      </c>
      <c r="CA104">
        <v>0</v>
      </c>
      <c r="CB104">
        <v>0</v>
      </c>
      <c r="CC104">
        <v>0</v>
      </c>
      <c r="CD104">
        <v>1</v>
      </c>
      <c r="CE104" s="15">
        <v>1</v>
      </c>
      <c r="CF104">
        <v>0</v>
      </c>
      <c r="CG104">
        <v>110</v>
      </c>
      <c r="CH104">
        <v>0</v>
      </c>
      <c r="CI104">
        <v>1</v>
      </c>
      <c r="CJ104">
        <v>19</v>
      </c>
      <c r="CK104" s="28" t="s">
        <v>80</v>
      </c>
    </row>
    <row r="105" spans="1:89" x14ac:dyDescent="0.35">
      <c r="A105">
        <v>104</v>
      </c>
      <c r="B105">
        <v>10</v>
      </c>
      <c r="C105" s="21" t="s">
        <v>22</v>
      </c>
      <c r="D105" s="11">
        <v>12.58</v>
      </c>
      <c r="E105" s="12">
        <f t="shared" si="17"/>
        <v>3.981012658227848</v>
      </c>
      <c r="F105" s="7">
        <v>3.16</v>
      </c>
      <c r="G105" s="8">
        <v>0</v>
      </c>
      <c r="H105" s="9">
        <v>0</v>
      </c>
      <c r="I105" s="9">
        <v>1</v>
      </c>
      <c r="J105" s="9">
        <v>0</v>
      </c>
      <c r="K105" s="9">
        <v>0</v>
      </c>
      <c r="L105" s="8">
        <v>250</v>
      </c>
      <c r="M105" s="9">
        <v>7</v>
      </c>
      <c r="N105" s="9">
        <f t="shared" si="11"/>
        <v>242</v>
      </c>
      <c r="O105" s="9">
        <f t="shared" si="12"/>
        <v>15</v>
      </c>
      <c r="P105" s="7">
        <v>8.9</v>
      </c>
      <c r="Q105" s="7">
        <f t="shared" si="18"/>
        <v>17.399999999999999</v>
      </c>
      <c r="R105" s="9">
        <v>1</v>
      </c>
      <c r="S105" s="9">
        <v>0</v>
      </c>
      <c r="T105" s="9">
        <v>0</v>
      </c>
      <c r="U105" s="9">
        <v>1</v>
      </c>
      <c r="V105" s="9">
        <v>0</v>
      </c>
      <c r="W105" s="25">
        <v>0</v>
      </c>
      <c r="X105" s="9">
        <v>0</v>
      </c>
      <c r="Y105" s="9">
        <v>1</v>
      </c>
      <c r="Z105" s="25">
        <v>0</v>
      </c>
      <c r="AA105" s="9">
        <v>0</v>
      </c>
      <c r="AB105" s="25">
        <v>1</v>
      </c>
      <c r="AC105" s="17">
        <v>1985</v>
      </c>
      <c r="AD105" s="27">
        <v>0.42799999999999999</v>
      </c>
      <c r="AE105" s="27">
        <f t="shared" si="19"/>
        <v>0.16000000000000003</v>
      </c>
      <c r="AF105" s="27">
        <f t="shared" si="19"/>
        <v>0.16000000000000003</v>
      </c>
      <c r="AG105" s="34">
        <v>0.252</v>
      </c>
      <c r="AH105" s="33" t="s">
        <v>87</v>
      </c>
      <c r="AI105" s="15" t="s">
        <v>87</v>
      </c>
      <c r="AJ105">
        <v>0.66400000000000003</v>
      </c>
      <c r="AK105" s="31">
        <v>0.33600000000000002</v>
      </c>
      <c r="AL105" t="s">
        <v>87</v>
      </c>
      <c r="AM105" s="31" t="s">
        <v>87</v>
      </c>
      <c r="AN105">
        <v>0</v>
      </c>
      <c r="AO105" s="15">
        <v>1</v>
      </c>
      <c r="AP105">
        <v>0.66800000000000004</v>
      </c>
      <c r="AQ105" s="15">
        <v>0.33200000000000002</v>
      </c>
      <c r="AR105" s="15" t="s">
        <v>212</v>
      </c>
      <c r="AS105">
        <v>0</v>
      </c>
      <c r="AT105">
        <v>1</v>
      </c>
      <c r="AU105">
        <v>0</v>
      </c>
      <c r="AV105">
        <v>0</v>
      </c>
      <c r="AW105">
        <v>0</v>
      </c>
      <c r="AX105">
        <v>0</v>
      </c>
      <c r="AY105" s="15">
        <v>0</v>
      </c>
      <c r="AZ105">
        <v>0</v>
      </c>
      <c r="BA105">
        <v>1</v>
      </c>
      <c r="BB105" s="15">
        <v>0</v>
      </c>
      <c r="BC105">
        <v>1105</v>
      </c>
      <c r="BD105">
        <v>269</v>
      </c>
      <c r="BE105" s="21">
        <v>0.22900000000000001</v>
      </c>
      <c r="BF105" s="21">
        <v>32.299999999999997</v>
      </c>
      <c r="BG105">
        <v>1</v>
      </c>
      <c r="BH105">
        <v>0</v>
      </c>
      <c r="BI105">
        <v>0</v>
      </c>
      <c r="BJ105">
        <v>0</v>
      </c>
      <c r="BK105">
        <v>0</v>
      </c>
      <c r="BL105" s="15">
        <v>0</v>
      </c>
      <c r="BM105">
        <v>0</v>
      </c>
      <c r="BN105">
        <v>0</v>
      </c>
      <c r="BO105">
        <v>1</v>
      </c>
      <c r="BP105" s="15">
        <v>0</v>
      </c>
      <c r="BQ105">
        <v>1</v>
      </c>
      <c r="BR105">
        <v>1</v>
      </c>
      <c r="BS105" s="15">
        <v>1</v>
      </c>
      <c r="BT105">
        <v>1</v>
      </c>
      <c r="BU105">
        <v>1</v>
      </c>
      <c r="BV105">
        <v>0</v>
      </c>
      <c r="BW105">
        <v>0</v>
      </c>
      <c r="BX105">
        <v>0</v>
      </c>
      <c r="BY105">
        <v>0</v>
      </c>
      <c r="BZ105">
        <v>1</v>
      </c>
      <c r="CA105">
        <v>0</v>
      </c>
      <c r="CB105">
        <v>0</v>
      </c>
      <c r="CC105">
        <v>0</v>
      </c>
      <c r="CD105">
        <v>1</v>
      </c>
      <c r="CE105" s="15">
        <v>1</v>
      </c>
      <c r="CF105">
        <v>0</v>
      </c>
      <c r="CG105">
        <v>110</v>
      </c>
      <c r="CH105">
        <v>0</v>
      </c>
      <c r="CI105">
        <v>1</v>
      </c>
      <c r="CJ105">
        <v>19</v>
      </c>
      <c r="CK105" s="28" t="s">
        <v>80</v>
      </c>
    </row>
    <row r="106" spans="1:89" x14ac:dyDescent="0.35">
      <c r="A106">
        <v>105</v>
      </c>
      <c r="B106">
        <v>10</v>
      </c>
      <c r="C106" s="21" t="s">
        <v>22</v>
      </c>
      <c r="D106" s="11">
        <v>10</v>
      </c>
      <c r="E106" s="12">
        <f t="shared" si="17"/>
        <v>2.9325513196480939</v>
      </c>
      <c r="F106" s="7">
        <v>3.41</v>
      </c>
      <c r="G106" s="8">
        <v>0</v>
      </c>
      <c r="H106" s="9">
        <v>0</v>
      </c>
      <c r="I106" s="9">
        <v>1</v>
      </c>
      <c r="J106" s="9">
        <v>0</v>
      </c>
      <c r="K106" s="9">
        <v>0</v>
      </c>
      <c r="L106" s="8">
        <v>250</v>
      </c>
      <c r="M106" s="9">
        <v>7</v>
      </c>
      <c r="N106" s="9">
        <f t="shared" si="11"/>
        <v>242</v>
      </c>
      <c r="O106" s="9">
        <f t="shared" si="12"/>
        <v>15</v>
      </c>
      <c r="P106" s="7">
        <v>8.9</v>
      </c>
      <c r="Q106" s="7">
        <f t="shared" si="18"/>
        <v>18.399999999999999</v>
      </c>
      <c r="R106" s="9">
        <v>1</v>
      </c>
      <c r="S106" s="9">
        <v>0</v>
      </c>
      <c r="T106" s="9">
        <v>0</v>
      </c>
      <c r="U106" s="9">
        <v>1</v>
      </c>
      <c r="V106" s="9">
        <v>0</v>
      </c>
      <c r="W106" s="25">
        <v>0</v>
      </c>
      <c r="X106" s="9">
        <v>0</v>
      </c>
      <c r="Y106" s="9">
        <v>1</v>
      </c>
      <c r="Z106" s="25">
        <v>0</v>
      </c>
      <c r="AA106" s="9">
        <v>0</v>
      </c>
      <c r="AB106" s="25">
        <v>1</v>
      </c>
      <c r="AC106" s="17">
        <v>1985</v>
      </c>
      <c r="AD106" s="27">
        <v>0.42799999999999999</v>
      </c>
      <c r="AE106" s="27">
        <f t="shared" si="19"/>
        <v>0.16000000000000003</v>
      </c>
      <c r="AF106" s="27">
        <f t="shared" si="19"/>
        <v>0.16000000000000003</v>
      </c>
      <c r="AG106" s="34">
        <v>0.252</v>
      </c>
      <c r="AH106" s="33" t="s">
        <v>87</v>
      </c>
      <c r="AI106" s="15" t="s">
        <v>87</v>
      </c>
      <c r="AJ106">
        <v>0.66400000000000003</v>
      </c>
      <c r="AK106" s="31">
        <v>0.33600000000000002</v>
      </c>
      <c r="AL106" t="s">
        <v>87</v>
      </c>
      <c r="AM106" s="31" t="s">
        <v>87</v>
      </c>
      <c r="AN106">
        <v>0</v>
      </c>
      <c r="AO106" s="15">
        <v>1</v>
      </c>
      <c r="AP106">
        <v>0.66800000000000004</v>
      </c>
      <c r="AQ106" s="15">
        <v>0.33200000000000002</v>
      </c>
      <c r="AR106" s="15" t="s">
        <v>212</v>
      </c>
      <c r="AS106">
        <v>0</v>
      </c>
      <c r="AT106">
        <v>1</v>
      </c>
      <c r="AU106">
        <v>0</v>
      </c>
      <c r="AV106">
        <v>0</v>
      </c>
      <c r="AW106">
        <v>0</v>
      </c>
      <c r="AX106">
        <v>0</v>
      </c>
      <c r="AY106" s="15">
        <v>0</v>
      </c>
      <c r="AZ106">
        <v>0</v>
      </c>
      <c r="BA106">
        <v>1</v>
      </c>
      <c r="BB106" s="15">
        <v>0</v>
      </c>
      <c r="BC106">
        <v>1105</v>
      </c>
      <c r="BD106">
        <v>269</v>
      </c>
      <c r="BE106" s="21">
        <v>0.22900000000000001</v>
      </c>
      <c r="BF106" s="21">
        <v>33.299999999999997</v>
      </c>
      <c r="BG106">
        <v>1</v>
      </c>
      <c r="BH106">
        <v>0</v>
      </c>
      <c r="BI106">
        <v>0</v>
      </c>
      <c r="BJ106">
        <v>0</v>
      </c>
      <c r="BK106">
        <v>0</v>
      </c>
      <c r="BL106" s="15">
        <v>0</v>
      </c>
      <c r="BM106">
        <v>0</v>
      </c>
      <c r="BN106">
        <v>0</v>
      </c>
      <c r="BO106">
        <v>1</v>
      </c>
      <c r="BP106" s="15">
        <v>0</v>
      </c>
      <c r="BQ106">
        <v>1</v>
      </c>
      <c r="BR106">
        <v>1</v>
      </c>
      <c r="BS106" s="15">
        <v>1</v>
      </c>
      <c r="BT106">
        <v>1</v>
      </c>
      <c r="BU106">
        <v>1</v>
      </c>
      <c r="BV106">
        <v>0</v>
      </c>
      <c r="BW106">
        <v>0</v>
      </c>
      <c r="BX106">
        <v>0</v>
      </c>
      <c r="BY106">
        <v>0</v>
      </c>
      <c r="BZ106">
        <v>1</v>
      </c>
      <c r="CA106">
        <v>0</v>
      </c>
      <c r="CB106">
        <v>0</v>
      </c>
      <c r="CC106">
        <v>0</v>
      </c>
      <c r="CD106">
        <v>1</v>
      </c>
      <c r="CE106" s="15">
        <v>1</v>
      </c>
      <c r="CF106">
        <v>0</v>
      </c>
      <c r="CG106">
        <v>110</v>
      </c>
      <c r="CH106">
        <v>0</v>
      </c>
      <c r="CI106">
        <v>1</v>
      </c>
      <c r="CJ106">
        <v>19</v>
      </c>
      <c r="CK106" s="28" t="s">
        <v>80</v>
      </c>
    </row>
    <row r="107" spans="1:89" x14ac:dyDescent="0.35">
      <c r="A107">
        <v>106</v>
      </c>
      <c r="B107">
        <v>10</v>
      </c>
      <c r="C107" s="21" t="s">
        <v>22</v>
      </c>
      <c r="D107" s="11">
        <v>11.13</v>
      </c>
      <c r="E107" s="12">
        <f t="shared" si="17"/>
        <v>1.6153846153846156</v>
      </c>
      <c r="F107" s="7">
        <v>6.89</v>
      </c>
      <c r="G107" s="8">
        <v>0</v>
      </c>
      <c r="H107" s="9">
        <v>0</v>
      </c>
      <c r="I107" s="9">
        <v>1</v>
      </c>
      <c r="J107" s="9">
        <v>0</v>
      </c>
      <c r="K107" s="9">
        <v>0</v>
      </c>
      <c r="L107" s="8">
        <v>250</v>
      </c>
      <c r="M107" s="9">
        <v>7</v>
      </c>
      <c r="N107" s="9">
        <f t="shared" si="11"/>
        <v>242</v>
      </c>
      <c r="O107" s="9">
        <f t="shared" si="12"/>
        <v>15</v>
      </c>
      <c r="P107" s="7">
        <v>8.9</v>
      </c>
      <c r="Q107" s="7">
        <f t="shared" si="18"/>
        <v>19.399999999999999</v>
      </c>
      <c r="R107" s="9">
        <v>1</v>
      </c>
      <c r="S107" s="9">
        <v>0</v>
      </c>
      <c r="T107" s="9">
        <v>0</v>
      </c>
      <c r="U107" s="9">
        <v>1</v>
      </c>
      <c r="V107" s="9">
        <v>0</v>
      </c>
      <c r="W107" s="25">
        <v>0</v>
      </c>
      <c r="X107" s="9">
        <v>0</v>
      </c>
      <c r="Y107" s="9">
        <v>1</v>
      </c>
      <c r="Z107" s="25">
        <v>0</v>
      </c>
      <c r="AA107" s="9">
        <v>0</v>
      </c>
      <c r="AB107" s="25">
        <v>1</v>
      </c>
      <c r="AC107" s="17">
        <v>1985</v>
      </c>
      <c r="AD107" s="27">
        <v>0.42799999999999999</v>
      </c>
      <c r="AE107" s="27">
        <f t="shared" si="19"/>
        <v>0.16000000000000003</v>
      </c>
      <c r="AF107" s="27">
        <f t="shared" si="19"/>
        <v>0.16000000000000003</v>
      </c>
      <c r="AG107" s="34">
        <v>0.252</v>
      </c>
      <c r="AH107" s="33" t="s">
        <v>87</v>
      </c>
      <c r="AI107" s="15" t="s">
        <v>87</v>
      </c>
      <c r="AJ107">
        <v>0.66400000000000003</v>
      </c>
      <c r="AK107" s="31">
        <v>0.33600000000000002</v>
      </c>
      <c r="AL107" t="s">
        <v>87</v>
      </c>
      <c r="AM107" s="31" t="s">
        <v>87</v>
      </c>
      <c r="AN107">
        <v>0</v>
      </c>
      <c r="AO107" s="15">
        <v>1</v>
      </c>
      <c r="AP107">
        <v>0.66800000000000004</v>
      </c>
      <c r="AQ107" s="15">
        <v>0.33200000000000002</v>
      </c>
      <c r="AR107" s="15" t="s">
        <v>212</v>
      </c>
      <c r="AS107">
        <v>0</v>
      </c>
      <c r="AT107">
        <v>1</v>
      </c>
      <c r="AU107">
        <v>0</v>
      </c>
      <c r="AV107">
        <v>0</v>
      </c>
      <c r="AW107">
        <v>0</v>
      </c>
      <c r="AX107">
        <v>0</v>
      </c>
      <c r="AY107" s="15">
        <v>0</v>
      </c>
      <c r="AZ107">
        <v>0</v>
      </c>
      <c r="BA107">
        <v>1</v>
      </c>
      <c r="BB107" s="15">
        <v>0</v>
      </c>
      <c r="BC107">
        <v>1105</v>
      </c>
      <c r="BD107">
        <v>269</v>
      </c>
      <c r="BE107" s="21">
        <v>0.22900000000000001</v>
      </c>
      <c r="BF107" s="21">
        <v>34.299999999999997</v>
      </c>
      <c r="BG107">
        <v>1</v>
      </c>
      <c r="BH107">
        <v>0</v>
      </c>
      <c r="BI107">
        <v>0</v>
      </c>
      <c r="BJ107">
        <v>0</v>
      </c>
      <c r="BK107">
        <v>0</v>
      </c>
      <c r="BL107" s="15">
        <v>0</v>
      </c>
      <c r="BM107">
        <v>0</v>
      </c>
      <c r="BN107">
        <v>0</v>
      </c>
      <c r="BO107">
        <v>1</v>
      </c>
      <c r="BP107" s="15">
        <v>0</v>
      </c>
      <c r="BQ107">
        <v>1</v>
      </c>
      <c r="BR107">
        <v>1</v>
      </c>
      <c r="BS107" s="15">
        <v>1</v>
      </c>
      <c r="BT107">
        <v>1</v>
      </c>
      <c r="BU107">
        <v>1</v>
      </c>
      <c r="BV107">
        <v>0</v>
      </c>
      <c r="BW107">
        <v>0</v>
      </c>
      <c r="BX107">
        <v>0</v>
      </c>
      <c r="BY107">
        <v>0</v>
      </c>
      <c r="BZ107">
        <v>1</v>
      </c>
      <c r="CA107">
        <v>0</v>
      </c>
      <c r="CB107">
        <v>0</v>
      </c>
      <c r="CC107">
        <v>0</v>
      </c>
      <c r="CD107">
        <v>1</v>
      </c>
      <c r="CE107" s="15">
        <v>1</v>
      </c>
      <c r="CF107">
        <v>0</v>
      </c>
      <c r="CG107">
        <v>110</v>
      </c>
      <c r="CH107">
        <v>0</v>
      </c>
      <c r="CI107">
        <v>1</v>
      </c>
      <c r="CJ107">
        <v>19</v>
      </c>
      <c r="CK107" s="28" t="s">
        <v>80</v>
      </c>
    </row>
    <row r="108" spans="1:89" x14ac:dyDescent="0.35">
      <c r="A108">
        <v>107</v>
      </c>
      <c r="B108">
        <v>10</v>
      </c>
      <c r="C108" s="21" t="s">
        <v>22</v>
      </c>
      <c r="D108" s="11">
        <v>6.03</v>
      </c>
      <c r="E108" s="12">
        <f t="shared" si="17"/>
        <v>1.7179487179487181</v>
      </c>
      <c r="F108" s="7">
        <v>3.51</v>
      </c>
      <c r="G108" s="8">
        <v>0</v>
      </c>
      <c r="H108" s="9">
        <v>0</v>
      </c>
      <c r="I108" s="9">
        <v>1</v>
      </c>
      <c r="J108" s="9">
        <v>0</v>
      </c>
      <c r="K108" s="9">
        <v>0</v>
      </c>
      <c r="L108" s="8">
        <v>135</v>
      </c>
      <c r="M108" s="9">
        <v>6</v>
      </c>
      <c r="N108" s="9">
        <f t="shared" si="11"/>
        <v>128</v>
      </c>
      <c r="O108" s="9">
        <f t="shared" si="12"/>
        <v>15</v>
      </c>
      <c r="P108" s="7">
        <v>8.9</v>
      </c>
      <c r="Q108" s="7">
        <f t="shared" si="18"/>
        <v>20.399999999999999</v>
      </c>
      <c r="R108" s="9">
        <v>1</v>
      </c>
      <c r="S108" s="9">
        <v>0</v>
      </c>
      <c r="T108" s="9">
        <v>0</v>
      </c>
      <c r="U108" s="9">
        <v>1</v>
      </c>
      <c r="V108" s="9">
        <v>0</v>
      </c>
      <c r="W108" s="25">
        <v>0</v>
      </c>
      <c r="X108" s="9">
        <v>0</v>
      </c>
      <c r="Y108" s="9">
        <v>1</v>
      </c>
      <c r="Z108" s="25">
        <v>0</v>
      </c>
      <c r="AA108" s="9">
        <v>0</v>
      </c>
      <c r="AB108" s="25">
        <v>1</v>
      </c>
      <c r="AC108" s="17">
        <v>1985</v>
      </c>
      <c r="AD108" s="27">
        <v>0.42799999999999999</v>
      </c>
      <c r="AE108" s="27">
        <f t="shared" si="19"/>
        <v>0.16000000000000003</v>
      </c>
      <c r="AF108" s="27">
        <f t="shared" si="19"/>
        <v>0.16000000000000003</v>
      </c>
      <c r="AG108" s="34">
        <v>0.252</v>
      </c>
      <c r="AH108" s="33" t="s">
        <v>87</v>
      </c>
      <c r="AI108" s="15" t="s">
        <v>87</v>
      </c>
      <c r="AJ108">
        <v>0.66400000000000003</v>
      </c>
      <c r="AK108" s="31">
        <v>0.33600000000000002</v>
      </c>
      <c r="AL108" t="s">
        <v>87</v>
      </c>
      <c r="AM108" s="31" t="s">
        <v>87</v>
      </c>
      <c r="AN108">
        <v>0</v>
      </c>
      <c r="AO108" s="15">
        <v>1</v>
      </c>
      <c r="AP108">
        <v>0.66800000000000004</v>
      </c>
      <c r="AQ108" s="15">
        <v>0.33200000000000002</v>
      </c>
      <c r="AR108" s="15" t="s">
        <v>212</v>
      </c>
      <c r="AS108">
        <v>0</v>
      </c>
      <c r="AT108">
        <v>1</v>
      </c>
      <c r="AU108">
        <v>0</v>
      </c>
      <c r="AV108">
        <v>0</v>
      </c>
      <c r="AW108">
        <v>0</v>
      </c>
      <c r="AX108">
        <v>0</v>
      </c>
      <c r="AY108" s="15">
        <v>0</v>
      </c>
      <c r="AZ108">
        <v>0</v>
      </c>
      <c r="BA108">
        <v>1</v>
      </c>
      <c r="BB108" s="15">
        <v>0</v>
      </c>
      <c r="BC108">
        <v>1105</v>
      </c>
      <c r="BD108">
        <v>269</v>
      </c>
      <c r="BE108" s="21">
        <v>0.22900000000000001</v>
      </c>
      <c r="BF108" s="21">
        <v>35.299999999999997</v>
      </c>
      <c r="BG108">
        <v>1</v>
      </c>
      <c r="BH108">
        <v>0</v>
      </c>
      <c r="BI108">
        <v>0</v>
      </c>
      <c r="BJ108">
        <v>0</v>
      </c>
      <c r="BK108">
        <v>0</v>
      </c>
      <c r="BL108" s="15">
        <v>0</v>
      </c>
      <c r="BM108">
        <v>0</v>
      </c>
      <c r="BN108">
        <v>0</v>
      </c>
      <c r="BO108">
        <v>1</v>
      </c>
      <c r="BP108" s="15">
        <v>0</v>
      </c>
      <c r="BQ108">
        <v>0</v>
      </c>
      <c r="BR108">
        <v>0</v>
      </c>
      <c r="BS108" s="15">
        <v>0</v>
      </c>
      <c r="BT108">
        <v>1</v>
      </c>
      <c r="BU108">
        <v>1</v>
      </c>
      <c r="BV108">
        <v>0</v>
      </c>
      <c r="BW108">
        <v>0</v>
      </c>
      <c r="BX108">
        <v>0</v>
      </c>
      <c r="BY108">
        <v>0</v>
      </c>
      <c r="BZ108">
        <v>1</v>
      </c>
      <c r="CA108">
        <v>0</v>
      </c>
      <c r="CB108">
        <v>0</v>
      </c>
      <c r="CC108">
        <v>0</v>
      </c>
      <c r="CD108">
        <v>1</v>
      </c>
      <c r="CE108" s="15">
        <v>0</v>
      </c>
      <c r="CF108">
        <v>0</v>
      </c>
      <c r="CG108">
        <v>110</v>
      </c>
      <c r="CH108">
        <v>0</v>
      </c>
      <c r="CI108">
        <v>1</v>
      </c>
      <c r="CJ108">
        <v>19</v>
      </c>
      <c r="CK108" s="28" t="s">
        <v>80</v>
      </c>
    </row>
    <row r="109" spans="1:89" x14ac:dyDescent="0.35">
      <c r="A109">
        <v>108</v>
      </c>
      <c r="B109">
        <v>10</v>
      </c>
      <c r="C109" s="21" t="s">
        <v>22</v>
      </c>
      <c r="D109" s="11">
        <v>6.26</v>
      </c>
      <c r="E109" s="12">
        <f t="shared" si="17"/>
        <v>1.68733153638814</v>
      </c>
      <c r="F109" s="7">
        <v>3.71</v>
      </c>
      <c r="G109" s="8">
        <v>0</v>
      </c>
      <c r="H109" s="9">
        <v>0</v>
      </c>
      <c r="I109" s="9">
        <v>1</v>
      </c>
      <c r="J109" s="9">
        <v>0</v>
      </c>
      <c r="K109" s="9">
        <v>0</v>
      </c>
      <c r="L109" s="8">
        <v>135</v>
      </c>
      <c r="M109" s="9">
        <v>7</v>
      </c>
      <c r="N109" s="9">
        <f t="shared" si="11"/>
        <v>127</v>
      </c>
      <c r="O109" s="9">
        <f t="shared" si="12"/>
        <v>15</v>
      </c>
      <c r="P109" s="7">
        <v>8.9</v>
      </c>
      <c r="Q109" s="7">
        <f t="shared" si="18"/>
        <v>21.4</v>
      </c>
      <c r="R109" s="9">
        <v>1</v>
      </c>
      <c r="S109" s="9">
        <v>0</v>
      </c>
      <c r="T109" s="9">
        <v>0</v>
      </c>
      <c r="U109" s="9">
        <v>1</v>
      </c>
      <c r="V109" s="9">
        <v>0</v>
      </c>
      <c r="W109" s="25">
        <v>0</v>
      </c>
      <c r="X109" s="9">
        <v>0</v>
      </c>
      <c r="Y109" s="9">
        <v>1</v>
      </c>
      <c r="Z109" s="25">
        <v>0</v>
      </c>
      <c r="AA109" s="9">
        <v>0</v>
      </c>
      <c r="AB109" s="25">
        <v>1</v>
      </c>
      <c r="AC109" s="17">
        <v>1985</v>
      </c>
      <c r="AD109" s="27">
        <v>0.42799999999999999</v>
      </c>
      <c r="AE109" s="27">
        <f t="shared" si="19"/>
        <v>0.16000000000000003</v>
      </c>
      <c r="AF109" s="27">
        <f t="shared" si="19"/>
        <v>0.16000000000000003</v>
      </c>
      <c r="AG109" s="34">
        <v>0.252</v>
      </c>
      <c r="AH109" s="33" t="s">
        <v>87</v>
      </c>
      <c r="AI109" s="15" t="s">
        <v>87</v>
      </c>
      <c r="AJ109">
        <v>0.66400000000000003</v>
      </c>
      <c r="AK109" s="31">
        <v>0.33600000000000002</v>
      </c>
      <c r="AL109" t="s">
        <v>87</v>
      </c>
      <c r="AM109" s="31" t="s">
        <v>87</v>
      </c>
      <c r="AN109">
        <v>0</v>
      </c>
      <c r="AO109" s="15">
        <v>1</v>
      </c>
      <c r="AP109">
        <v>0.66800000000000004</v>
      </c>
      <c r="AQ109" s="15">
        <v>0.33200000000000002</v>
      </c>
      <c r="AR109" s="15" t="s">
        <v>212</v>
      </c>
      <c r="AS109">
        <v>0</v>
      </c>
      <c r="AT109">
        <v>1</v>
      </c>
      <c r="AU109">
        <v>0</v>
      </c>
      <c r="AV109">
        <v>0</v>
      </c>
      <c r="AW109">
        <v>0</v>
      </c>
      <c r="AX109">
        <v>0</v>
      </c>
      <c r="AY109" s="15">
        <v>0</v>
      </c>
      <c r="AZ109">
        <v>0</v>
      </c>
      <c r="BA109">
        <v>1</v>
      </c>
      <c r="BB109" s="15">
        <v>0</v>
      </c>
      <c r="BC109">
        <v>1105</v>
      </c>
      <c r="BD109">
        <v>269</v>
      </c>
      <c r="BE109" s="21">
        <v>0.22900000000000001</v>
      </c>
      <c r="BF109" s="21">
        <v>36.299999999999997</v>
      </c>
      <c r="BG109">
        <v>1</v>
      </c>
      <c r="BH109">
        <v>0</v>
      </c>
      <c r="BI109">
        <v>0</v>
      </c>
      <c r="BJ109">
        <v>0</v>
      </c>
      <c r="BK109">
        <v>0</v>
      </c>
      <c r="BL109" s="15">
        <v>0</v>
      </c>
      <c r="BM109">
        <v>0</v>
      </c>
      <c r="BN109">
        <v>0</v>
      </c>
      <c r="BO109">
        <v>1</v>
      </c>
      <c r="BP109" s="15">
        <v>0</v>
      </c>
      <c r="BQ109">
        <v>0</v>
      </c>
      <c r="BR109">
        <v>0</v>
      </c>
      <c r="BS109" s="15">
        <v>0</v>
      </c>
      <c r="BT109">
        <v>1</v>
      </c>
      <c r="BU109">
        <v>1</v>
      </c>
      <c r="BV109">
        <v>0</v>
      </c>
      <c r="BW109">
        <v>0</v>
      </c>
      <c r="BX109">
        <v>0</v>
      </c>
      <c r="BY109">
        <v>1</v>
      </c>
      <c r="BZ109">
        <v>1</v>
      </c>
      <c r="CA109">
        <v>0</v>
      </c>
      <c r="CB109">
        <v>0</v>
      </c>
      <c r="CC109">
        <v>0</v>
      </c>
      <c r="CD109">
        <v>1</v>
      </c>
      <c r="CE109" s="15">
        <v>0</v>
      </c>
      <c r="CF109">
        <v>0</v>
      </c>
      <c r="CG109">
        <v>110</v>
      </c>
      <c r="CH109">
        <v>0</v>
      </c>
      <c r="CI109">
        <v>1</v>
      </c>
      <c r="CJ109">
        <v>19</v>
      </c>
      <c r="CK109" s="28" t="s">
        <v>80</v>
      </c>
    </row>
    <row r="110" spans="1:89" x14ac:dyDescent="0.35">
      <c r="A110">
        <v>109</v>
      </c>
      <c r="B110">
        <v>10</v>
      </c>
      <c r="C110" s="21" t="s">
        <v>22</v>
      </c>
      <c r="D110" s="11">
        <v>13.07</v>
      </c>
      <c r="E110" s="12">
        <f t="shared" si="17"/>
        <v>3.2675000000000001</v>
      </c>
      <c r="F110" s="7">
        <v>4</v>
      </c>
      <c r="G110" s="8">
        <v>0</v>
      </c>
      <c r="H110" s="9">
        <v>0</v>
      </c>
      <c r="I110" s="9">
        <v>1</v>
      </c>
      <c r="J110" s="9">
        <v>0</v>
      </c>
      <c r="K110" s="9">
        <v>0</v>
      </c>
      <c r="L110" s="8">
        <v>135</v>
      </c>
      <c r="M110" s="9">
        <v>6</v>
      </c>
      <c r="N110" s="9">
        <f t="shared" si="11"/>
        <v>128</v>
      </c>
      <c r="O110" s="9">
        <f t="shared" si="12"/>
        <v>15</v>
      </c>
      <c r="P110" s="7">
        <v>8.9</v>
      </c>
      <c r="Q110" s="7">
        <f t="shared" si="18"/>
        <v>22.4</v>
      </c>
      <c r="R110" s="9">
        <v>1</v>
      </c>
      <c r="S110" s="9">
        <v>0</v>
      </c>
      <c r="T110" s="9">
        <v>0</v>
      </c>
      <c r="U110" s="9">
        <v>1</v>
      </c>
      <c r="V110" s="9">
        <v>0</v>
      </c>
      <c r="W110" s="25">
        <v>0</v>
      </c>
      <c r="X110" s="9">
        <v>0</v>
      </c>
      <c r="Y110" s="9">
        <v>1</v>
      </c>
      <c r="Z110" s="25">
        <v>0</v>
      </c>
      <c r="AA110" s="9">
        <v>0</v>
      </c>
      <c r="AB110" s="25">
        <v>1</v>
      </c>
      <c r="AC110" s="17">
        <v>1985</v>
      </c>
      <c r="AD110" s="27">
        <v>0.42799999999999999</v>
      </c>
      <c r="AE110" s="27">
        <f t="shared" si="19"/>
        <v>0.16000000000000003</v>
      </c>
      <c r="AF110" s="27">
        <f t="shared" si="19"/>
        <v>0.16000000000000003</v>
      </c>
      <c r="AG110" s="34">
        <v>0.252</v>
      </c>
      <c r="AH110" s="33" t="s">
        <v>87</v>
      </c>
      <c r="AI110" s="15" t="s">
        <v>87</v>
      </c>
      <c r="AJ110">
        <v>0.66400000000000003</v>
      </c>
      <c r="AK110" s="31">
        <v>0.33600000000000002</v>
      </c>
      <c r="AL110" t="s">
        <v>87</v>
      </c>
      <c r="AM110" s="31" t="s">
        <v>87</v>
      </c>
      <c r="AN110">
        <v>0</v>
      </c>
      <c r="AO110" s="15">
        <v>1</v>
      </c>
      <c r="AP110">
        <v>0.66800000000000004</v>
      </c>
      <c r="AQ110" s="15">
        <v>0.33200000000000002</v>
      </c>
      <c r="AR110" s="15" t="s">
        <v>212</v>
      </c>
      <c r="AS110">
        <v>0</v>
      </c>
      <c r="AT110">
        <v>1</v>
      </c>
      <c r="AU110">
        <v>0</v>
      </c>
      <c r="AV110">
        <v>0</v>
      </c>
      <c r="AW110">
        <v>0</v>
      </c>
      <c r="AX110">
        <v>0</v>
      </c>
      <c r="AY110" s="15">
        <v>0</v>
      </c>
      <c r="AZ110">
        <v>0</v>
      </c>
      <c r="BA110">
        <v>1</v>
      </c>
      <c r="BB110" s="15">
        <v>0</v>
      </c>
      <c r="BC110">
        <v>1105</v>
      </c>
      <c r="BD110">
        <v>269</v>
      </c>
      <c r="BE110" s="21">
        <v>0.22900000000000001</v>
      </c>
      <c r="BF110" s="21">
        <v>37.299999999999997</v>
      </c>
      <c r="BG110">
        <v>0</v>
      </c>
      <c r="BH110">
        <v>0</v>
      </c>
      <c r="BI110">
        <v>1</v>
      </c>
      <c r="BJ110">
        <v>0</v>
      </c>
      <c r="BK110">
        <v>0</v>
      </c>
      <c r="BL110" s="15">
        <v>0</v>
      </c>
      <c r="BM110">
        <v>0</v>
      </c>
      <c r="BN110">
        <v>0</v>
      </c>
      <c r="BO110">
        <v>1</v>
      </c>
      <c r="BP110" s="15">
        <v>0</v>
      </c>
      <c r="BQ110">
        <v>1</v>
      </c>
      <c r="BR110">
        <v>1</v>
      </c>
      <c r="BS110" s="15">
        <v>1</v>
      </c>
      <c r="BT110">
        <v>1</v>
      </c>
      <c r="BU110">
        <v>1</v>
      </c>
      <c r="BV110">
        <v>0</v>
      </c>
      <c r="BW110">
        <v>0</v>
      </c>
      <c r="BX110">
        <v>0</v>
      </c>
      <c r="BY110">
        <v>0</v>
      </c>
      <c r="BZ110">
        <v>1</v>
      </c>
      <c r="CA110">
        <v>0</v>
      </c>
      <c r="CB110">
        <v>0</v>
      </c>
      <c r="CC110">
        <v>0</v>
      </c>
      <c r="CD110">
        <v>1</v>
      </c>
      <c r="CE110" s="15">
        <v>0</v>
      </c>
      <c r="CF110">
        <v>0</v>
      </c>
      <c r="CG110">
        <v>110</v>
      </c>
      <c r="CH110">
        <v>0</v>
      </c>
      <c r="CI110">
        <v>1</v>
      </c>
      <c r="CJ110">
        <v>19</v>
      </c>
      <c r="CK110" s="28" t="s">
        <v>80</v>
      </c>
    </row>
    <row r="111" spans="1:89" x14ac:dyDescent="0.35">
      <c r="A111">
        <v>110</v>
      </c>
      <c r="B111">
        <v>10</v>
      </c>
      <c r="C111" s="21" t="s">
        <v>22</v>
      </c>
      <c r="D111" s="11">
        <v>14.34</v>
      </c>
      <c r="E111" s="12">
        <f t="shared" si="17"/>
        <v>1.2256410256410257</v>
      </c>
      <c r="F111" s="7">
        <v>11.7</v>
      </c>
      <c r="G111" s="8">
        <v>0</v>
      </c>
      <c r="H111" s="9">
        <v>0</v>
      </c>
      <c r="I111" s="9">
        <v>1</v>
      </c>
      <c r="J111" s="9">
        <v>0</v>
      </c>
      <c r="K111" s="9">
        <v>0</v>
      </c>
      <c r="L111" s="8">
        <v>135</v>
      </c>
      <c r="M111" s="9">
        <v>7</v>
      </c>
      <c r="N111" s="9">
        <f t="shared" si="11"/>
        <v>127</v>
      </c>
      <c r="O111" s="9">
        <f t="shared" si="12"/>
        <v>15</v>
      </c>
      <c r="P111" s="7">
        <v>8.9</v>
      </c>
      <c r="Q111" s="7">
        <f t="shared" si="18"/>
        <v>23.4</v>
      </c>
      <c r="R111" s="9">
        <v>1</v>
      </c>
      <c r="S111" s="9">
        <v>0</v>
      </c>
      <c r="T111" s="9">
        <v>0</v>
      </c>
      <c r="U111" s="9">
        <v>1</v>
      </c>
      <c r="V111" s="9">
        <v>0</v>
      </c>
      <c r="W111" s="25">
        <v>0</v>
      </c>
      <c r="X111" s="9">
        <v>0</v>
      </c>
      <c r="Y111" s="9">
        <v>1</v>
      </c>
      <c r="Z111" s="25">
        <v>0</v>
      </c>
      <c r="AA111" s="9">
        <v>0</v>
      </c>
      <c r="AB111" s="25">
        <v>1</v>
      </c>
      <c r="AC111" s="17">
        <v>1985</v>
      </c>
      <c r="AD111" s="27">
        <v>0.42799999999999999</v>
      </c>
      <c r="AE111" s="27">
        <f t="shared" si="19"/>
        <v>0.16000000000000003</v>
      </c>
      <c r="AF111" s="27">
        <f t="shared" si="19"/>
        <v>0.16000000000000003</v>
      </c>
      <c r="AG111" s="34">
        <v>0.252</v>
      </c>
      <c r="AH111" s="33" t="s">
        <v>87</v>
      </c>
      <c r="AI111" s="15" t="s">
        <v>87</v>
      </c>
      <c r="AJ111">
        <v>0.66400000000000003</v>
      </c>
      <c r="AK111" s="31">
        <v>0.33600000000000002</v>
      </c>
      <c r="AL111" t="s">
        <v>87</v>
      </c>
      <c r="AM111" s="31" t="s">
        <v>87</v>
      </c>
      <c r="AN111">
        <v>0</v>
      </c>
      <c r="AO111" s="15">
        <v>1</v>
      </c>
      <c r="AP111">
        <v>0.66800000000000004</v>
      </c>
      <c r="AQ111" s="15">
        <v>0.33200000000000002</v>
      </c>
      <c r="AR111" s="15" t="s">
        <v>212</v>
      </c>
      <c r="AS111">
        <v>0</v>
      </c>
      <c r="AT111">
        <v>1</v>
      </c>
      <c r="AU111">
        <v>0</v>
      </c>
      <c r="AV111">
        <v>0</v>
      </c>
      <c r="AW111">
        <v>0</v>
      </c>
      <c r="AX111">
        <v>0</v>
      </c>
      <c r="AY111" s="15">
        <v>0</v>
      </c>
      <c r="AZ111">
        <v>0</v>
      </c>
      <c r="BA111">
        <v>1</v>
      </c>
      <c r="BB111" s="15">
        <v>0</v>
      </c>
      <c r="BC111">
        <v>1105</v>
      </c>
      <c r="BD111">
        <v>269</v>
      </c>
      <c r="BE111" s="21">
        <v>0.22900000000000001</v>
      </c>
      <c r="BF111" s="21">
        <v>38.299999999999997</v>
      </c>
      <c r="BG111">
        <v>0</v>
      </c>
      <c r="BH111">
        <v>0</v>
      </c>
      <c r="BI111">
        <v>1</v>
      </c>
      <c r="BJ111">
        <v>0</v>
      </c>
      <c r="BK111">
        <v>0</v>
      </c>
      <c r="BL111" s="15">
        <v>0</v>
      </c>
      <c r="BM111">
        <v>0</v>
      </c>
      <c r="BN111">
        <v>0</v>
      </c>
      <c r="BO111">
        <v>1</v>
      </c>
      <c r="BP111" s="15">
        <v>0</v>
      </c>
      <c r="BQ111">
        <v>1</v>
      </c>
      <c r="BR111">
        <v>1</v>
      </c>
      <c r="BS111" s="15">
        <v>1</v>
      </c>
      <c r="BT111">
        <v>1</v>
      </c>
      <c r="BU111">
        <v>1</v>
      </c>
      <c r="BV111">
        <v>0</v>
      </c>
      <c r="BW111">
        <v>0</v>
      </c>
      <c r="BX111">
        <v>0</v>
      </c>
      <c r="BY111">
        <v>1</v>
      </c>
      <c r="BZ111">
        <v>1</v>
      </c>
      <c r="CA111">
        <v>0</v>
      </c>
      <c r="CB111">
        <v>0</v>
      </c>
      <c r="CC111">
        <v>0</v>
      </c>
      <c r="CD111">
        <v>1</v>
      </c>
      <c r="CE111" s="15">
        <v>0</v>
      </c>
      <c r="CF111">
        <v>0</v>
      </c>
      <c r="CG111">
        <v>110</v>
      </c>
      <c r="CH111">
        <v>0</v>
      </c>
      <c r="CI111">
        <v>1</v>
      </c>
      <c r="CJ111">
        <v>19</v>
      </c>
      <c r="CK111" s="28" t="s">
        <v>80</v>
      </c>
    </row>
    <row r="112" spans="1:89" x14ac:dyDescent="0.35">
      <c r="A112">
        <v>111</v>
      </c>
      <c r="B112">
        <v>10</v>
      </c>
      <c r="C112" s="21" t="s">
        <v>22</v>
      </c>
      <c r="D112" s="11">
        <v>12.13</v>
      </c>
      <c r="E112" s="12">
        <f t="shared" si="17"/>
        <v>3.9770491803278691</v>
      </c>
      <c r="F112" s="7">
        <v>3.05</v>
      </c>
      <c r="G112" s="8">
        <v>0</v>
      </c>
      <c r="H112" s="9">
        <v>0</v>
      </c>
      <c r="I112" s="9">
        <v>1</v>
      </c>
      <c r="J112" s="9">
        <v>0</v>
      </c>
      <c r="K112" s="9">
        <v>0</v>
      </c>
      <c r="L112" s="8">
        <v>250</v>
      </c>
      <c r="M112" s="9">
        <v>7</v>
      </c>
      <c r="N112" s="9">
        <f t="shared" si="11"/>
        <v>242</v>
      </c>
      <c r="O112" s="9">
        <f t="shared" si="12"/>
        <v>15</v>
      </c>
      <c r="P112" s="7">
        <v>8.9</v>
      </c>
      <c r="Q112" s="7">
        <f t="shared" si="18"/>
        <v>24.4</v>
      </c>
      <c r="R112" s="9">
        <v>1</v>
      </c>
      <c r="S112" s="9">
        <v>0</v>
      </c>
      <c r="T112" s="9">
        <v>0</v>
      </c>
      <c r="U112" s="9">
        <v>1</v>
      </c>
      <c r="V112" s="9">
        <v>0</v>
      </c>
      <c r="W112" s="25">
        <v>0</v>
      </c>
      <c r="X112" s="9">
        <v>0</v>
      </c>
      <c r="Y112" s="9">
        <v>1</v>
      </c>
      <c r="Z112" s="25">
        <v>0</v>
      </c>
      <c r="AA112" s="9">
        <v>0</v>
      </c>
      <c r="AB112" s="25">
        <v>1</v>
      </c>
      <c r="AC112" s="17">
        <v>1985</v>
      </c>
      <c r="AD112" s="27">
        <v>0.42799999999999999</v>
      </c>
      <c r="AE112" s="27">
        <f t="shared" si="19"/>
        <v>0.16000000000000003</v>
      </c>
      <c r="AF112" s="27">
        <f t="shared" si="19"/>
        <v>0.16000000000000003</v>
      </c>
      <c r="AG112" s="34">
        <v>0.252</v>
      </c>
      <c r="AH112" s="33" t="s">
        <v>87</v>
      </c>
      <c r="AI112" s="15" t="s">
        <v>87</v>
      </c>
      <c r="AJ112">
        <v>0.66400000000000003</v>
      </c>
      <c r="AK112" s="31">
        <v>0.33600000000000002</v>
      </c>
      <c r="AL112" t="s">
        <v>87</v>
      </c>
      <c r="AM112" s="31" t="s">
        <v>87</v>
      </c>
      <c r="AN112">
        <v>0</v>
      </c>
      <c r="AO112" s="15">
        <v>1</v>
      </c>
      <c r="AP112">
        <v>0.66800000000000004</v>
      </c>
      <c r="AQ112" s="15">
        <v>0.33200000000000002</v>
      </c>
      <c r="AR112" s="15" t="s">
        <v>212</v>
      </c>
      <c r="AS112">
        <v>0</v>
      </c>
      <c r="AT112">
        <v>1</v>
      </c>
      <c r="AU112">
        <v>0</v>
      </c>
      <c r="AV112">
        <v>0</v>
      </c>
      <c r="AW112">
        <v>0</v>
      </c>
      <c r="AX112">
        <v>0</v>
      </c>
      <c r="AY112" s="15">
        <v>0</v>
      </c>
      <c r="AZ112">
        <v>0</v>
      </c>
      <c r="BA112">
        <v>1</v>
      </c>
      <c r="BB112" s="15">
        <v>0</v>
      </c>
      <c r="BC112">
        <v>1105</v>
      </c>
      <c r="BD112">
        <v>269</v>
      </c>
      <c r="BE112" s="21">
        <v>0.22900000000000001</v>
      </c>
      <c r="BF112" s="21">
        <v>39.299999999999997</v>
      </c>
      <c r="BG112">
        <v>1</v>
      </c>
      <c r="BH112">
        <v>0</v>
      </c>
      <c r="BI112">
        <v>0</v>
      </c>
      <c r="BJ112">
        <v>0</v>
      </c>
      <c r="BK112">
        <v>0</v>
      </c>
      <c r="BL112" s="15">
        <v>0</v>
      </c>
      <c r="BM112">
        <v>0</v>
      </c>
      <c r="BN112">
        <v>0</v>
      </c>
      <c r="BO112">
        <v>1</v>
      </c>
      <c r="BP112" s="15">
        <v>0</v>
      </c>
      <c r="BQ112">
        <v>1</v>
      </c>
      <c r="BR112">
        <v>1</v>
      </c>
      <c r="BS112" s="15">
        <v>1</v>
      </c>
      <c r="BT112">
        <v>1</v>
      </c>
      <c r="BU112">
        <v>1</v>
      </c>
      <c r="BV112">
        <v>0</v>
      </c>
      <c r="BW112">
        <v>0</v>
      </c>
      <c r="BX112">
        <v>0</v>
      </c>
      <c r="BY112">
        <v>0</v>
      </c>
      <c r="BZ112">
        <v>1</v>
      </c>
      <c r="CA112">
        <v>0</v>
      </c>
      <c r="CB112">
        <v>0</v>
      </c>
      <c r="CC112">
        <v>0</v>
      </c>
      <c r="CD112">
        <v>1</v>
      </c>
      <c r="CE112" s="15">
        <v>1</v>
      </c>
      <c r="CF112">
        <v>0</v>
      </c>
      <c r="CG112">
        <v>110</v>
      </c>
      <c r="CH112">
        <v>0</v>
      </c>
      <c r="CI112">
        <v>1</v>
      </c>
      <c r="CJ112">
        <v>19</v>
      </c>
      <c r="CK112" s="28" t="s">
        <v>80</v>
      </c>
    </row>
    <row r="113" spans="1:89" x14ac:dyDescent="0.35">
      <c r="A113">
        <v>112</v>
      </c>
      <c r="B113">
        <v>10</v>
      </c>
      <c r="C113" s="21" t="s">
        <v>22</v>
      </c>
      <c r="D113" s="11">
        <v>9.5299999999999994</v>
      </c>
      <c r="E113" s="12">
        <f t="shared" si="17"/>
        <v>2.9323076923076923</v>
      </c>
      <c r="F113" s="7">
        <v>3.25</v>
      </c>
      <c r="G113" s="8">
        <v>0</v>
      </c>
      <c r="H113" s="9">
        <v>0</v>
      </c>
      <c r="I113" s="9">
        <v>1</v>
      </c>
      <c r="J113" s="9">
        <v>0</v>
      </c>
      <c r="K113" s="9">
        <v>0</v>
      </c>
      <c r="L113" s="8">
        <v>250</v>
      </c>
      <c r="M113" s="9">
        <v>7</v>
      </c>
      <c r="N113" s="9">
        <f t="shared" si="11"/>
        <v>242</v>
      </c>
      <c r="O113" s="9">
        <f t="shared" si="12"/>
        <v>15</v>
      </c>
      <c r="P113" s="7">
        <v>8.9</v>
      </c>
      <c r="Q113" s="7">
        <f t="shared" si="18"/>
        <v>25.4</v>
      </c>
      <c r="R113" s="9">
        <v>1</v>
      </c>
      <c r="S113" s="9">
        <v>0</v>
      </c>
      <c r="T113" s="9">
        <v>0</v>
      </c>
      <c r="U113" s="9">
        <v>1</v>
      </c>
      <c r="V113" s="9">
        <v>0</v>
      </c>
      <c r="W113" s="25">
        <v>0</v>
      </c>
      <c r="X113" s="9">
        <v>0</v>
      </c>
      <c r="Y113" s="9">
        <v>1</v>
      </c>
      <c r="Z113" s="25">
        <v>0</v>
      </c>
      <c r="AA113" s="9">
        <v>0</v>
      </c>
      <c r="AB113" s="25">
        <v>1</v>
      </c>
      <c r="AC113" s="17">
        <v>1985</v>
      </c>
      <c r="AD113" s="27">
        <v>0.42799999999999999</v>
      </c>
      <c r="AE113" s="27">
        <f t="shared" si="19"/>
        <v>0.16000000000000003</v>
      </c>
      <c r="AF113" s="27">
        <f t="shared" si="19"/>
        <v>0.16000000000000003</v>
      </c>
      <c r="AG113" s="34">
        <v>0.252</v>
      </c>
      <c r="AH113" s="33" t="s">
        <v>87</v>
      </c>
      <c r="AI113" s="15" t="s">
        <v>87</v>
      </c>
      <c r="AJ113">
        <v>0.66400000000000003</v>
      </c>
      <c r="AK113" s="31">
        <v>0.33600000000000002</v>
      </c>
      <c r="AL113" t="s">
        <v>87</v>
      </c>
      <c r="AM113" s="31" t="s">
        <v>87</v>
      </c>
      <c r="AN113">
        <v>0</v>
      </c>
      <c r="AO113" s="15">
        <v>1</v>
      </c>
      <c r="AP113">
        <v>0.66800000000000004</v>
      </c>
      <c r="AQ113" s="15">
        <v>0.33200000000000002</v>
      </c>
      <c r="AR113" s="15" t="s">
        <v>212</v>
      </c>
      <c r="AS113">
        <v>0</v>
      </c>
      <c r="AT113">
        <v>1</v>
      </c>
      <c r="AU113">
        <v>0</v>
      </c>
      <c r="AV113">
        <v>0</v>
      </c>
      <c r="AW113">
        <v>0</v>
      </c>
      <c r="AX113">
        <v>0</v>
      </c>
      <c r="AY113" s="15">
        <v>0</v>
      </c>
      <c r="AZ113">
        <v>0</v>
      </c>
      <c r="BA113">
        <v>1</v>
      </c>
      <c r="BB113" s="15">
        <v>0</v>
      </c>
      <c r="BC113">
        <v>1105</v>
      </c>
      <c r="BD113">
        <v>269</v>
      </c>
      <c r="BE113" s="21">
        <v>0.22900000000000001</v>
      </c>
      <c r="BF113" s="21">
        <v>40.299999999999997</v>
      </c>
      <c r="BG113">
        <v>1</v>
      </c>
      <c r="BH113">
        <v>0</v>
      </c>
      <c r="BI113">
        <v>0</v>
      </c>
      <c r="BJ113">
        <v>0</v>
      </c>
      <c r="BK113">
        <v>0</v>
      </c>
      <c r="BL113" s="15">
        <v>0</v>
      </c>
      <c r="BM113">
        <v>0</v>
      </c>
      <c r="BN113">
        <v>0</v>
      </c>
      <c r="BO113">
        <v>1</v>
      </c>
      <c r="BP113" s="15">
        <v>0</v>
      </c>
      <c r="BQ113">
        <v>1</v>
      </c>
      <c r="BR113">
        <v>1</v>
      </c>
      <c r="BS113" s="15">
        <v>1</v>
      </c>
      <c r="BT113">
        <v>1</v>
      </c>
      <c r="BU113">
        <v>1</v>
      </c>
      <c r="BV113">
        <v>0</v>
      </c>
      <c r="BW113">
        <v>0</v>
      </c>
      <c r="BX113">
        <v>0</v>
      </c>
      <c r="BY113">
        <v>0</v>
      </c>
      <c r="BZ113">
        <v>1</v>
      </c>
      <c r="CA113">
        <v>0</v>
      </c>
      <c r="CB113">
        <v>0</v>
      </c>
      <c r="CC113">
        <v>0</v>
      </c>
      <c r="CD113">
        <v>1</v>
      </c>
      <c r="CE113" s="15">
        <v>1</v>
      </c>
      <c r="CF113">
        <v>0</v>
      </c>
      <c r="CG113">
        <v>110</v>
      </c>
      <c r="CH113">
        <v>0</v>
      </c>
      <c r="CI113">
        <v>1</v>
      </c>
      <c r="CJ113">
        <v>19</v>
      </c>
      <c r="CK113" s="28" t="s">
        <v>80</v>
      </c>
    </row>
    <row r="114" spans="1:89" s="38" customFormat="1" x14ac:dyDescent="0.35">
      <c r="A114" s="38">
        <v>113</v>
      </c>
      <c r="B114" s="38">
        <v>10</v>
      </c>
      <c r="C114" s="39" t="s">
        <v>22</v>
      </c>
      <c r="D114" s="40">
        <v>10.99</v>
      </c>
      <c r="E114" s="41">
        <f t="shared" si="17"/>
        <v>1.6138032305433188</v>
      </c>
      <c r="F114" s="42">
        <v>6.81</v>
      </c>
      <c r="G114" s="44">
        <v>0</v>
      </c>
      <c r="H114" s="45">
        <v>0</v>
      </c>
      <c r="I114" s="45">
        <v>1</v>
      </c>
      <c r="J114" s="45">
        <v>0</v>
      </c>
      <c r="K114" s="45">
        <v>0</v>
      </c>
      <c r="L114" s="44">
        <v>250</v>
      </c>
      <c r="M114" s="45">
        <v>7</v>
      </c>
      <c r="N114" s="45">
        <f t="shared" si="11"/>
        <v>242</v>
      </c>
      <c r="O114" s="45">
        <f t="shared" si="12"/>
        <v>15</v>
      </c>
      <c r="P114" s="42">
        <v>8.9</v>
      </c>
      <c r="Q114" s="42">
        <f t="shared" si="18"/>
        <v>26.4</v>
      </c>
      <c r="R114" s="45">
        <v>1</v>
      </c>
      <c r="S114" s="45">
        <v>0</v>
      </c>
      <c r="T114" s="45">
        <v>0</v>
      </c>
      <c r="U114" s="45">
        <v>1</v>
      </c>
      <c r="V114" s="45">
        <v>0</v>
      </c>
      <c r="W114" s="46">
        <v>0</v>
      </c>
      <c r="X114" s="45">
        <v>0</v>
      </c>
      <c r="Y114" s="45">
        <v>1</v>
      </c>
      <c r="Z114" s="46">
        <v>0</v>
      </c>
      <c r="AA114" s="45">
        <v>0</v>
      </c>
      <c r="AB114" s="46">
        <v>1</v>
      </c>
      <c r="AC114" s="47">
        <v>1985</v>
      </c>
      <c r="AD114" s="43">
        <v>0.42799999999999999</v>
      </c>
      <c r="AE114" s="43">
        <f t="shared" si="19"/>
        <v>0.16000000000000003</v>
      </c>
      <c r="AF114" s="43">
        <f t="shared" si="19"/>
        <v>0.16000000000000003</v>
      </c>
      <c r="AG114" s="48">
        <v>0.252</v>
      </c>
      <c r="AH114" s="49" t="s">
        <v>87</v>
      </c>
      <c r="AI114" s="50" t="s">
        <v>87</v>
      </c>
      <c r="AJ114" s="38">
        <v>0.66400000000000003</v>
      </c>
      <c r="AK114" s="51">
        <v>0.33600000000000002</v>
      </c>
      <c r="AL114" s="38" t="s">
        <v>87</v>
      </c>
      <c r="AM114" s="51" t="s">
        <v>87</v>
      </c>
      <c r="AN114">
        <v>0</v>
      </c>
      <c r="AO114" s="50">
        <v>1</v>
      </c>
      <c r="AP114" s="38">
        <v>0.66800000000000004</v>
      </c>
      <c r="AQ114" s="50">
        <v>0.33200000000000002</v>
      </c>
      <c r="AR114" s="50" t="s">
        <v>212</v>
      </c>
      <c r="AS114">
        <v>0</v>
      </c>
      <c r="AT114">
        <v>1</v>
      </c>
      <c r="AU114">
        <v>0</v>
      </c>
      <c r="AV114">
        <v>0</v>
      </c>
      <c r="AW114">
        <v>0</v>
      </c>
      <c r="AX114">
        <v>0</v>
      </c>
      <c r="AY114" s="50">
        <v>0</v>
      </c>
      <c r="AZ114">
        <v>0</v>
      </c>
      <c r="BA114">
        <v>1</v>
      </c>
      <c r="BB114" s="50">
        <v>0</v>
      </c>
      <c r="BC114">
        <v>1105</v>
      </c>
      <c r="BD114">
        <v>269</v>
      </c>
      <c r="BE114" s="39">
        <v>0.22900000000000001</v>
      </c>
      <c r="BF114" s="39">
        <v>41.3</v>
      </c>
      <c r="BG114" s="38">
        <v>1</v>
      </c>
      <c r="BH114" s="38">
        <v>0</v>
      </c>
      <c r="BI114" s="38">
        <v>0</v>
      </c>
      <c r="BJ114" s="38">
        <v>0</v>
      </c>
      <c r="BK114" s="38">
        <v>0</v>
      </c>
      <c r="BL114" s="50">
        <v>0</v>
      </c>
      <c r="BM114" s="38">
        <v>0</v>
      </c>
      <c r="BN114" s="38">
        <v>0</v>
      </c>
      <c r="BO114" s="38">
        <v>1</v>
      </c>
      <c r="BP114" s="50">
        <v>0</v>
      </c>
      <c r="BQ114" s="38">
        <v>1</v>
      </c>
      <c r="BR114" s="38">
        <v>1</v>
      </c>
      <c r="BS114" s="50">
        <v>1</v>
      </c>
      <c r="BT114" s="38">
        <v>1</v>
      </c>
      <c r="BU114" s="38">
        <v>1</v>
      </c>
      <c r="BV114" s="38">
        <v>0</v>
      </c>
      <c r="BW114" s="38">
        <v>0</v>
      </c>
      <c r="BX114" s="38">
        <v>0</v>
      </c>
      <c r="BY114" s="38">
        <v>0</v>
      </c>
      <c r="BZ114" s="38">
        <v>1</v>
      </c>
      <c r="CA114">
        <v>0</v>
      </c>
      <c r="CB114" s="38">
        <v>0</v>
      </c>
      <c r="CC114" s="38">
        <v>0</v>
      </c>
      <c r="CD114" s="38">
        <v>1</v>
      </c>
      <c r="CE114" s="50">
        <v>1</v>
      </c>
      <c r="CF114">
        <v>0</v>
      </c>
      <c r="CG114">
        <v>110</v>
      </c>
      <c r="CH114">
        <v>0</v>
      </c>
      <c r="CI114">
        <v>1</v>
      </c>
      <c r="CJ114">
        <v>19</v>
      </c>
      <c r="CK114" s="28" t="s">
        <v>80</v>
      </c>
    </row>
    <row r="115" spans="1:89" x14ac:dyDescent="0.35">
      <c r="A115">
        <v>114</v>
      </c>
      <c r="B115">
        <v>11</v>
      </c>
      <c r="C115" s="21" t="s">
        <v>114</v>
      </c>
      <c r="D115" s="11">
        <v>11.3</v>
      </c>
      <c r="E115" s="12">
        <v>0.5</v>
      </c>
      <c r="F115" s="7">
        <f t="shared" ref="F115:F136" si="20">D115/E115</f>
        <v>22.6</v>
      </c>
      <c r="G115" s="8">
        <v>0</v>
      </c>
      <c r="H115" s="9">
        <v>1</v>
      </c>
      <c r="I115" s="9">
        <v>0</v>
      </c>
      <c r="J115" s="9">
        <v>0</v>
      </c>
      <c r="K115" s="9">
        <v>0</v>
      </c>
      <c r="L115" s="8">
        <v>4481</v>
      </c>
      <c r="M115" s="9">
        <v>15</v>
      </c>
      <c r="N115" s="9">
        <f t="shared" si="11"/>
        <v>4465</v>
      </c>
      <c r="O115" s="9">
        <f t="shared" si="12"/>
        <v>6</v>
      </c>
      <c r="P115" s="7">
        <v>9.15</v>
      </c>
      <c r="Q115" s="7">
        <f t="shared" si="18"/>
        <v>27.53</v>
      </c>
      <c r="R115" s="9">
        <v>1</v>
      </c>
      <c r="S115" s="9">
        <v>0</v>
      </c>
      <c r="T115" s="9">
        <v>0</v>
      </c>
      <c r="U115" s="9">
        <v>0</v>
      </c>
      <c r="V115" s="9">
        <v>1</v>
      </c>
      <c r="W115" s="25">
        <v>0</v>
      </c>
      <c r="X115" s="9">
        <v>0</v>
      </c>
      <c r="Y115" s="9">
        <v>0</v>
      </c>
      <c r="Z115" s="25">
        <v>1</v>
      </c>
      <c r="AA115" s="9">
        <v>0</v>
      </c>
      <c r="AB115" s="25">
        <v>1</v>
      </c>
      <c r="AC115" s="17">
        <v>2011</v>
      </c>
      <c r="AD115" s="27" t="s">
        <v>87</v>
      </c>
      <c r="AE115" s="27" t="s">
        <v>87</v>
      </c>
      <c r="AF115" s="27" t="s">
        <v>87</v>
      </c>
      <c r="AG115" s="34" t="s">
        <v>87</v>
      </c>
      <c r="AH115" s="33">
        <f t="shared" ref="AH115:AH120" si="21">1-AI115</f>
        <v>0.86599999999999999</v>
      </c>
      <c r="AI115" s="15">
        <v>0.13400000000000001</v>
      </c>
      <c r="AJ115">
        <v>0.49099999999999999</v>
      </c>
      <c r="AK115" s="31">
        <v>0.50900000000000001</v>
      </c>
      <c r="AL115" t="s">
        <v>87</v>
      </c>
      <c r="AM115" s="31" t="s">
        <v>87</v>
      </c>
      <c r="AN115">
        <v>0</v>
      </c>
      <c r="AO115" s="15">
        <v>1</v>
      </c>
      <c r="AP115">
        <v>0.41399999999999998</v>
      </c>
      <c r="AQ115" s="15">
        <v>0.58599999999999997</v>
      </c>
      <c r="AR115" s="15" t="s">
        <v>25</v>
      </c>
      <c r="AS115">
        <v>0</v>
      </c>
      <c r="AT115">
        <v>0</v>
      </c>
      <c r="AU115">
        <v>0</v>
      </c>
      <c r="AV115">
        <v>0</v>
      </c>
      <c r="AW115">
        <v>0</v>
      </c>
      <c r="AX115">
        <v>0</v>
      </c>
      <c r="AY115" s="15">
        <v>1</v>
      </c>
      <c r="AZ115">
        <v>0</v>
      </c>
      <c r="BA115">
        <v>1</v>
      </c>
      <c r="BB115" s="15">
        <v>0</v>
      </c>
      <c r="BC115">
        <v>3903</v>
      </c>
      <c r="BD115">
        <v>118</v>
      </c>
      <c r="BE115" s="21">
        <v>0.83</v>
      </c>
      <c r="BF115" s="21">
        <v>42.68</v>
      </c>
      <c r="BG115">
        <v>1</v>
      </c>
      <c r="BH115">
        <v>0</v>
      </c>
      <c r="BI115">
        <v>0</v>
      </c>
      <c r="BJ115">
        <v>0</v>
      </c>
      <c r="BK115">
        <v>0</v>
      </c>
      <c r="BL115" s="15">
        <v>0</v>
      </c>
      <c r="BM115">
        <v>0</v>
      </c>
      <c r="BN115">
        <v>0</v>
      </c>
      <c r="BO115">
        <v>0</v>
      </c>
      <c r="BP115" s="15">
        <v>0</v>
      </c>
      <c r="BQ115">
        <v>1</v>
      </c>
      <c r="BR115">
        <v>0</v>
      </c>
      <c r="BS115" s="15">
        <v>0</v>
      </c>
      <c r="BT115">
        <v>1</v>
      </c>
      <c r="BU115">
        <v>1</v>
      </c>
      <c r="BV115">
        <v>0</v>
      </c>
      <c r="BW115">
        <v>0</v>
      </c>
      <c r="BX115">
        <v>1</v>
      </c>
      <c r="BY115">
        <v>0</v>
      </c>
      <c r="BZ115">
        <v>1</v>
      </c>
      <c r="CA115">
        <v>1</v>
      </c>
      <c r="CB115">
        <v>0</v>
      </c>
      <c r="CC115">
        <v>0</v>
      </c>
      <c r="CD115">
        <v>1</v>
      </c>
      <c r="CE115" s="15">
        <v>1</v>
      </c>
      <c r="CF115">
        <v>5.0000000000000001E-3</v>
      </c>
      <c r="CG115">
        <v>12</v>
      </c>
      <c r="CH115">
        <v>1</v>
      </c>
      <c r="CI115">
        <v>0</v>
      </c>
      <c r="CJ115">
        <v>40</v>
      </c>
      <c r="CK115" s="28" t="s">
        <v>80</v>
      </c>
    </row>
    <row r="116" spans="1:89" x14ac:dyDescent="0.35">
      <c r="A116">
        <v>115</v>
      </c>
      <c r="B116">
        <v>11</v>
      </c>
      <c r="C116" s="21" t="s">
        <v>114</v>
      </c>
      <c r="D116" s="11">
        <v>18</v>
      </c>
      <c r="E116" s="12">
        <v>1.4</v>
      </c>
      <c r="F116" s="7">
        <f t="shared" si="20"/>
        <v>12.857142857142858</v>
      </c>
      <c r="G116" s="8">
        <v>0</v>
      </c>
      <c r="H116" s="9">
        <v>1</v>
      </c>
      <c r="I116" s="9">
        <v>0</v>
      </c>
      <c r="J116" s="9">
        <v>0</v>
      </c>
      <c r="K116" s="9">
        <v>0</v>
      </c>
      <c r="L116" s="8">
        <v>4481</v>
      </c>
      <c r="M116" s="9">
        <v>15</v>
      </c>
      <c r="N116" s="9">
        <f t="shared" si="11"/>
        <v>4465</v>
      </c>
      <c r="O116" s="9">
        <f t="shared" si="12"/>
        <v>6</v>
      </c>
      <c r="P116" s="7">
        <v>9.15</v>
      </c>
      <c r="Q116" s="7">
        <f t="shared" si="18"/>
        <v>27.53</v>
      </c>
      <c r="R116" s="9">
        <v>1</v>
      </c>
      <c r="S116" s="9">
        <v>0</v>
      </c>
      <c r="T116" s="9">
        <v>0</v>
      </c>
      <c r="U116" s="9">
        <v>0</v>
      </c>
      <c r="V116" s="9">
        <v>1</v>
      </c>
      <c r="W116" s="25">
        <v>0</v>
      </c>
      <c r="X116" s="9">
        <v>0</v>
      </c>
      <c r="Y116" s="9">
        <v>0</v>
      </c>
      <c r="Z116" s="25">
        <v>1</v>
      </c>
      <c r="AA116" s="9">
        <v>0</v>
      </c>
      <c r="AB116" s="25">
        <v>1</v>
      </c>
      <c r="AC116" s="17">
        <v>2011</v>
      </c>
      <c r="AD116" s="27" t="s">
        <v>87</v>
      </c>
      <c r="AE116" s="27" t="s">
        <v>87</v>
      </c>
      <c r="AF116" s="27" t="s">
        <v>87</v>
      </c>
      <c r="AG116" s="34" t="s">
        <v>87</v>
      </c>
      <c r="AH116" s="33">
        <f t="shared" si="21"/>
        <v>0.86599999999999999</v>
      </c>
      <c r="AI116" s="15">
        <v>0.13400000000000001</v>
      </c>
      <c r="AJ116">
        <v>0.49099999999999999</v>
      </c>
      <c r="AK116" s="31">
        <v>0.50900000000000001</v>
      </c>
      <c r="AL116" t="s">
        <v>87</v>
      </c>
      <c r="AM116" s="31" t="s">
        <v>87</v>
      </c>
      <c r="AN116">
        <v>0</v>
      </c>
      <c r="AO116" s="15">
        <v>1</v>
      </c>
      <c r="AP116">
        <v>0.41399999999999998</v>
      </c>
      <c r="AQ116" s="15">
        <v>0.58599999999999997</v>
      </c>
      <c r="AR116" s="15" t="s">
        <v>25</v>
      </c>
      <c r="AS116">
        <v>0</v>
      </c>
      <c r="AT116">
        <v>0</v>
      </c>
      <c r="AU116">
        <v>0</v>
      </c>
      <c r="AV116">
        <v>0</v>
      </c>
      <c r="AW116">
        <v>0</v>
      </c>
      <c r="AX116">
        <v>0</v>
      </c>
      <c r="AY116" s="15">
        <v>1</v>
      </c>
      <c r="AZ116">
        <v>0</v>
      </c>
      <c r="BA116">
        <v>1</v>
      </c>
      <c r="BB116" s="15">
        <v>0</v>
      </c>
      <c r="BC116">
        <v>3903</v>
      </c>
      <c r="BD116">
        <v>118</v>
      </c>
      <c r="BE116" s="21">
        <v>0.83</v>
      </c>
      <c r="BF116" s="21">
        <v>42.68</v>
      </c>
      <c r="BG116">
        <v>0</v>
      </c>
      <c r="BH116">
        <v>0</v>
      </c>
      <c r="BI116">
        <v>0</v>
      </c>
      <c r="BJ116">
        <v>0</v>
      </c>
      <c r="BK116">
        <v>0</v>
      </c>
      <c r="BL116" s="15">
        <v>1</v>
      </c>
      <c r="BM116">
        <v>0</v>
      </c>
      <c r="BN116">
        <v>1</v>
      </c>
      <c r="BO116">
        <v>0</v>
      </c>
      <c r="BP116" s="15">
        <v>0</v>
      </c>
      <c r="BQ116">
        <v>1</v>
      </c>
      <c r="BR116">
        <v>0</v>
      </c>
      <c r="BS116" s="15">
        <v>0</v>
      </c>
      <c r="BT116">
        <v>1</v>
      </c>
      <c r="BU116">
        <v>1</v>
      </c>
      <c r="BV116">
        <v>0</v>
      </c>
      <c r="BW116">
        <v>0</v>
      </c>
      <c r="BX116">
        <v>1</v>
      </c>
      <c r="BY116">
        <v>0</v>
      </c>
      <c r="BZ116">
        <v>1</v>
      </c>
      <c r="CA116">
        <v>1</v>
      </c>
      <c r="CB116">
        <v>0</v>
      </c>
      <c r="CC116">
        <v>0</v>
      </c>
      <c r="CD116">
        <v>1</v>
      </c>
      <c r="CE116" s="15">
        <v>1</v>
      </c>
      <c r="CF116">
        <v>5.0000000000000001E-3</v>
      </c>
      <c r="CG116">
        <v>12</v>
      </c>
      <c r="CH116">
        <v>1</v>
      </c>
      <c r="CI116">
        <v>0</v>
      </c>
      <c r="CJ116">
        <v>40</v>
      </c>
      <c r="CK116" s="28" t="s">
        <v>80</v>
      </c>
    </row>
    <row r="117" spans="1:89" x14ac:dyDescent="0.35">
      <c r="A117">
        <v>116</v>
      </c>
      <c r="B117">
        <v>11</v>
      </c>
      <c r="C117" s="21" t="s">
        <v>114</v>
      </c>
      <c r="D117" s="11">
        <v>21.2</v>
      </c>
      <c r="E117" s="12">
        <v>1.7</v>
      </c>
      <c r="F117" s="7">
        <f t="shared" si="20"/>
        <v>12.470588235294118</v>
      </c>
      <c r="G117" s="8">
        <v>0</v>
      </c>
      <c r="H117" s="9">
        <v>1</v>
      </c>
      <c r="I117" s="9">
        <v>0</v>
      </c>
      <c r="J117" s="9">
        <v>0</v>
      </c>
      <c r="K117" s="9">
        <v>0</v>
      </c>
      <c r="L117" s="8">
        <v>2282</v>
      </c>
      <c r="M117" s="9">
        <v>14</v>
      </c>
      <c r="N117" s="9">
        <f t="shared" si="11"/>
        <v>2267</v>
      </c>
      <c r="O117" s="9">
        <f t="shared" si="12"/>
        <v>6</v>
      </c>
      <c r="P117" s="7">
        <v>9.15</v>
      </c>
      <c r="Q117" s="7">
        <f t="shared" si="18"/>
        <v>27.53</v>
      </c>
      <c r="R117" s="9">
        <v>1</v>
      </c>
      <c r="S117" s="9">
        <v>0</v>
      </c>
      <c r="T117" s="9">
        <v>0</v>
      </c>
      <c r="U117" s="9">
        <v>0</v>
      </c>
      <c r="V117" s="9">
        <v>1</v>
      </c>
      <c r="W117" s="25">
        <v>0</v>
      </c>
      <c r="X117" s="9">
        <v>0</v>
      </c>
      <c r="Y117" s="9">
        <v>0</v>
      </c>
      <c r="Z117" s="25">
        <v>1</v>
      </c>
      <c r="AA117" s="9">
        <v>0</v>
      </c>
      <c r="AB117" s="25">
        <v>1</v>
      </c>
      <c r="AC117" s="17">
        <v>2011</v>
      </c>
      <c r="AD117" s="27" t="s">
        <v>87</v>
      </c>
      <c r="AE117" s="27" t="s">
        <v>87</v>
      </c>
      <c r="AF117" s="27" t="s">
        <v>87</v>
      </c>
      <c r="AG117" s="34" t="s">
        <v>87</v>
      </c>
      <c r="AH117" s="33">
        <f t="shared" si="21"/>
        <v>0.86599999999999999</v>
      </c>
      <c r="AI117" s="15">
        <v>0.13400000000000001</v>
      </c>
      <c r="AJ117">
        <v>0</v>
      </c>
      <c r="AK117" s="31">
        <v>1</v>
      </c>
      <c r="AL117" t="s">
        <v>87</v>
      </c>
      <c r="AM117" s="31" t="s">
        <v>87</v>
      </c>
      <c r="AN117">
        <v>0</v>
      </c>
      <c r="AO117" s="15">
        <v>1</v>
      </c>
      <c r="AP117">
        <v>0.41399999999999998</v>
      </c>
      <c r="AQ117" s="15">
        <v>0.58599999999999997</v>
      </c>
      <c r="AR117" s="15" t="s">
        <v>25</v>
      </c>
      <c r="AS117">
        <v>0</v>
      </c>
      <c r="AT117">
        <v>0</v>
      </c>
      <c r="AU117">
        <v>0</v>
      </c>
      <c r="AV117">
        <v>0</v>
      </c>
      <c r="AW117">
        <v>0</v>
      </c>
      <c r="AX117">
        <v>0</v>
      </c>
      <c r="AY117" s="15">
        <v>1</v>
      </c>
      <c r="AZ117">
        <v>0</v>
      </c>
      <c r="BA117">
        <v>1</v>
      </c>
      <c r="BB117" s="15">
        <v>0</v>
      </c>
      <c r="BC117">
        <v>3903</v>
      </c>
      <c r="BD117">
        <v>118</v>
      </c>
      <c r="BE117" s="21">
        <v>0.83</v>
      </c>
      <c r="BF117" s="21">
        <v>42.68</v>
      </c>
      <c r="BG117">
        <v>0</v>
      </c>
      <c r="BH117">
        <v>0</v>
      </c>
      <c r="BI117">
        <v>0</v>
      </c>
      <c r="BJ117">
        <v>0</v>
      </c>
      <c r="BK117">
        <v>0</v>
      </c>
      <c r="BL117" s="15">
        <v>1</v>
      </c>
      <c r="BM117">
        <v>0</v>
      </c>
      <c r="BN117">
        <v>1</v>
      </c>
      <c r="BO117">
        <v>0</v>
      </c>
      <c r="BP117" s="15">
        <v>0</v>
      </c>
      <c r="BQ117">
        <v>1</v>
      </c>
      <c r="BR117">
        <v>0</v>
      </c>
      <c r="BS117" s="15">
        <v>0</v>
      </c>
      <c r="BT117">
        <v>1</v>
      </c>
      <c r="BU117">
        <v>1</v>
      </c>
      <c r="BV117">
        <v>0</v>
      </c>
      <c r="BW117">
        <v>0</v>
      </c>
      <c r="BX117">
        <v>1</v>
      </c>
      <c r="BY117">
        <v>0</v>
      </c>
      <c r="BZ117">
        <v>1</v>
      </c>
      <c r="CA117">
        <v>1</v>
      </c>
      <c r="CB117">
        <v>0</v>
      </c>
      <c r="CC117">
        <v>0</v>
      </c>
      <c r="CD117">
        <v>1</v>
      </c>
      <c r="CE117" s="15">
        <v>1</v>
      </c>
      <c r="CF117">
        <v>5.0000000000000001E-3</v>
      </c>
      <c r="CG117">
        <v>12</v>
      </c>
      <c r="CH117">
        <v>1</v>
      </c>
      <c r="CI117">
        <v>0</v>
      </c>
      <c r="CJ117">
        <v>40</v>
      </c>
      <c r="CK117" s="28" t="s">
        <v>80</v>
      </c>
    </row>
    <row r="118" spans="1:89" x14ac:dyDescent="0.35">
      <c r="A118">
        <v>117</v>
      </c>
      <c r="B118">
        <v>11</v>
      </c>
      <c r="C118" s="21" t="s">
        <v>114</v>
      </c>
      <c r="D118" s="11">
        <v>15</v>
      </c>
      <c r="E118" s="12">
        <v>2.2999999999999998</v>
      </c>
      <c r="F118" s="7">
        <f t="shared" si="20"/>
        <v>6.5217391304347831</v>
      </c>
      <c r="G118" s="8">
        <v>0</v>
      </c>
      <c r="H118" s="9">
        <v>1</v>
      </c>
      <c r="I118" s="9">
        <v>0</v>
      </c>
      <c r="J118" s="9">
        <v>0</v>
      </c>
      <c r="K118" s="9">
        <v>0</v>
      </c>
      <c r="L118" s="8">
        <v>2199</v>
      </c>
      <c r="M118" s="9">
        <v>14</v>
      </c>
      <c r="N118" s="9">
        <f t="shared" si="11"/>
        <v>2184</v>
      </c>
      <c r="O118" s="9">
        <f t="shared" si="12"/>
        <v>6</v>
      </c>
      <c r="P118" s="7">
        <v>9.15</v>
      </c>
      <c r="Q118" s="7">
        <f t="shared" si="18"/>
        <v>27.53</v>
      </c>
      <c r="R118" s="9">
        <v>1</v>
      </c>
      <c r="S118" s="9">
        <v>0</v>
      </c>
      <c r="T118" s="9">
        <v>0</v>
      </c>
      <c r="U118" s="9">
        <v>0</v>
      </c>
      <c r="V118" s="9">
        <v>1</v>
      </c>
      <c r="W118" s="25">
        <v>0</v>
      </c>
      <c r="X118" s="9">
        <v>0</v>
      </c>
      <c r="Y118" s="9">
        <v>0</v>
      </c>
      <c r="Z118" s="25">
        <v>1</v>
      </c>
      <c r="AA118" s="9">
        <v>0</v>
      </c>
      <c r="AB118" s="25">
        <v>1</v>
      </c>
      <c r="AC118" s="17">
        <v>2011</v>
      </c>
      <c r="AD118" s="27" t="s">
        <v>87</v>
      </c>
      <c r="AE118" s="27" t="s">
        <v>87</v>
      </c>
      <c r="AF118" s="27" t="s">
        <v>87</v>
      </c>
      <c r="AG118" s="34" t="s">
        <v>87</v>
      </c>
      <c r="AH118" s="33">
        <f t="shared" si="21"/>
        <v>0.86599999999999999</v>
      </c>
      <c r="AI118" s="15">
        <v>0.13400000000000001</v>
      </c>
      <c r="AJ118">
        <v>1</v>
      </c>
      <c r="AK118" s="31">
        <v>0</v>
      </c>
      <c r="AL118" t="s">
        <v>87</v>
      </c>
      <c r="AM118" s="31" t="s">
        <v>87</v>
      </c>
      <c r="AN118">
        <v>0</v>
      </c>
      <c r="AO118" s="15">
        <v>1</v>
      </c>
      <c r="AP118">
        <v>0.41399999999999998</v>
      </c>
      <c r="AQ118" s="15">
        <v>0.58599999999999997</v>
      </c>
      <c r="AR118" s="15" t="s">
        <v>25</v>
      </c>
      <c r="AS118">
        <v>0</v>
      </c>
      <c r="AT118">
        <v>0</v>
      </c>
      <c r="AU118">
        <v>0</v>
      </c>
      <c r="AV118">
        <v>0</v>
      </c>
      <c r="AW118">
        <v>0</v>
      </c>
      <c r="AX118">
        <v>0</v>
      </c>
      <c r="AY118" s="15">
        <v>1</v>
      </c>
      <c r="AZ118">
        <v>0</v>
      </c>
      <c r="BA118">
        <v>1</v>
      </c>
      <c r="BB118" s="15">
        <v>0</v>
      </c>
      <c r="BC118">
        <v>3903</v>
      </c>
      <c r="BD118">
        <v>118</v>
      </c>
      <c r="BE118" s="21">
        <v>0.83</v>
      </c>
      <c r="BF118" s="21">
        <v>42.68</v>
      </c>
      <c r="BG118">
        <v>0</v>
      </c>
      <c r="BH118">
        <v>0</v>
      </c>
      <c r="BI118">
        <v>0</v>
      </c>
      <c r="BJ118">
        <v>0</v>
      </c>
      <c r="BK118">
        <v>0</v>
      </c>
      <c r="BL118" s="15">
        <v>1</v>
      </c>
      <c r="BM118">
        <v>0</v>
      </c>
      <c r="BN118">
        <v>1</v>
      </c>
      <c r="BO118">
        <v>0</v>
      </c>
      <c r="BP118" s="15">
        <v>0</v>
      </c>
      <c r="BQ118">
        <v>1</v>
      </c>
      <c r="BR118">
        <v>0</v>
      </c>
      <c r="BS118" s="15">
        <v>0</v>
      </c>
      <c r="BT118">
        <v>1</v>
      </c>
      <c r="BU118">
        <v>1</v>
      </c>
      <c r="BV118">
        <v>0</v>
      </c>
      <c r="BW118">
        <v>0</v>
      </c>
      <c r="BX118">
        <v>1</v>
      </c>
      <c r="BY118">
        <v>0</v>
      </c>
      <c r="BZ118">
        <v>1</v>
      </c>
      <c r="CA118">
        <v>1</v>
      </c>
      <c r="CB118">
        <v>0</v>
      </c>
      <c r="CC118">
        <v>0</v>
      </c>
      <c r="CD118">
        <v>1</v>
      </c>
      <c r="CE118" s="15">
        <v>1</v>
      </c>
      <c r="CF118">
        <v>5.0000000000000001E-3</v>
      </c>
      <c r="CG118">
        <v>12</v>
      </c>
      <c r="CH118">
        <v>1</v>
      </c>
      <c r="CI118">
        <v>0</v>
      </c>
      <c r="CJ118">
        <v>40</v>
      </c>
      <c r="CK118" s="28" t="s">
        <v>80</v>
      </c>
    </row>
    <row r="119" spans="1:89" x14ac:dyDescent="0.35">
      <c r="A119">
        <v>118</v>
      </c>
      <c r="B119">
        <v>11</v>
      </c>
      <c r="C119" s="21" t="s">
        <v>114</v>
      </c>
      <c r="D119" s="11">
        <v>21.4</v>
      </c>
      <c r="E119" s="12">
        <v>1.8</v>
      </c>
      <c r="F119" s="7">
        <f t="shared" si="20"/>
        <v>11.888888888888888</v>
      </c>
      <c r="G119" s="8">
        <v>0</v>
      </c>
      <c r="H119" s="9">
        <v>1</v>
      </c>
      <c r="I119" s="9">
        <v>0</v>
      </c>
      <c r="J119" s="9">
        <v>0</v>
      </c>
      <c r="K119" s="9">
        <v>0</v>
      </c>
      <c r="L119" s="8">
        <v>2626</v>
      </c>
      <c r="M119" s="9">
        <v>14</v>
      </c>
      <c r="N119" s="9">
        <f t="shared" si="11"/>
        <v>2611</v>
      </c>
      <c r="O119" s="9">
        <f t="shared" si="12"/>
        <v>6</v>
      </c>
      <c r="P119" s="7">
        <v>9.15</v>
      </c>
      <c r="Q119" s="7">
        <f t="shared" si="18"/>
        <v>27.53</v>
      </c>
      <c r="R119" s="9">
        <v>1</v>
      </c>
      <c r="S119" s="9">
        <v>0</v>
      </c>
      <c r="T119" s="9">
        <v>0</v>
      </c>
      <c r="U119" s="9">
        <v>0</v>
      </c>
      <c r="V119" s="9">
        <v>1</v>
      </c>
      <c r="W119" s="25">
        <v>0</v>
      </c>
      <c r="X119" s="9">
        <v>0</v>
      </c>
      <c r="Y119" s="9">
        <v>0</v>
      </c>
      <c r="Z119" s="25">
        <v>1</v>
      </c>
      <c r="AA119" s="9">
        <v>0</v>
      </c>
      <c r="AB119" s="25">
        <v>1</v>
      </c>
      <c r="AC119" s="17">
        <v>2011</v>
      </c>
      <c r="AD119" s="27" t="s">
        <v>87</v>
      </c>
      <c r="AE119" s="27" t="s">
        <v>87</v>
      </c>
      <c r="AF119" s="27" t="s">
        <v>87</v>
      </c>
      <c r="AG119" s="34" t="s">
        <v>87</v>
      </c>
      <c r="AH119" s="33">
        <f t="shared" si="21"/>
        <v>0.86599999999999999</v>
      </c>
      <c r="AI119" s="15">
        <v>0.13400000000000001</v>
      </c>
      <c r="AJ119">
        <v>0.49099999999999999</v>
      </c>
      <c r="AK119" s="31">
        <v>0.50900000000000001</v>
      </c>
      <c r="AL119" t="s">
        <v>87</v>
      </c>
      <c r="AM119" s="31" t="s">
        <v>87</v>
      </c>
      <c r="AN119">
        <v>0</v>
      </c>
      <c r="AO119" s="15">
        <v>1</v>
      </c>
      <c r="AP119">
        <v>0.41399999999999998</v>
      </c>
      <c r="AQ119" s="15">
        <v>0.58599999999999997</v>
      </c>
      <c r="AR119" s="15" t="s">
        <v>25</v>
      </c>
      <c r="AS119">
        <v>0</v>
      </c>
      <c r="AT119">
        <v>0</v>
      </c>
      <c r="AU119">
        <v>0</v>
      </c>
      <c r="AV119">
        <v>0</v>
      </c>
      <c r="AW119">
        <v>0</v>
      </c>
      <c r="AX119">
        <v>0</v>
      </c>
      <c r="AY119" s="15">
        <v>1</v>
      </c>
      <c r="AZ119">
        <v>0</v>
      </c>
      <c r="BA119">
        <v>1</v>
      </c>
      <c r="BB119" s="15">
        <v>0</v>
      </c>
      <c r="BC119">
        <v>3903</v>
      </c>
      <c r="BD119">
        <v>118</v>
      </c>
      <c r="BE119" s="21">
        <v>0.83</v>
      </c>
      <c r="BF119" s="21">
        <v>42.68</v>
      </c>
      <c r="BG119">
        <v>0</v>
      </c>
      <c r="BH119">
        <v>0</v>
      </c>
      <c r="BI119">
        <v>0</v>
      </c>
      <c r="BJ119">
        <v>0</v>
      </c>
      <c r="BK119">
        <v>0</v>
      </c>
      <c r="BL119" s="15">
        <v>1</v>
      </c>
      <c r="BM119">
        <v>0</v>
      </c>
      <c r="BN119">
        <v>1</v>
      </c>
      <c r="BO119">
        <v>0</v>
      </c>
      <c r="BP119" s="15">
        <v>0</v>
      </c>
      <c r="BQ119">
        <v>1</v>
      </c>
      <c r="BR119">
        <v>0</v>
      </c>
      <c r="BS119" s="15">
        <v>0</v>
      </c>
      <c r="BT119">
        <v>1</v>
      </c>
      <c r="BU119">
        <v>1</v>
      </c>
      <c r="BV119">
        <v>0</v>
      </c>
      <c r="BW119">
        <v>0</v>
      </c>
      <c r="BX119">
        <v>1</v>
      </c>
      <c r="BY119">
        <v>0</v>
      </c>
      <c r="BZ119">
        <v>1</v>
      </c>
      <c r="CA119">
        <v>1</v>
      </c>
      <c r="CB119">
        <v>0</v>
      </c>
      <c r="CC119">
        <v>0</v>
      </c>
      <c r="CD119">
        <v>1</v>
      </c>
      <c r="CE119" s="15">
        <v>1</v>
      </c>
      <c r="CF119">
        <v>5.0000000000000001E-3</v>
      </c>
      <c r="CG119">
        <v>12</v>
      </c>
      <c r="CH119">
        <v>1</v>
      </c>
      <c r="CI119">
        <v>0</v>
      </c>
      <c r="CJ119">
        <v>40</v>
      </c>
      <c r="CK119" s="28" t="s">
        <v>80</v>
      </c>
    </row>
    <row r="120" spans="1:89" s="38" customFormat="1" x14ac:dyDescent="0.35">
      <c r="A120" s="38">
        <v>119</v>
      </c>
      <c r="B120" s="38">
        <v>11</v>
      </c>
      <c r="C120" s="39" t="s">
        <v>114</v>
      </c>
      <c r="D120" s="40">
        <v>13.8</v>
      </c>
      <c r="E120" s="41">
        <v>2.1</v>
      </c>
      <c r="F120" s="42">
        <f t="shared" si="20"/>
        <v>6.5714285714285712</v>
      </c>
      <c r="G120" s="44">
        <v>0</v>
      </c>
      <c r="H120" s="45">
        <v>1</v>
      </c>
      <c r="I120" s="45">
        <v>0</v>
      </c>
      <c r="J120" s="45">
        <v>0</v>
      </c>
      <c r="K120" s="45">
        <v>0</v>
      </c>
      <c r="L120" s="44">
        <v>1855</v>
      </c>
      <c r="M120" s="45">
        <v>14</v>
      </c>
      <c r="N120" s="45">
        <f t="shared" si="11"/>
        <v>1840</v>
      </c>
      <c r="O120" s="45">
        <f t="shared" si="12"/>
        <v>6</v>
      </c>
      <c r="P120" s="42">
        <v>9.15</v>
      </c>
      <c r="Q120" s="42">
        <f t="shared" si="18"/>
        <v>27.53</v>
      </c>
      <c r="R120" s="45">
        <v>1</v>
      </c>
      <c r="S120" s="45">
        <v>0</v>
      </c>
      <c r="T120" s="45">
        <v>0</v>
      </c>
      <c r="U120" s="45">
        <v>0</v>
      </c>
      <c r="V120" s="45">
        <v>1</v>
      </c>
      <c r="W120" s="46">
        <v>0</v>
      </c>
      <c r="X120" s="45">
        <v>0</v>
      </c>
      <c r="Y120" s="45">
        <v>0</v>
      </c>
      <c r="Z120" s="46">
        <v>1</v>
      </c>
      <c r="AA120" s="45">
        <v>0</v>
      </c>
      <c r="AB120" s="46">
        <v>1</v>
      </c>
      <c r="AC120" s="47">
        <v>2011</v>
      </c>
      <c r="AD120" s="43" t="s">
        <v>87</v>
      </c>
      <c r="AE120" s="43" t="s">
        <v>87</v>
      </c>
      <c r="AF120" s="43" t="s">
        <v>87</v>
      </c>
      <c r="AG120" s="48" t="s">
        <v>87</v>
      </c>
      <c r="AH120" s="49">
        <f t="shared" si="21"/>
        <v>0.86599999999999999</v>
      </c>
      <c r="AI120" s="50">
        <v>0.13400000000000001</v>
      </c>
      <c r="AJ120" s="38">
        <v>0.49099999999999999</v>
      </c>
      <c r="AK120" s="51">
        <v>0.50900000000000001</v>
      </c>
      <c r="AL120" s="38" t="s">
        <v>87</v>
      </c>
      <c r="AM120" s="51" t="s">
        <v>87</v>
      </c>
      <c r="AN120">
        <v>0</v>
      </c>
      <c r="AO120" s="50">
        <v>1</v>
      </c>
      <c r="AP120" s="38">
        <v>0.41399999999999998</v>
      </c>
      <c r="AQ120" s="50">
        <v>0.58599999999999997</v>
      </c>
      <c r="AR120" s="50" t="s">
        <v>25</v>
      </c>
      <c r="AS120">
        <v>0</v>
      </c>
      <c r="AT120">
        <v>0</v>
      </c>
      <c r="AU120">
        <v>0</v>
      </c>
      <c r="AV120">
        <v>0</v>
      </c>
      <c r="AW120">
        <v>0</v>
      </c>
      <c r="AX120">
        <v>0</v>
      </c>
      <c r="AY120" s="50">
        <v>1</v>
      </c>
      <c r="AZ120">
        <v>0</v>
      </c>
      <c r="BA120">
        <v>1</v>
      </c>
      <c r="BB120" s="50">
        <v>0</v>
      </c>
      <c r="BC120">
        <v>3903</v>
      </c>
      <c r="BD120">
        <v>118</v>
      </c>
      <c r="BE120" s="39">
        <v>0.83</v>
      </c>
      <c r="BF120" s="39">
        <v>42.68</v>
      </c>
      <c r="BG120" s="38">
        <v>0</v>
      </c>
      <c r="BH120" s="38">
        <v>0</v>
      </c>
      <c r="BI120" s="38">
        <v>0</v>
      </c>
      <c r="BJ120" s="38">
        <v>0</v>
      </c>
      <c r="BK120" s="38">
        <v>0</v>
      </c>
      <c r="BL120" s="50">
        <v>1</v>
      </c>
      <c r="BM120" s="38">
        <v>0</v>
      </c>
      <c r="BN120" s="38">
        <v>1</v>
      </c>
      <c r="BO120" s="38">
        <v>0</v>
      </c>
      <c r="BP120" s="50">
        <v>0</v>
      </c>
      <c r="BQ120" s="38">
        <v>1</v>
      </c>
      <c r="BR120" s="38">
        <v>0</v>
      </c>
      <c r="BS120" s="50">
        <v>0</v>
      </c>
      <c r="BT120" s="38">
        <v>1</v>
      </c>
      <c r="BU120" s="38">
        <v>1</v>
      </c>
      <c r="BV120" s="38">
        <v>0</v>
      </c>
      <c r="BW120" s="38">
        <v>0</v>
      </c>
      <c r="BX120" s="38">
        <v>1</v>
      </c>
      <c r="BY120" s="38">
        <v>0</v>
      </c>
      <c r="BZ120" s="38">
        <v>1</v>
      </c>
      <c r="CA120">
        <v>1</v>
      </c>
      <c r="CB120" s="38">
        <v>0</v>
      </c>
      <c r="CC120" s="38">
        <v>0</v>
      </c>
      <c r="CD120" s="38">
        <v>1</v>
      </c>
      <c r="CE120" s="50">
        <v>1</v>
      </c>
      <c r="CF120">
        <v>5.0000000000000001E-3</v>
      </c>
      <c r="CG120">
        <v>12</v>
      </c>
      <c r="CH120">
        <v>1</v>
      </c>
      <c r="CI120">
        <v>0</v>
      </c>
      <c r="CJ120">
        <v>40</v>
      </c>
      <c r="CK120" s="28" t="s">
        <v>80</v>
      </c>
    </row>
    <row r="121" spans="1:89" x14ac:dyDescent="0.35">
      <c r="A121">
        <v>120</v>
      </c>
      <c r="B121">
        <v>12</v>
      </c>
      <c r="C121" s="21" t="s">
        <v>115</v>
      </c>
      <c r="D121" s="11">
        <v>4.7</v>
      </c>
      <c r="E121" s="12">
        <v>0.1</v>
      </c>
      <c r="F121" s="7">
        <f t="shared" si="20"/>
        <v>47</v>
      </c>
      <c r="G121" s="8">
        <v>0</v>
      </c>
      <c r="H121" s="9">
        <v>0</v>
      </c>
      <c r="I121" s="9">
        <v>1</v>
      </c>
      <c r="J121" s="9">
        <v>0</v>
      </c>
      <c r="K121" s="9">
        <v>0</v>
      </c>
      <c r="L121" s="8">
        <v>4596</v>
      </c>
      <c r="M121" s="9">
        <v>8</v>
      </c>
      <c r="N121" s="9">
        <f t="shared" si="11"/>
        <v>4587</v>
      </c>
      <c r="O121" s="9">
        <f t="shared" si="12"/>
        <v>15</v>
      </c>
      <c r="P121" s="7">
        <v>10.683</v>
      </c>
      <c r="Q121" s="7">
        <v>7.8520000000000003</v>
      </c>
      <c r="R121" s="9">
        <v>1</v>
      </c>
      <c r="S121" s="9">
        <v>0</v>
      </c>
      <c r="T121" s="9">
        <v>0</v>
      </c>
      <c r="U121" s="9">
        <v>0</v>
      </c>
      <c r="V121" s="9">
        <v>1</v>
      </c>
      <c r="W121" s="25">
        <v>0</v>
      </c>
      <c r="X121" s="9">
        <v>0</v>
      </c>
      <c r="Y121" s="9">
        <v>1</v>
      </c>
      <c r="Z121" s="25">
        <v>0</v>
      </c>
      <c r="AA121" s="9">
        <v>1</v>
      </c>
      <c r="AB121" s="25">
        <v>0</v>
      </c>
      <c r="AC121" s="17">
        <v>2008</v>
      </c>
      <c r="AD121" s="27" t="s">
        <v>87</v>
      </c>
      <c r="AE121" s="27" t="s">
        <v>87</v>
      </c>
      <c r="AF121" s="27" t="s">
        <v>87</v>
      </c>
      <c r="AG121" s="34" t="s">
        <v>87</v>
      </c>
      <c r="AH121" s="33" t="s">
        <v>87</v>
      </c>
      <c r="AI121" s="15" t="s">
        <v>87</v>
      </c>
      <c r="AJ121" s="30">
        <f>1-AK121</f>
        <v>0.66700000000000004</v>
      </c>
      <c r="AK121" s="31">
        <v>0.33300000000000002</v>
      </c>
      <c r="AL121" t="s">
        <v>87</v>
      </c>
      <c r="AM121" s="31" t="s">
        <v>87</v>
      </c>
      <c r="AN121">
        <v>0</v>
      </c>
      <c r="AO121" s="15">
        <v>1</v>
      </c>
      <c r="AP121">
        <f t="shared" ref="AP121:AP135" si="22">1-AQ121</f>
        <v>0.32399999999999995</v>
      </c>
      <c r="AQ121" s="15">
        <v>0.67600000000000005</v>
      </c>
      <c r="AR121" s="15" t="s">
        <v>13</v>
      </c>
      <c r="AS121">
        <v>0</v>
      </c>
      <c r="AT121">
        <v>1</v>
      </c>
      <c r="AU121">
        <v>0</v>
      </c>
      <c r="AV121">
        <v>0</v>
      </c>
      <c r="AW121">
        <v>0</v>
      </c>
      <c r="AX121">
        <v>0</v>
      </c>
      <c r="AY121" s="15">
        <v>0</v>
      </c>
      <c r="AZ121">
        <v>0</v>
      </c>
      <c r="BA121">
        <v>1</v>
      </c>
      <c r="BB121" s="15">
        <v>0</v>
      </c>
      <c r="BC121">
        <v>1466</v>
      </c>
      <c r="BD121">
        <v>97</v>
      </c>
      <c r="BE121" s="21">
        <v>0.73299999999999998</v>
      </c>
      <c r="BF121" s="21">
        <v>35.192</v>
      </c>
      <c r="BG121">
        <v>1</v>
      </c>
      <c r="BH121">
        <v>0</v>
      </c>
      <c r="BI121">
        <v>0</v>
      </c>
      <c r="BJ121">
        <v>0</v>
      </c>
      <c r="BK121">
        <v>0</v>
      </c>
      <c r="BL121" s="15">
        <v>0</v>
      </c>
      <c r="BM121">
        <v>0</v>
      </c>
      <c r="BN121">
        <v>0</v>
      </c>
      <c r="BO121">
        <v>1</v>
      </c>
      <c r="BP121" s="15">
        <v>0</v>
      </c>
      <c r="BQ121">
        <v>0</v>
      </c>
      <c r="BR121">
        <v>0</v>
      </c>
      <c r="BS121" s="15">
        <v>0</v>
      </c>
      <c r="BT121">
        <v>1</v>
      </c>
      <c r="BU121">
        <v>1</v>
      </c>
      <c r="BV121">
        <v>1</v>
      </c>
      <c r="BW121">
        <v>1</v>
      </c>
      <c r="BX121">
        <v>0</v>
      </c>
      <c r="BY121">
        <v>0</v>
      </c>
      <c r="BZ121">
        <v>1</v>
      </c>
      <c r="CA121">
        <v>1</v>
      </c>
      <c r="CB121">
        <v>0</v>
      </c>
      <c r="CC121">
        <v>0</v>
      </c>
      <c r="CD121">
        <v>1</v>
      </c>
      <c r="CE121" s="15">
        <v>0</v>
      </c>
      <c r="CF121">
        <v>1.7999999999999999E-2</v>
      </c>
      <c r="CG121">
        <v>23</v>
      </c>
      <c r="CH121">
        <v>1</v>
      </c>
      <c r="CI121">
        <v>0</v>
      </c>
      <c r="CJ121">
        <v>36</v>
      </c>
      <c r="CK121" s="28" t="s">
        <v>80</v>
      </c>
    </row>
    <row r="122" spans="1:89" x14ac:dyDescent="0.35">
      <c r="A122">
        <v>121</v>
      </c>
      <c r="B122">
        <v>12</v>
      </c>
      <c r="C122" s="21" t="s">
        <v>115</v>
      </c>
      <c r="D122" s="11">
        <v>4.4000000000000004</v>
      </c>
      <c r="E122" s="12">
        <v>0.2</v>
      </c>
      <c r="F122" s="7">
        <f t="shared" si="20"/>
        <v>22</v>
      </c>
      <c r="G122" s="8">
        <v>0</v>
      </c>
      <c r="H122" s="9">
        <v>0</v>
      </c>
      <c r="I122" s="9">
        <v>1</v>
      </c>
      <c r="J122" s="9">
        <v>0</v>
      </c>
      <c r="K122" s="9">
        <v>0</v>
      </c>
      <c r="L122" s="8">
        <v>3065</v>
      </c>
      <c r="M122" s="9">
        <v>7</v>
      </c>
      <c r="N122" s="9">
        <f t="shared" si="11"/>
        <v>3057</v>
      </c>
      <c r="O122" s="9">
        <f t="shared" si="12"/>
        <v>15</v>
      </c>
      <c r="P122" s="7">
        <v>10.608000000000001</v>
      </c>
      <c r="Q122" s="7">
        <v>7.89</v>
      </c>
      <c r="R122" s="9">
        <v>1</v>
      </c>
      <c r="S122" s="9">
        <v>0</v>
      </c>
      <c r="T122" s="9">
        <v>0</v>
      </c>
      <c r="U122" s="9">
        <v>0</v>
      </c>
      <c r="V122" s="9">
        <v>1</v>
      </c>
      <c r="W122" s="25">
        <v>0</v>
      </c>
      <c r="X122" s="9">
        <v>0</v>
      </c>
      <c r="Y122" s="9">
        <v>1</v>
      </c>
      <c r="Z122" s="25">
        <v>0</v>
      </c>
      <c r="AA122" s="9">
        <v>1</v>
      </c>
      <c r="AB122" s="25">
        <v>0</v>
      </c>
      <c r="AC122" s="17">
        <v>2008</v>
      </c>
      <c r="AD122" s="27" t="s">
        <v>87</v>
      </c>
      <c r="AE122" s="27" t="s">
        <v>87</v>
      </c>
      <c r="AF122" s="27" t="s">
        <v>87</v>
      </c>
      <c r="AG122" s="34" t="s">
        <v>87</v>
      </c>
      <c r="AH122" s="33" t="s">
        <v>87</v>
      </c>
      <c r="AI122" s="15" t="s">
        <v>87</v>
      </c>
      <c r="AJ122">
        <v>1</v>
      </c>
      <c r="AK122" s="31">
        <v>0</v>
      </c>
      <c r="AL122" t="s">
        <v>87</v>
      </c>
      <c r="AM122" s="31" t="s">
        <v>87</v>
      </c>
      <c r="AN122">
        <v>0</v>
      </c>
      <c r="AO122" s="15">
        <v>1</v>
      </c>
      <c r="AP122">
        <f t="shared" si="22"/>
        <v>0.35099999999999998</v>
      </c>
      <c r="AQ122" s="15">
        <v>0.64900000000000002</v>
      </c>
      <c r="AR122" s="15" t="s">
        <v>13</v>
      </c>
      <c r="AS122">
        <v>0</v>
      </c>
      <c r="AT122">
        <v>1</v>
      </c>
      <c r="AU122">
        <v>0</v>
      </c>
      <c r="AV122">
        <v>0</v>
      </c>
      <c r="AW122">
        <v>0</v>
      </c>
      <c r="AX122">
        <v>0</v>
      </c>
      <c r="AY122" s="15">
        <v>0</v>
      </c>
      <c r="AZ122">
        <v>0</v>
      </c>
      <c r="BA122">
        <v>1</v>
      </c>
      <c r="BB122" s="15">
        <v>0</v>
      </c>
      <c r="BC122">
        <v>1466</v>
      </c>
      <c r="BD122">
        <v>97</v>
      </c>
      <c r="BE122" s="21">
        <v>0.73299999999999998</v>
      </c>
      <c r="BF122" s="21">
        <v>35.417000000000002</v>
      </c>
      <c r="BG122">
        <v>1</v>
      </c>
      <c r="BH122">
        <v>0</v>
      </c>
      <c r="BI122">
        <v>0</v>
      </c>
      <c r="BJ122">
        <v>0</v>
      </c>
      <c r="BK122">
        <v>0</v>
      </c>
      <c r="BL122" s="15">
        <v>0</v>
      </c>
      <c r="BM122">
        <v>0</v>
      </c>
      <c r="BN122">
        <v>0</v>
      </c>
      <c r="BO122">
        <v>1</v>
      </c>
      <c r="BP122" s="15">
        <v>0</v>
      </c>
      <c r="BQ122">
        <v>0</v>
      </c>
      <c r="BR122">
        <v>0</v>
      </c>
      <c r="BS122" s="15">
        <v>0</v>
      </c>
      <c r="BT122">
        <v>1</v>
      </c>
      <c r="BU122">
        <v>1</v>
      </c>
      <c r="BV122">
        <v>1</v>
      </c>
      <c r="BW122">
        <v>1</v>
      </c>
      <c r="BX122">
        <v>0</v>
      </c>
      <c r="BY122">
        <v>0</v>
      </c>
      <c r="BZ122">
        <v>1</v>
      </c>
      <c r="CA122">
        <v>1</v>
      </c>
      <c r="CB122">
        <v>0</v>
      </c>
      <c r="CC122">
        <v>0</v>
      </c>
      <c r="CD122">
        <v>1</v>
      </c>
      <c r="CE122" s="15">
        <v>0</v>
      </c>
      <c r="CF122">
        <v>1.7999999999999999E-2</v>
      </c>
      <c r="CG122">
        <v>23</v>
      </c>
      <c r="CH122">
        <v>1</v>
      </c>
      <c r="CI122">
        <v>0</v>
      </c>
      <c r="CJ122">
        <v>36</v>
      </c>
      <c r="CK122" s="28" t="s">
        <v>80</v>
      </c>
    </row>
    <row r="123" spans="1:89" x14ac:dyDescent="0.35">
      <c r="A123">
        <v>122</v>
      </c>
      <c r="B123">
        <v>12</v>
      </c>
      <c r="C123" s="21" t="s">
        <v>115</v>
      </c>
      <c r="D123" s="11">
        <v>5.3</v>
      </c>
      <c r="E123" s="12">
        <v>0.3</v>
      </c>
      <c r="F123" s="7">
        <f t="shared" si="20"/>
        <v>17.666666666666668</v>
      </c>
      <c r="G123" s="8">
        <v>0</v>
      </c>
      <c r="H123" s="9">
        <v>0</v>
      </c>
      <c r="I123" s="9">
        <v>1</v>
      </c>
      <c r="J123" s="9">
        <v>0</v>
      </c>
      <c r="K123" s="9">
        <v>0</v>
      </c>
      <c r="L123" s="8">
        <v>1531</v>
      </c>
      <c r="M123" s="9">
        <v>7</v>
      </c>
      <c r="N123" s="9">
        <f t="shared" si="11"/>
        <v>1523</v>
      </c>
      <c r="O123" s="9">
        <f t="shared" si="12"/>
        <v>15</v>
      </c>
      <c r="P123" s="7">
        <v>10.833</v>
      </c>
      <c r="Q123" s="7">
        <v>7.7789999999999999</v>
      </c>
      <c r="R123" s="9">
        <v>1</v>
      </c>
      <c r="S123" s="9">
        <v>0</v>
      </c>
      <c r="T123" s="9">
        <v>0</v>
      </c>
      <c r="U123" s="9">
        <v>0</v>
      </c>
      <c r="V123" s="9">
        <v>1</v>
      </c>
      <c r="W123" s="25">
        <v>0</v>
      </c>
      <c r="X123" s="9">
        <v>0</v>
      </c>
      <c r="Y123" s="9">
        <v>1</v>
      </c>
      <c r="Z123" s="25">
        <v>0</v>
      </c>
      <c r="AA123" s="9">
        <v>1</v>
      </c>
      <c r="AB123" s="25">
        <v>0</v>
      </c>
      <c r="AC123" s="17">
        <v>2008</v>
      </c>
      <c r="AD123" s="27" t="s">
        <v>87</v>
      </c>
      <c r="AE123" s="27" t="s">
        <v>87</v>
      </c>
      <c r="AF123" s="27" t="s">
        <v>87</v>
      </c>
      <c r="AG123" s="34" t="s">
        <v>87</v>
      </c>
      <c r="AH123" s="33" t="s">
        <v>87</v>
      </c>
      <c r="AI123" s="15" t="s">
        <v>87</v>
      </c>
      <c r="AJ123">
        <v>0</v>
      </c>
      <c r="AK123" s="31">
        <v>1</v>
      </c>
      <c r="AL123" t="s">
        <v>87</v>
      </c>
      <c r="AM123" s="31" t="s">
        <v>87</v>
      </c>
      <c r="AN123">
        <v>0</v>
      </c>
      <c r="AO123" s="15">
        <v>1</v>
      </c>
      <c r="AP123">
        <f t="shared" si="22"/>
        <v>0.27</v>
      </c>
      <c r="AQ123" s="15">
        <v>0.73</v>
      </c>
      <c r="AR123" s="15" t="s">
        <v>13</v>
      </c>
      <c r="AS123">
        <v>0</v>
      </c>
      <c r="AT123">
        <v>1</v>
      </c>
      <c r="AU123">
        <v>0</v>
      </c>
      <c r="AV123">
        <v>0</v>
      </c>
      <c r="AW123">
        <v>0</v>
      </c>
      <c r="AX123">
        <v>0</v>
      </c>
      <c r="AY123" s="15">
        <v>0</v>
      </c>
      <c r="AZ123">
        <v>0</v>
      </c>
      <c r="BA123">
        <v>1</v>
      </c>
      <c r="BB123" s="15">
        <v>0</v>
      </c>
      <c r="BC123">
        <v>1466</v>
      </c>
      <c r="BD123">
        <v>97</v>
      </c>
      <c r="BE123" s="21">
        <v>0.73299999999999998</v>
      </c>
      <c r="BF123" s="21">
        <v>34.741</v>
      </c>
      <c r="BG123">
        <v>1</v>
      </c>
      <c r="BH123">
        <v>0</v>
      </c>
      <c r="BI123">
        <v>0</v>
      </c>
      <c r="BJ123">
        <v>0</v>
      </c>
      <c r="BK123">
        <v>0</v>
      </c>
      <c r="BL123" s="15">
        <v>0</v>
      </c>
      <c r="BM123">
        <v>0</v>
      </c>
      <c r="BN123">
        <v>0</v>
      </c>
      <c r="BO123">
        <v>1</v>
      </c>
      <c r="BP123" s="15">
        <v>0</v>
      </c>
      <c r="BQ123">
        <v>0</v>
      </c>
      <c r="BR123">
        <v>0</v>
      </c>
      <c r="BS123" s="15">
        <v>0</v>
      </c>
      <c r="BT123">
        <v>1</v>
      </c>
      <c r="BU123">
        <v>1</v>
      </c>
      <c r="BV123">
        <v>1</v>
      </c>
      <c r="BW123">
        <v>1</v>
      </c>
      <c r="BX123">
        <v>0</v>
      </c>
      <c r="BY123">
        <v>0</v>
      </c>
      <c r="BZ123">
        <v>1</v>
      </c>
      <c r="CA123">
        <v>1</v>
      </c>
      <c r="CB123">
        <v>0</v>
      </c>
      <c r="CC123">
        <v>0</v>
      </c>
      <c r="CD123">
        <v>1</v>
      </c>
      <c r="CE123" s="15">
        <v>0</v>
      </c>
      <c r="CF123">
        <v>1.7999999999999999E-2</v>
      </c>
      <c r="CG123">
        <v>23</v>
      </c>
      <c r="CH123">
        <v>1</v>
      </c>
      <c r="CI123">
        <v>0</v>
      </c>
      <c r="CJ123">
        <v>36</v>
      </c>
      <c r="CK123" s="28" t="s">
        <v>80</v>
      </c>
    </row>
    <row r="124" spans="1:89" x14ac:dyDescent="0.35">
      <c r="A124">
        <v>123</v>
      </c>
      <c r="B124">
        <v>12</v>
      </c>
      <c r="C124" s="21" t="s">
        <v>115</v>
      </c>
      <c r="D124" s="11">
        <v>-4.3</v>
      </c>
      <c r="E124" s="12">
        <v>3.6</v>
      </c>
      <c r="F124" s="7">
        <f t="shared" si="20"/>
        <v>-1.1944444444444444</v>
      </c>
      <c r="G124" s="8">
        <v>0</v>
      </c>
      <c r="H124" s="9">
        <v>0</v>
      </c>
      <c r="I124" s="9">
        <v>1</v>
      </c>
      <c r="J124" s="9">
        <v>0</v>
      </c>
      <c r="K124" s="9">
        <v>0</v>
      </c>
      <c r="L124" s="8">
        <v>4596</v>
      </c>
      <c r="M124" s="9">
        <v>8</v>
      </c>
      <c r="N124" s="9">
        <f t="shared" si="11"/>
        <v>4587</v>
      </c>
      <c r="O124" s="9">
        <f t="shared" si="12"/>
        <v>15</v>
      </c>
      <c r="P124" s="7">
        <v>10.68</v>
      </c>
      <c r="Q124" s="7">
        <v>7.8520000000000003</v>
      </c>
      <c r="R124" s="9">
        <v>1</v>
      </c>
      <c r="S124" s="9">
        <v>0</v>
      </c>
      <c r="T124" s="9">
        <v>0</v>
      </c>
      <c r="U124" s="9">
        <v>0</v>
      </c>
      <c r="V124" s="9">
        <v>1</v>
      </c>
      <c r="W124" s="25">
        <v>0</v>
      </c>
      <c r="X124" s="9">
        <v>0</v>
      </c>
      <c r="Y124" s="9">
        <v>1</v>
      </c>
      <c r="Z124" s="25">
        <v>0</v>
      </c>
      <c r="AA124" s="9">
        <v>1</v>
      </c>
      <c r="AB124" s="25">
        <v>0</v>
      </c>
      <c r="AC124" s="17">
        <v>2008</v>
      </c>
      <c r="AD124" s="27" t="s">
        <v>87</v>
      </c>
      <c r="AE124" s="27" t="s">
        <v>87</v>
      </c>
      <c r="AF124" s="27" t="s">
        <v>87</v>
      </c>
      <c r="AG124" s="34" t="s">
        <v>87</v>
      </c>
      <c r="AH124" s="33" t="s">
        <v>87</v>
      </c>
      <c r="AI124" s="15" t="s">
        <v>87</v>
      </c>
      <c r="AJ124">
        <f>1-AK124</f>
        <v>0.66700000000000004</v>
      </c>
      <c r="AK124" s="31">
        <v>0.33300000000000002</v>
      </c>
      <c r="AL124" t="s">
        <v>87</v>
      </c>
      <c r="AM124" s="31" t="s">
        <v>87</v>
      </c>
      <c r="AN124">
        <v>0</v>
      </c>
      <c r="AO124" s="15">
        <v>1</v>
      </c>
      <c r="AP124">
        <f t="shared" si="22"/>
        <v>0.32399999999999995</v>
      </c>
      <c r="AQ124" s="15">
        <v>0.67600000000000005</v>
      </c>
      <c r="AR124" s="15" t="s">
        <v>13</v>
      </c>
      <c r="AS124">
        <v>0</v>
      </c>
      <c r="AT124">
        <v>1</v>
      </c>
      <c r="AU124">
        <v>0</v>
      </c>
      <c r="AV124">
        <v>0</v>
      </c>
      <c r="AW124">
        <v>0</v>
      </c>
      <c r="AX124">
        <v>0</v>
      </c>
      <c r="AY124" s="15">
        <v>0</v>
      </c>
      <c r="AZ124">
        <v>0</v>
      </c>
      <c r="BA124">
        <v>1</v>
      </c>
      <c r="BB124" s="15">
        <v>0</v>
      </c>
      <c r="BC124">
        <v>1466</v>
      </c>
      <c r="BD124">
        <v>97</v>
      </c>
      <c r="BE124" s="21">
        <v>0.73299999999999998</v>
      </c>
      <c r="BF124" s="21">
        <v>35.192</v>
      </c>
      <c r="BG124">
        <v>0</v>
      </c>
      <c r="BH124">
        <v>0</v>
      </c>
      <c r="BI124">
        <v>0</v>
      </c>
      <c r="BJ124">
        <v>0</v>
      </c>
      <c r="BK124">
        <v>0</v>
      </c>
      <c r="BL124" s="15">
        <v>1</v>
      </c>
      <c r="BM124">
        <v>0</v>
      </c>
      <c r="BN124">
        <v>1</v>
      </c>
      <c r="BO124">
        <v>0</v>
      </c>
      <c r="BP124" s="15">
        <v>0</v>
      </c>
      <c r="BQ124">
        <v>0</v>
      </c>
      <c r="BR124">
        <v>0</v>
      </c>
      <c r="BS124" s="15">
        <v>1</v>
      </c>
      <c r="BT124">
        <v>1</v>
      </c>
      <c r="BU124">
        <v>1</v>
      </c>
      <c r="BV124">
        <v>1</v>
      </c>
      <c r="BW124">
        <v>1</v>
      </c>
      <c r="BX124">
        <v>0</v>
      </c>
      <c r="BY124">
        <v>0</v>
      </c>
      <c r="BZ124">
        <v>1</v>
      </c>
      <c r="CA124">
        <v>1</v>
      </c>
      <c r="CB124">
        <v>0</v>
      </c>
      <c r="CC124">
        <v>0</v>
      </c>
      <c r="CD124">
        <v>1</v>
      </c>
      <c r="CE124" s="15">
        <v>0</v>
      </c>
      <c r="CF124">
        <v>1.7999999999999999E-2</v>
      </c>
      <c r="CG124">
        <v>23</v>
      </c>
      <c r="CH124">
        <v>1</v>
      </c>
      <c r="CI124">
        <v>0</v>
      </c>
      <c r="CJ124">
        <v>36</v>
      </c>
      <c r="CK124" s="28" t="s">
        <v>80</v>
      </c>
    </row>
    <row r="125" spans="1:89" x14ac:dyDescent="0.35">
      <c r="A125">
        <v>124</v>
      </c>
      <c r="B125">
        <v>12</v>
      </c>
      <c r="C125" s="21" t="s">
        <v>115</v>
      </c>
      <c r="D125" s="11">
        <v>-19.5</v>
      </c>
      <c r="E125" s="12">
        <v>12.6</v>
      </c>
      <c r="F125" s="7">
        <f t="shared" si="20"/>
        <v>-1.5476190476190477</v>
      </c>
      <c r="G125" s="8">
        <v>0</v>
      </c>
      <c r="H125" s="9">
        <v>0</v>
      </c>
      <c r="I125" s="9">
        <v>1</v>
      </c>
      <c r="J125" s="9">
        <v>0</v>
      </c>
      <c r="K125" s="9">
        <v>0</v>
      </c>
      <c r="L125" s="8">
        <v>3065</v>
      </c>
      <c r="M125" s="9">
        <v>7</v>
      </c>
      <c r="N125" s="9">
        <f t="shared" si="11"/>
        <v>3057</v>
      </c>
      <c r="O125" s="9">
        <f t="shared" si="12"/>
        <v>15</v>
      </c>
      <c r="P125" s="7">
        <v>10.61</v>
      </c>
      <c r="Q125" s="7">
        <v>7.89</v>
      </c>
      <c r="R125" s="9">
        <v>1</v>
      </c>
      <c r="S125" s="9">
        <v>0</v>
      </c>
      <c r="T125" s="9">
        <v>0</v>
      </c>
      <c r="U125" s="9">
        <v>0</v>
      </c>
      <c r="V125" s="9">
        <v>1</v>
      </c>
      <c r="W125" s="25">
        <v>0</v>
      </c>
      <c r="X125" s="9">
        <v>0</v>
      </c>
      <c r="Y125" s="9">
        <v>1</v>
      </c>
      <c r="Z125" s="25">
        <v>0</v>
      </c>
      <c r="AA125" s="9">
        <v>1</v>
      </c>
      <c r="AB125" s="25">
        <v>0</v>
      </c>
      <c r="AC125" s="17">
        <v>2008</v>
      </c>
      <c r="AD125" s="27" t="s">
        <v>87</v>
      </c>
      <c r="AE125" s="27" t="s">
        <v>87</v>
      </c>
      <c r="AF125" s="27" t="s">
        <v>87</v>
      </c>
      <c r="AG125" s="34" t="s">
        <v>87</v>
      </c>
      <c r="AH125" s="33" t="s">
        <v>87</v>
      </c>
      <c r="AI125" s="15" t="s">
        <v>87</v>
      </c>
      <c r="AJ125">
        <v>1</v>
      </c>
      <c r="AK125" s="31">
        <v>0</v>
      </c>
      <c r="AL125" t="s">
        <v>87</v>
      </c>
      <c r="AM125" s="31" t="s">
        <v>87</v>
      </c>
      <c r="AN125">
        <v>0</v>
      </c>
      <c r="AO125" s="15">
        <v>1</v>
      </c>
      <c r="AP125">
        <f t="shared" si="22"/>
        <v>0.35099999999999998</v>
      </c>
      <c r="AQ125" s="15">
        <v>0.64900000000000002</v>
      </c>
      <c r="AR125" s="15" t="s">
        <v>13</v>
      </c>
      <c r="AS125">
        <v>0</v>
      </c>
      <c r="AT125">
        <v>1</v>
      </c>
      <c r="AU125">
        <v>0</v>
      </c>
      <c r="AV125">
        <v>0</v>
      </c>
      <c r="AW125">
        <v>0</v>
      </c>
      <c r="AX125">
        <v>0</v>
      </c>
      <c r="AY125" s="15">
        <v>0</v>
      </c>
      <c r="AZ125">
        <v>0</v>
      </c>
      <c r="BA125">
        <v>1</v>
      </c>
      <c r="BB125" s="15">
        <v>0</v>
      </c>
      <c r="BC125">
        <v>1466</v>
      </c>
      <c r="BD125">
        <v>97</v>
      </c>
      <c r="BE125" s="21">
        <v>0.73299999999999998</v>
      </c>
      <c r="BF125" s="21">
        <v>35.417000000000002</v>
      </c>
      <c r="BG125">
        <v>0</v>
      </c>
      <c r="BH125">
        <v>0</v>
      </c>
      <c r="BI125">
        <v>0</v>
      </c>
      <c r="BJ125">
        <v>0</v>
      </c>
      <c r="BK125">
        <v>0</v>
      </c>
      <c r="BL125" s="15">
        <v>1</v>
      </c>
      <c r="BM125">
        <v>0</v>
      </c>
      <c r="BN125">
        <v>1</v>
      </c>
      <c r="BO125">
        <v>0</v>
      </c>
      <c r="BP125" s="15">
        <v>0</v>
      </c>
      <c r="BQ125">
        <v>0</v>
      </c>
      <c r="BR125">
        <v>0</v>
      </c>
      <c r="BS125" s="15">
        <v>1</v>
      </c>
      <c r="BT125">
        <v>1</v>
      </c>
      <c r="BU125">
        <v>1</v>
      </c>
      <c r="BV125">
        <v>1</v>
      </c>
      <c r="BW125">
        <v>1</v>
      </c>
      <c r="BX125">
        <v>0</v>
      </c>
      <c r="BY125">
        <v>0</v>
      </c>
      <c r="BZ125">
        <v>1</v>
      </c>
      <c r="CA125">
        <v>1</v>
      </c>
      <c r="CB125">
        <v>0</v>
      </c>
      <c r="CC125">
        <v>0</v>
      </c>
      <c r="CD125">
        <v>1</v>
      </c>
      <c r="CE125" s="15">
        <v>0</v>
      </c>
      <c r="CF125">
        <v>1.7999999999999999E-2</v>
      </c>
      <c r="CG125">
        <v>23</v>
      </c>
      <c r="CH125">
        <v>1</v>
      </c>
      <c r="CI125">
        <v>0</v>
      </c>
      <c r="CJ125">
        <v>36</v>
      </c>
      <c r="CK125" s="28" t="s">
        <v>80</v>
      </c>
    </row>
    <row r="126" spans="1:89" x14ac:dyDescent="0.35">
      <c r="A126">
        <v>125</v>
      </c>
      <c r="B126">
        <v>12</v>
      </c>
      <c r="C126" s="21" t="s">
        <v>115</v>
      </c>
      <c r="D126" s="11">
        <v>6.4</v>
      </c>
      <c r="E126" s="12">
        <v>2.6</v>
      </c>
      <c r="F126" s="7">
        <f t="shared" si="20"/>
        <v>2.4615384615384617</v>
      </c>
      <c r="G126" s="8">
        <v>0</v>
      </c>
      <c r="H126" s="9">
        <v>0</v>
      </c>
      <c r="I126" s="9">
        <v>1</v>
      </c>
      <c r="J126" s="9">
        <v>0</v>
      </c>
      <c r="K126" s="9">
        <v>0</v>
      </c>
      <c r="L126" s="8">
        <v>1531</v>
      </c>
      <c r="M126" s="9">
        <v>7</v>
      </c>
      <c r="N126" s="9">
        <f t="shared" si="11"/>
        <v>1523</v>
      </c>
      <c r="O126" s="9">
        <f t="shared" si="12"/>
        <v>15</v>
      </c>
      <c r="P126" s="7">
        <v>10.83</v>
      </c>
      <c r="Q126" s="7">
        <v>7.7789999999999999</v>
      </c>
      <c r="R126" s="9">
        <v>1</v>
      </c>
      <c r="S126" s="9">
        <v>0</v>
      </c>
      <c r="T126" s="9">
        <v>0</v>
      </c>
      <c r="U126" s="9">
        <v>0</v>
      </c>
      <c r="V126" s="9">
        <v>1</v>
      </c>
      <c r="W126" s="25">
        <v>0</v>
      </c>
      <c r="X126" s="9">
        <v>0</v>
      </c>
      <c r="Y126" s="9">
        <v>1</v>
      </c>
      <c r="Z126" s="25">
        <v>0</v>
      </c>
      <c r="AA126" s="9">
        <v>1</v>
      </c>
      <c r="AB126" s="25">
        <v>0</v>
      </c>
      <c r="AC126" s="17">
        <v>2008</v>
      </c>
      <c r="AD126" s="27" t="s">
        <v>87</v>
      </c>
      <c r="AE126" s="27" t="s">
        <v>87</v>
      </c>
      <c r="AF126" s="27" t="s">
        <v>87</v>
      </c>
      <c r="AG126" s="34" t="s">
        <v>87</v>
      </c>
      <c r="AH126" s="33" t="s">
        <v>87</v>
      </c>
      <c r="AI126" s="15" t="s">
        <v>87</v>
      </c>
      <c r="AJ126">
        <v>0</v>
      </c>
      <c r="AK126" s="31">
        <v>1</v>
      </c>
      <c r="AL126" t="s">
        <v>87</v>
      </c>
      <c r="AM126" s="31" t="s">
        <v>87</v>
      </c>
      <c r="AN126">
        <v>0</v>
      </c>
      <c r="AO126" s="15">
        <v>1</v>
      </c>
      <c r="AP126">
        <f t="shared" si="22"/>
        <v>0.27</v>
      </c>
      <c r="AQ126" s="15">
        <v>0.73</v>
      </c>
      <c r="AR126" s="15" t="s">
        <v>13</v>
      </c>
      <c r="AS126">
        <v>0</v>
      </c>
      <c r="AT126">
        <v>1</v>
      </c>
      <c r="AU126">
        <v>0</v>
      </c>
      <c r="AV126">
        <v>0</v>
      </c>
      <c r="AW126">
        <v>0</v>
      </c>
      <c r="AX126">
        <v>0</v>
      </c>
      <c r="AY126" s="15">
        <v>0</v>
      </c>
      <c r="AZ126">
        <v>0</v>
      </c>
      <c r="BA126">
        <v>1</v>
      </c>
      <c r="BB126" s="15">
        <v>0</v>
      </c>
      <c r="BC126">
        <v>1466</v>
      </c>
      <c r="BD126">
        <v>97</v>
      </c>
      <c r="BE126" s="21">
        <v>0.73299999999999998</v>
      </c>
      <c r="BF126" s="21">
        <v>34.741</v>
      </c>
      <c r="BG126">
        <v>0</v>
      </c>
      <c r="BH126">
        <v>0</v>
      </c>
      <c r="BI126">
        <v>0</v>
      </c>
      <c r="BJ126">
        <v>0</v>
      </c>
      <c r="BK126">
        <v>0</v>
      </c>
      <c r="BL126" s="15">
        <v>1</v>
      </c>
      <c r="BM126">
        <v>0</v>
      </c>
      <c r="BN126">
        <v>1</v>
      </c>
      <c r="BO126">
        <v>0</v>
      </c>
      <c r="BP126" s="15">
        <v>0</v>
      </c>
      <c r="BQ126">
        <v>0</v>
      </c>
      <c r="BR126">
        <v>0</v>
      </c>
      <c r="BS126" s="15">
        <v>1</v>
      </c>
      <c r="BT126">
        <v>1</v>
      </c>
      <c r="BU126">
        <v>1</v>
      </c>
      <c r="BV126">
        <v>1</v>
      </c>
      <c r="BW126">
        <v>1</v>
      </c>
      <c r="BX126">
        <v>0</v>
      </c>
      <c r="BY126">
        <v>0</v>
      </c>
      <c r="BZ126">
        <v>1</v>
      </c>
      <c r="CA126">
        <v>1</v>
      </c>
      <c r="CB126">
        <v>0</v>
      </c>
      <c r="CC126">
        <v>0</v>
      </c>
      <c r="CD126">
        <v>1</v>
      </c>
      <c r="CE126" s="15">
        <v>0</v>
      </c>
      <c r="CF126">
        <v>1.7999999999999999E-2</v>
      </c>
      <c r="CG126">
        <v>23</v>
      </c>
      <c r="CH126">
        <v>1</v>
      </c>
      <c r="CI126">
        <v>0</v>
      </c>
      <c r="CJ126">
        <v>36</v>
      </c>
      <c r="CK126" s="28" t="s">
        <v>80</v>
      </c>
    </row>
    <row r="127" spans="1:89" x14ac:dyDescent="0.35">
      <c r="A127">
        <v>126</v>
      </c>
      <c r="B127">
        <v>12</v>
      </c>
      <c r="C127" s="21" t="s">
        <v>115</v>
      </c>
      <c r="D127" s="11">
        <v>6.2</v>
      </c>
      <c r="E127" s="12">
        <v>5</v>
      </c>
      <c r="F127" s="7">
        <f t="shared" si="20"/>
        <v>1.24</v>
      </c>
      <c r="G127" s="8">
        <v>0</v>
      </c>
      <c r="H127" s="9">
        <v>0</v>
      </c>
      <c r="I127" s="9">
        <v>1</v>
      </c>
      <c r="J127" s="9">
        <v>0</v>
      </c>
      <c r="K127" s="9">
        <v>0</v>
      </c>
      <c r="L127" s="8">
        <v>4596</v>
      </c>
      <c r="M127" s="9">
        <v>8</v>
      </c>
      <c r="N127" s="9">
        <f t="shared" si="11"/>
        <v>4587</v>
      </c>
      <c r="O127" s="9">
        <f t="shared" si="12"/>
        <v>15</v>
      </c>
      <c r="P127" s="7">
        <v>10.68</v>
      </c>
      <c r="Q127" s="7">
        <v>7.8520000000000003</v>
      </c>
      <c r="R127" s="9">
        <v>1</v>
      </c>
      <c r="S127" s="9">
        <v>0</v>
      </c>
      <c r="T127" s="9">
        <v>0</v>
      </c>
      <c r="U127" s="9">
        <v>0</v>
      </c>
      <c r="V127" s="9">
        <v>1</v>
      </c>
      <c r="W127" s="25">
        <v>0</v>
      </c>
      <c r="X127" s="9">
        <v>0</v>
      </c>
      <c r="Y127" s="9">
        <v>1</v>
      </c>
      <c r="Z127" s="25">
        <v>0</v>
      </c>
      <c r="AA127" s="9">
        <v>1</v>
      </c>
      <c r="AB127" s="25">
        <v>0</v>
      </c>
      <c r="AC127" s="17">
        <v>2008</v>
      </c>
      <c r="AD127" s="27" t="s">
        <v>87</v>
      </c>
      <c r="AE127" s="27" t="s">
        <v>87</v>
      </c>
      <c r="AF127" s="27" t="s">
        <v>87</v>
      </c>
      <c r="AG127" s="34" t="s">
        <v>87</v>
      </c>
      <c r="AH127" s="33" t="s">
        <v>87</v>
      </c>
      <c r="AI127" s="15" t="s">
        <v>87</v>
      </c>
      <c r="AJ127">
        <f>1-AK127</f>
        <v>0.66700000000000004</v>
      </c>
      <c r="AK127" s="31">
        <v>0.33300000000000002</v>
      </c>
      <c r="AL127" t="s">
        <v>87</v>
      </c>
      <c r="AM127" s="31" t="s">
        <v>87</v>
      </c>
      <c r="AN127">
        <v>0</v>
      </c>
      <c r="AO127" s="15">
        <v>1</v>
      </c>
      <c r="AP127">
        <f t="shared" si="22"/>
        <v>0.32399999999999995</v>
      </c>
      <c r="AQ127" s="15">
        <v>0.67600000000000005</v>
      </c>
      <c r="AR127" s="15" t="s">
        <v>13</v>
      </c>
      <c r="AS127">
        <v>0</v>
      </c>
      <c r="AT127">
        <v>1</v>
      </c>
      <c r="AU127">
        <v>0</v>
      </c>
      <c r="AV127">
        <v>0</v>
      </c>
      <c r="AW127">
        <v>0</v>
      </c>
      <c r="AX127">
        <v>0</v>
      </c>
      <c r="AY127" s="15">
        <v>0</v>
      </c>
      <c r="AZ127">
        <v>0</v>
      </c>
      <c r="BA127">
        <v>1</v>
      </c>
      <c r="BB127" s="15">
        <v>0</v>
      </c>
      <c r="BC127">
        <v>1466</v>
      </c>
      <c r="BD127">
        <v>97</v>
      </c>
      <c r="BE127" s="21">
        <v>0.73299999999999998</v>
      </c>
      <c r="BF127" s="21">
        <v>35.192</v>
      </c>
      <c r="BG127">
        <v>0</v>
      </c>
      <c r="BH127">
        <v>0</v>
      </c>
      <c r="BI127">
        <v>0</v>
      </c>
      <c r="BJ127">
        <v>0</v>
      </c>
      <c r="BK127">
        <v>0</v>
      </c>
      <c r="BL127" s="15">
        <v>1</v>
      </c>
      <c r="BM127">
        <v>0</v>
      </c>
      <c r="BN127">
        <v>1</v>
      </c>
      <c r="BO127">
        <v>0</v>
      </c>
      <c r="BP127" s="15">
        <v>0</v>
      </c>
      <c r="BQ127">
        <v>0</v>
      </c>
      <c r="BR127">
        <v>0</v>
      </c>
      <c r="BS127" s="15">
        <v>1</v>
      </c>
      <c r="BT127">
        <v>1</v>
      </c>
      <c r="BU127">
        <v>1</v>
      </c>
      <c r="BV127">
        <v>1</v>
      </c>
      <c r="BW127">
        <v>1</v>
      </c>
      <c r="BX127">
        <v>0</v>
      </c>
      <c r="BY127">
        <v>0</v>
      </c>
      <c r="BZ127">
        <v>1</v>
      </c>
      <c r="CA127">
        <v>1</v>
      </c>
      <c r="CB127">
        <v>0</v>
      </c>
      <c r="CC127">
        <v>0</v>
      </c>
      <c r="CD127">
        <v>1</v>
      </c>
      <c r="CE127" s="15">
        <v>1</v>
      </c>
      <c r="CF127">
        <v>1.7999999999999999E-2</v>
      </c>
      <c r="CG127">
        <v>23</v>
      </c>
      <c r="CH127">
        <v>1</v>
      </c>
      <c r="CI127">
        <v>0</v>
      </c>
      <c r="CJ127">
        <v>36</v>
      </c>
      <c r="CK127" s="28" t="s">
        <v>80</v>
      </c>
    </row>
    <row r="128" spans="1:89" x14ac:dyDescent="0.35">
      <c r="A128">
        <v>127</v>
      </c>
      <c r="B128">
        <v>12</v>
      </c>
      <c r="C128" s="21" t="s">
        <v>115</v>
      </c>
      <c r="D128" s="11">
        <v>22.1</v>
      </c>
      <c r="E128" s="12">
        <v>17.7</v>
      </c>
      <c r="F128" s="7">
        <f t="shared" si="20"/>
        <v>1.2485875706214691</v>
      </c>
      <c r="G128" s="8">
        <v>0</v>
      </c>
      <c r="H128" s="9">
        <v>0</v>
      </c>
      <c r="I128" s="9">
        <v>1</v>
      </c>
      <c r="J128" s="9">
        <v>0</v>
      </c>
      <c r="K128" s="9">
        <v>0</v>
      </c>
      <c r="L128" s="8">
        <v>3065</v>
      </c>
      <c r="M128" s="9">
        <v>7</v>
      </c>
      <c r="N128" s="9">
        <f t="shared" si="11"/>
        <v>3057</v>
      </c>
      <c r="O128" s="9">
        <f t="shared" si="12"/>
        <v>15</v>
      </c>
      <c r="P128" s="7">
        <v>10.61</v>
      </c>
      <c r="Q128" s="7">
        <v>7.89</v>
      </c>
      <c r="R128" s="9">
        <v>1</v>
      </c>
      <c r="S128" s="9">
        <v>0</v>
      </c>
      <c r="T128" s="9">
        <v>0</v>
      </c>
      <c r="U128" s="9">
        <v>0</v>
      </c>
      <c r="V128" s="9">
        <v>1</v>
      </c>
      <c r="W128" s="25">
        <v>0</v>
      </c>
      <c r="X128" s="9">
        <v>0</v>
      </c>
      <c r="Y128" s="9">
        <v>1</v>
      </c>
      <c r="Z128" s="25">
        <v>0</v>
      </c>
      <c r="AA128" s="9">
        <v>1</v>
      </c>
      <c r="AB128" s="25">
        <v>0</v>
      </c>
      <c r="AC128" s="17">
        <v>2008</v>
      </c>
      <c r="AD128" s="27" t="s">
        <v>87</v>
      </c>
      <c r="AE128" s="27" t="s">
        <v>87</v>
      </c>
      <c r="AF128" s="27" t="s">
        <v>87</v>
      </c>
      <c r="AG128" s="34" t="s">
        <v>87</v>
      </c>
      <c r="AH128" s="33" t="s">
        <v>87</v>
      </c>
      <c r="AI128" s="15" t="s">
        <v>87</v>
      </c>
      <c r="AJ128">
        <v>1</v>
      </c>
      <c r="AK128" s="31">
        <v>0</v>
      </c>
      <c r="AL128" t="s">
        <v>87</v>
      </c>
      <c r="AM128" s="31" t="s">
        <v>87</v>
      </c>
      <c r="AN128">
        <v>0</v>
      </c>
      <c r="AO128" s="15">
        <v>1</v>
      </c>
      <c r="AP128">
        <f t="shared" si="22"/>
        <v>0.35099999999999998</v>
      </c>
      <c r="AQ128" s="15">
        <v>0.64900000000000002</v>
      </c>
      <c r="AR128" s="15" t="s">
        <v>13</v>
      </c>
      <c r="AS128">
        <v>0</v>
      </c>
      <c r="AT128">
        <v>1</v>
      </c>
      <c r="AU128">
        <v>0</v>
      </c>
      <c r="AV128">
        <v>0</v>
      </c>
      <c r="AW128">
        <v>0</v>
      </c>
      <c r="AX128">
        <v>0</v>
      </c>
      <c r="AY128" s="15">
        <v>0</v>
      </c>
      <c r="AZ128">
        <v>0</v>
      </c>
      <c r="BA128">
        <v>1</v>
      </c>
      <c r="BB128" s="15">
        <v>0</v>
      </c>
      <c r="BC128">
        <v>1466</v>
      </c>
      <c r="BD128">
        <v>97</v>
      </c>
      <c r="BE128" s="21">
        <v>0.73299999999999998</v>
      </c>
      <c r="BF128" s="21">
        <v>35.417000000000002</v>
      </c>
      <c r="BG128">
        <v>0</v>
      </c>
      <c r="BH128">
        <v>0</v>
      </c>
      <c r="BI128">
        <v>0</v>
      </c>
      <c r="BJ128">
        <v>0</v>
      </c>
      <c r="BK128">
        <v>0</v>
      </c>
      <c r="BL128" s="15">
        <v>1</v>
      </c>
      <c r="BM128">
        <v>0</v>
      </c>
      <c r="BN128">
        <v>1</v>
      </c>
      <c r="BO128">
        <v>0</v>
      </c>
      <c r="BP128" s="15">
        <v>0</v>
      </c>
      <c r="BQ128">
        <v>0</v>
      </c>
      <c r="BR128">
        <v>0</v>
      </c>
      <c r="BS128" s="15">
        <v>1</v>
      </c>
      <c r="BT128">
        <v>1</v>
      </c>
      <c r="BU128">
        <v>1</v>
      </c>
      <c r="BV128">
        <v>1</v>
      </c>
      <c r="BW128">
        <v>1</v>
      </c>
      <c r="BX128">
        <v>0</v>
      </c>
      <c r="BY128">
        <v>0</v>
      </c>
      <c r="BZ128">
        <v>1</v>
      </c>
      <c r="CA128">
        <v>1</v>
      </c>
      <c r="CB128">
        <v>0</v>
      </c>
      <c r="CC128">
        <v>0</v>
      </c>
      <c r="CD128">
        <v>1</v>
      </c>
      <c r="CE128" s="15">
        <v>1</v>
      </c>
      <c r="CF128">
        <v>1.7999999999999999E-2</v>
      </c>
      <c r="CG128">
        <v>23</v>
      </c>
      <c r="CH128">
        <v>1</v>
      </c>
      <c r="CI128">
        <v>0</v>
      </c>
      <c r="CJ128">
        <v>36</v>
      </c>
      <c r="CK128" s="28" t="s">
        <v>80</v>
      </c>
    </row>
    <row r="129" spans="1:89" x14ac:dyDescent="0.35">
      <c r="A129">
        <v>128</v>
      </c>
      <c r="B129">
        <v>12</v>
      </c>
      <c r="C129" s="21" t="s">
        <v>115</v>
      </c>
      <c r="D129" s="11">
        <v>-6.4</v>
      </c>
      <c r="E129" s="12">
        <v>6.5</v>
      </c>
      <c r="F129" s="7">
        <f t="shared" si="20"/>
        <v>-0.98461538461538467</v>
      </c>
      <c r="G129" s="8">
        <v>0</v>
      </c>
      <c r="H129" s="9">
        <v>0</v>
      </c>
      <c r="I129" s="9">
        <v>1</v>
      </c>
      <c r="J129" s="9">
        <v>0</v>
      </c>
      <c r="K129" s="9">
        <v>0</v>
      </c>
      <c r="L129" s="8">
        <v>1531</v>
      </c>
      <c r="M129" s="9">
        <v>7</v>
      </c>
      <c r="N129" s="9">
        <f t="shared" si="11"/>
        <v>1523</v>
      </c>
      <c r="O129" s="9">
        <f t="shared" si="12"/>
        <v>15</v>
      </c>
      <c r="P129" s="7">
        <v>10.83</v>
      </c>
      <c r="Q129" s="7">
        <v>7.7789999999999999</v>
      </c>
      <c r="R129" s="9">
        <v>1</v>
      </c>
      <c r="S129" s="9">
        <v>0</v>
      </c>
      <c r="T129" s="9">
        <v>0</v>
      </c>
      <c r="U129" s="9">
        <v>0</v>
      </c>
      <c r="V129" s="9">
        <v>1</v>
      </c>
      <c r="W129" s="25">
        <v>0</v>
      </c>
      <c r="X129" s="9">
        <v>0</v>
      </c>
      <c r="Y129" s="9">
        <v>1</v>
      </c>
      <c r="Z129" s="25">
        <v>0</v>
      </c>
      <c r="AA129" s="9">
        <v>1</v>
      </c>
      <c r="AB129" s="25">
        <v>0</v>
      </c>
      <c r="AC129" s="17">
        <v>2008</v>
      </c>
      <c r="AD129" s="27" t="s">
        <v>87</v>
      </c>
      <c r="AE129" s="27" t="s">
        <v>87</v>
      </c>
      <c r="AF129" s="27" t="s">
        <v>87</v>
      </c>
      <c r="AG129" s="34" t="s">
        <v>87</v>
      </c>
      <c r="AH129" s="33" t="s">
        <v>87</v>
      </c>
      <c r="AI129" s="15" t="s">
        <v>87</v>
      </c>
      <c r="AJ129">
        <v>0</v>
      </c>
      <c r="AK129" s="31">
        <v>1</v>
      </c>
      <c r="AL129" t="s">
        <v>87</v>
      </c>
      <c r="AM129" s="31" t="s">
        <v>87</v>
      </c>
      <c r="AN129">
        <v>0</v>
      </c>
      <c r="AO129" s="15">
        <v>1</v>
      </c>
      <c r="AP129">
        <f t="shared" si="22"/>
        <v>0.27</v>
      </c>
      <c r="AQ129" s="15">
        <v>0.73</v>
      </c>
      <c r="AR129" s="15" t="s">
        <v>13</v>
      </c>
      <c r="AS129">
        <v>0</v>
      </c>
      <c r="AT129">
        <v>1</v>
      </c>
      <c r="AU129">
        <v>0</v>
      </c>
      <c r="AV129">
        <v>0</v>
      </c>
      <c r="AW129">
        <v>0</v>
      </c>
      <c r="AX129">
        <v>0</v>
      </c>
      <c r="AY129" s="15">
        <v>0</v>
      </c>
      <c r="AZ129">
        <v>0</v>
      </c>
      <c r="BA129">
        <v>1</v>
      </c>
      <c r="BB129" s="15">
        <v>0</v>
      </c>
      <c r="BC129">
        <v>1466</v>
      </c>
      <c r="BD129">
        <v>97</v>
      </c>
      <c r="BE129" s="21">
        <v>0.73299999999999998</v>
      </c>
      <c r="BF129" s="21">
        <v>34.741</v>
      </c>
      <c r="BG129">
        <v>0</v>
      </c>
      <c r="BH129">
        <v>0</v>
      </c>
      <c r="BI129">
        <v>0</v>
      </c>
      <c r="BJ129">
        <v>0</v>
      </c>
      <c r="BK129">
        <v>0</v>
      </c>
      <c r="BL129" s="15">
        <v>1</v>
      </c>
      <c r="BM129">
        <v>0</v>
      </c>
      <c r="BN129">
        <v>1</v>
      </c>
      <c r="BO129">
        <v>0</v>
      </c>
      <c r="BP129" s="15">
        <v>0</v>
      </c>
      <c r="BQ129">
        <v>0</v>
      </c>
      <c r="BR129">
        <v>0</v>
      </c>
      <c r="BS129" s="15">
        <v>1</v>
      </c>
      <c r="BT129">
        <v>1</v>
      </c>
      <c r="BU129">
        <v>1</v>
      </c>
      <c r="BV129">
        <v>1</v>
      </c>
      <c r="BW129">
        <v>1</v>
      </c>
      <c r="BX129">
        <v>0</v>
      </c>
      <c r="BY129">
        <v>0</v>
      </c>
      <c r="BZ129">
        <v>1</v>
      </c>
      <c r="CA129">
        <v>1</v>
      </c>
      <c r="CB129">
        <v>0</v>
      </c>
      <c r="CC129">
        <v>0</v>
      </c>
      <c r="CD129">
        <v>1</v>
      </c>
      <c r="CE129" s="15">
        <v>1</v>
      </c>
      <c r="CF129">
        <v>1.7999999999999999E-2</v>
      </c>
      <c r="CG129">
        <v>23</v>
      </c>
      <c r="CH129">
        <v>1</v>
      </c>
      <c r="CI129">
        <v>0</v>
      </c>
      <c r="CJ129">
        <v>36</v>
      </c>
      <c r="CK129" s="28" t="s">
        <v>80</v>
      </c>
    </row>
    <row r="130" spans="1:89" x14ac:dyDescent="0.35">
      <c r="A130">
        <v>129</v>
      </c>
      <c r="B130">
        <v>12</v>
      </c>
      <c r="C130" s="21" t="s">
        <v>115</v>
      </c>
      <c r="D130" s="11">
        <v>6.9</v>
      </c>
      <c r="E130" s="12">
        <v>0.4</v>
      </c>
      <c r="F130" s="7">
        <f t="shared" si="20"/>
        <v>17.25</v>
      </c>
      <c r="G130" s="8">
        <v>0</v>
      </c>
      <c r="H130" s="9">
        <v>0</v>
      </c>
      <c r="I130" s="9">
        <v>1</v>
      </c>
      <c r="J130" s="9">
        <v>0</v>
      </c>
      <c r="K130" s="9">
        <v>0</v>
      </c>
      <c r="L130" s="8">
        <v>4596</v>
      </c>
      <c r="M130" s="9">
        <v>8</v>
      </c>
      <c r="N130" s="9">
        <f t="shared" ref="N130:N193" si="23">L130-M130-1</f>
        <v>4587</v>
      </c>
      <c r="O130" s="9">
        <f t="shared" ref="O130:O193" si="24">COUNTIF(B:B,B130)</f>
        <v>15</v>
      </c>
      <c r="P130" s="7">
        <v>10.68</v>
      </c>
      <c r="Q130" s="7">
        <v>7.8520000000000003</v>
      </c>
      <c r="R130" s="9">
        <v>1</v>
      </c>
      <c r="S130" s="9">
        <v>0</v>
      </c>
      <c r="T130" s="9">
        <v>0</v>
      </c>
      <c r="U130" s="9">
        <v>0</v>
      </c>
      <c r="V130" s="9">
        <v>1</v>
      </c>
      <c r="W130" s="25">
        <v>0</v>
      </c>
      <c r="X130" s="9">
        <v>0</v>
      </c>
      <c r="Y130" s="9">
        <v>1</v>
      </c>
      <c r="Z130" s="25">
        <v>0</v>
      </c>
      <c r="AA130" s="9">
        <v>1</v>
      </c>
      <c r="AB130" s="25">
        <v>0</v>
      </c>
      <c r="AC130" s="17">
        <v>2008</v>
      </c>
      <c r="AD130" s="27" t="s">
        <v>87</v>
      </c>
      <c r="AE130" s="27" t="s">
        <v>87</v>
      </c>
      <c r="AF130" s="27" t="s">
        <v>87</v>
      </c>
      <c r="AG130" s="34" t="s">
        <v>87</v>
      </c>
      <c r="AH130" s="33" t="s">
        <v>87</v>
      </c>
      <c r="AI130" s="15" t="s">
        <v>87</v>
      </c>
      <c r="AJ130">
        <f>1-AK130</f>
        <v>0.66700000000000004</v>
      </c>
      <c r="AK130" s="31">
        <v>0.33300000000000002</v>
      </c>
      <c r="AL130" t="s">
        <v>87</v>
      </c>
      <c r="AM130" s="31" t="s">
        <v>87</v>
      </c>
      <c r="AN130">
        <v>0</v>
      </c>
      <c r="AO130" s="15">
        <v>1</v>
      </c>
      <c r="AP130">
        <f t="shared" si="22"/>
        <v>0.32399999999999995</v>
      </c>
      <c r="AQ130" s="15">
        <v>0.67600000000000005</v>
      </c>
      <c r="AR130" s="15" t="s">
        <v>13</v>
      </c>
      <c r="AS130">
        <v>0</v>
      </c>
      <c r="AT130">
        <v>1</v>
      </c>
      <c r="AU130">
        <v>0</v>
      </c>
      <c r="AV130">
        <v>0</v>
      </c>
      <c r="AW130">
        <v>0</v>
      </c>
      <c r="AX130">
        <v>0</v>
      </c>
      <c r="AY130" s="15">
        <v>0</v>
      </c>
      <c r="AZ130">
        <v>0</v>
      </c>
      <c r="BA130">
        <v>1</v>
      </c>
      <c r="BB130" s="15">
        <v>0</v>
      </c>
      <c r="BC130">
        <v>1466</v>
      </c>
      <c r="BD130">
        <v>97</v>
      </c>
      <c r="BE130" s="21">
        <v>0.73299999999999998</v>
      </c>
      <c r="BF130" s="21">
        <v>35.192</v>
      </c>
      <c r="BG130">
        <v>0</v>
      </c>
      <c r="BH130">
        <v>0</v>
      </c>
      <c r="BI130">
        <v>0</v>
      </c>
      <c r="BJ130">
        <v>0</v>
      </c>
      <c r="BK130">
        <v>0</v>
      </c>
      <c r="BL130" s="15">
        <v>1</v>
      </c>
      <c r="BM130">
        <v>0</v>
      </c>
      <c r="BN130">
        <v>1</v>
      </c>
      <c r="BO130">
        <v>0</v>
      </c>
      <c r="BP130" s="15">
        <v>0</v>
      </c>
      <c r="BQ130">
        <v>1</v>
      </c>
      <c r="BR130">
        <v>0</v>
      </c>
      <c r="BS130" s="15">
        <v>0</v>
      </c>
      <c r="BT130">
        <v>1</v>
      </c>
      <c r="BU130">
        <v>1</v>
      </c>
      <c r="BV130">
        <v>1</v>
      </c>
      <c r="BW130">
        <v>1</v>
      </c>
      <c r="BX130">
        <v>0</v>
      </c>
      <c r="BY130">
        <v>0</v>
      </c>
      <c r="BZ130">
        <v>1</v>
      </c>
      <c r="CA130">
        <v>1</v>
      </c>
      <c r="CB130">
        <v>0</v>
      </c>
      <c r="CC130">
        <v>0</v>
      </c>
      <c r="CD130">
        <v>1</v>
      </c>
      <c r="CE130" s="15">
        <v>0</v>
      </c>
      <c r="CF130">
        <v>1.7999999999999999E-2</v>
      </c>
      <c r="CG130">
        <v>23</v>
      </c>
      <c r="CH130">
        <v>1</v>
      </c>
      <c r="CI130">
        <v>0</v>
      </c>
      <c r="CJ130">
        <v>36</v>
      </c>
      <c r="CK130" s="28" t="s">
        <v>80</v>
      </c>
    </row>
    <row r="131" spans="1:89" x14ac:dyDescent="0.35">
      <c r="A131">
        <v>130</v>
      </c>
      <c r="B131">
        <v>12</v>
      </c>
      <c r="C131" s="21" t="s">
        <v>115</v>
      </c>
      <c r="D131" s="11">
        <v>6.6</v>
      </c>
      <c r="E131" s="12">
        <v>0.5</v>
      </c>
      <c r="F131" s="7">
        <f t="shared" si="20"/>
        <v>13.2</v>
      </c>
      <c r="G131" s="8">
        <v>0</v>
      </c>
      <c r="H131" s="9">
        <v>0</v>
      </c>
      <c r="I131" s="9">
        <v>1</v>
      </c>
      <c r="J131" s="9">
        <v>0</v>
      </c>
      <c r="K131" s="9">
        <v>0</v>
      </c>
      <c r="L131" s="8">
        <v>3065</v>
      </c>
      <c r="M131" s="9">
        <v>7</v>
      </c>
      <c r="N131" s="9">
        <f t="shared" si="23"/>
        <v>3057</v>
      </c>
      <c r="O131" s="9">
        <f t="shared" si="24"/>
        <v>15</v>
      </c>
      <c r="P131" s="7">
        <v>10.61</v>
      </c>
      <c r="Q131" s="7">
        <v>7.89</v>
      </c>
      <c r="R131" s="9">
        <v>1</v>
      </c>
      <c r="S131" s="9">
        <v>0</v>
      </c>
      <c r="T131" s="9">
        <v>0</v>
      </c>
      <c r="U131" s="9">
        <v>0</v>
      </c>
      <c r="V131" s="9">
        <v>1</v>
      </c>
      <c r="W131" s="25">
        <v>0</v>
      </c>
      <c r="X131" s="9">
        <v>0</v>
      </c>
      <c r="Y131" s="9">
        <v>1</v>
      </c>
      <c r="Z131" s="25">
        <v>0</v>
      </c>
      <c r="AA131" s="9">
        <v>1</v>
      </c>
      <c r="AB131" s="25">
        <v>0</v>
      </c>
      <c r="AC131" s="17">
        <v>2008</v>
      </c>
      <c r="AD131" s="27" t="s">
        <v>87</v>
      </c>
      <c r="AE131" s="27" t="s">
        <v>87</v>
      </c>
      <c r="AF131" s="27" t="s">
        <v>87</v>
      </c>
      <c r="AG131" s="34" t="s">
        <v>87</v>
      </c>
      <c r="AH131" s="33" t="s">
        <v>87</v>
      </c>
      <c r="AI131" s="15" t="s">
        <v>87</v>
      </c>
      <c r="AJ131">
        <v>1</v>
      </c>
      <c r="AK131" s="31">
        <v>0</v>
      </c>
      <c r="AL131" t="s">
        <v>87</v>
      </c>
      <c r="AM131" s="31" t="s">
        <v>87</v>
      </c>
      <c r="AN131">
        <v>0</v>
      </c>
      <c r="AO131" s="15">
        <v>1</v>
      </c>
      <c r="AP131">
        <f t="shared" si="22"/>
        <v>0.35099999999999998</v>
      </c>
      <c r="AQ131" s="15">
        <v>0.64900000000000002</v>
      </c>
      <c r="AR131" s="15" t="s">
        <v>13</v>
      </c>
      <c r="AS131">
        <v>0</v>
      </c>
      <c r="AT131">
        <v>1</v>
      </c>
      <c r="AU131">
        <v>0</v>
      </c>
      <c r="AV131">
        <v>0</v>
      </c>
      <c r="AW131">
        <v>0</v>
      </c>
      <c r="AX131">
        <v>0</v>
      </c>
      <c r="AY131" s="15">
        <v>0</v>
      </c>
      <c r="AZ131">
        <v>0</v>
      </c>
      <c r="BA131">
        <v>1</v>
      </c>
      <c r="BB131" s="15">
        <v>0</v>
      </c>
      <c r="BC131">
        <v>1466</v>
      </c>
      <c r="BD131">
        <v>97</v>
      </c>
      <c r="BE131" s="21">
        <v>0.73299999999999998</v>
      </c>
      <c r="BF131" s="21">
        <v>35.417000000000002</v>
      </c>
      <c r="BG131">
        <v>0</v>
      </c>
      <c r="BH131">
        <v>0</v>
      </c>
      <c r="BI131">
        <v>0</v>
      </c>
      <c r="BJ131">
        <v>0</v>
      </c>
      <c r="BK131">
        <v>0</v>
      </c>
      <c r="BL131" s="15">
        <v>1</v>
      </c>
      <c r="BM131">
        <v>0</v>
      </c>
      <c r="BN131">
        <v>1</v>
      </c>
      <c r="BO131">
        <v>0</v>
      </c>
      <c r="BP131" s="15">
        <v>0</v>
      </c>
      <c r="BQ131">
        <v>1</v>
      </c>
      <c r="BR131">
        <v>0</v>
      </c>
      <c r="BS131" s="15">
        <v>0</v>
      </c>
      <c r="BT131">
        <v>1</v>
      </c>
      <c r="BU131">
        <v>1</v>
      </c>
      <c r="BV131">
        <v>1</v>
      </c>
      <c r="BW131">
        <v>1</v>
      </c>
      <c r="BX131">
        <v>0</v>
      </c>
      <c r="BY131">
        <v>0</v>
      </c>
      <c r="BZ131">
        <v>1</v>
      </c>
      <c r="CA131">
        <v>1</v>
      </c>
      <c r="CB131">
        <v>0</v>
      </c>
      <c r="CC131">
        <v>0</v>
      </c>
      <c r="CD131">
        <v>1</v>
      </c>
      <c r="CE131" s="15">
        <v>0</v>
      </c>
      <c r="CF131">
        <v>1.7999999999999999E-2</v>
      </c>
      <c r="CG131">
        <v>23</v>
      </c>
      <c r="CH131">
        <v>1</v>
      </c>
      <c r="CI131">
        <v>0</v>
      </c>
      <c r="CJ131">
        <v>36</v>
      </c>
      <c r="CK131" s="28" t="s">
        <v>80</v>
      </c>
    </row>
    <row r="132" spans="1:89" x14ac:dyDescent="0.35">
      <c r="A132">
        <v>131</v>
      </c>
      <c r="B132">
        <v>12</v>
      </c>
      <c r="C132" s="21" t="s">
        <v>115</v>
      </c>
      <c r="D132" s="11">
        <v>7.4</v>
      </c>
      <c r="E132" s="12">
        <v>0.5</v>
      </c>
      <c r="F132" s="7">
        <f t="shared" si="20"/>
        <v>14.8</v>
      </c>
      <c r="G132" s="8">
        <v>0</v>
      </c>
      <c r="H132" s="9">
        <v>0</v>
      </c>
      <c r="I132" s="9">
        <v>1</v>
      </c>
      <c r="J132" s="9">
        <v>0</v>
      </c>
      <c r="K132" s="9">
        <v>0</v>
      </c>
      <c r="L132" s="8">
        <v>1531</v>
      </c>
      <c r="M132" s="9">
        <v>7</v>
      </c>
      <c r="N132" s="9">
        <f t="shared" si="23"/>
        <v>1523</v>
      </c>
      <c r="O132" s="9">
        <f t="shared" si="24"/>
        <v>15</v>
      </c>
      <c r="P132" s="7">
        <v>10.83</v>
      </c>
      <c r="Q132" s="7">
        <v>7.7789999999999999</v>
      </c>
      <c r="R132" s="9">
        <v>1</v>
      </c>
      <c r="S132" s="9">
        <v>0</v>
      </c>
      <c r="T132" s="9">
        <v>0</v>
      </c>
      <c r="U132" s="9">
        <v>0</v>
      </c>
      <c r="V132" s="9">
        <v>1</v>
      </c>
      <c r="W132" s="25">
        <v>0</v>
      </c>
      <c r="X132" s="9">
        <v>0</v>
      </c>
      <c r="Y132" s="9">
        <v>1</v>
      </c>
      <c r="Z132" s="25">
        <v>0</v>
      </c>
      <c r="AA132" s="9">
        <v>1</v>
      </c>
      <c r="AB132" s="25">
        <v>0</v>
      </c>
      <c r="AC132" s="17">
        <v>2008</v>
      </c>
      <c r="AD132" s="27" t="s">
        <v>87</v>
      </c>
      <c r="AE132" s="27" t="s">
        <v>87</v>
      </c>
      <c r="AF132" s="27" t="s">
        <v>87</v>
      </c>
      <c r="AG132" s="34" t="s">
        <v>87</v>
      </c>
      <c r="AH132" s="33" t="s">
        <v>87</v>
      </c>
      <c r="AI132" s="15" t="s">
        <v>87</v>
      </c>
      <c r="AJ132">
        <v>0</v>
      </c>
      <c r="AK132" s="31">
        <v>1</v>
      </c>
      <c r="AL132" t="s">
        <v>87</v>
      </c>
      <c r="AM132" s="31" t="s">
        <v>87</v>
      </c>
      <c r="AN132">
        <v>0</v>
      </c>
      <c r="AO132" s="15">
        <v>1</v>
      </c>
      <c r="AP132">
        <f t="shared" si="22"/>
        <v>0.27</v>
      </c>
      <c r="AQ132" s="15">
        <v>0.73</v>
      </c>
      <c r="AR132" s="15" t="s">
        <v>13</v>
      </c>
      <c r="AS132">
        <v>0</v>
      </c>
      <c r="AT132">
        <v>1</v>
      </c>
      <c r="AU132">
        <v>0</v>
      </c>
      <c r="AV132">
        <v>0</v>
      </c>
      <c r="AW132">
        <v>0</v>
      </c>
      <c r="AX132">
        <v>0</v>
      </c>
      <c r="AY132" s="15">
        <v>0</v>
      </c>
      <c r="AZ132">
        <v>0</v>
      </c>
      <c r="BA132">
        <v>1</v>
      </c>
      <c r="BB132" s="15">
        <v>0</v>
      </c>
      <c r="BC132">
        <v>1466</v>
      </c>
      <c r="BD132">
        <v>97</v>
      </c>
      <c r="BE132" s="21">
        <v>0.73299999999999998</v>
      </c>
      <c r="BF132" s="21">
        <v>34.741</v>
      </c>
      <c r="BG132">
        <v>0</v>
      </c>
      <c r="BH132">
        <v>0</v>
      </c>
      <c r="BI132">
        <v>0</v>
      </c>
      <c r="BJ132">
        <v>0</v>
      </c>
      <c r="BK132">
        <v>0</v>
      </c>
      <c r="BL132" s="15">
        <v>1</v>
      </c>
      <c r="BM132">
        <v>0</v>
      </c>
      <c r="BN132">
        <v>1</v>
      </c>
      <c r="BO132">
        <v>0</v>
      </c>
      <c r="BP132" s="15">
        <v>0</v>
      </c>
      <c r="BQ132">
        <v>1</v>
      </c>
      <c r="BR132">
        <v>0</v>
      </c>
      <c r="BS132" s="15">
        <v>0</v>
      </c>
      <c r="BT132">
        <v>1</v>
      </c>
      <c r="BU132">
        <v>1</v>
      </c>
      <c r="BV132">
        <v>1</v>
      </c>
      <c r="BW132">
        <v>1</v>
      </c>
      <c r="BX132">
        <v>0</v>
      </c>
      <c r="BY132">
        <v>0</v>
      </c>
      <c r="BZ132">
        <v>1</v>
      </c>
      <c r="CA132">
        <v>1</v>
      </c>
      <c r="CB132">
        <v>0</v>
      </c>
      <c r="CC132">
        <v>0</v>
      </c>
      <c r="CD132">
        <v>1</v>
      </c>
      <c r="CE132" s="15">
        <v>0</v>
      </c>
      <c r="CF132">
        <v>1.7999999999999999E-2</v>
      </c>
      <c r="CG132">
        <v>23</v>
      </c>
      <c r="CH132">
        <v>1</v>
      </c>
      <c r="CI132">
        <v>0</v>
      </c>
      <c r="CJ132">
        <v>36</v>
      </c>
      <c r="CK132" s="28" t="s">
        <v>80</v>
      </c>
    </row>
    <row r="133" spans="1:89" x14ac:dyDescent="0.35">
      <c r="A133">
        <v>132</v>
      </c>
      <c r="B133">
        <v>12</v>
      </c>
      <c r="C133" s="21" t="s">
        <v>115</v>
      </c>
      <c r="D133" s="11">
        <v>6.2</v>
      </c>
      <c r="E133" s="12">
        <v>0.6</v>
      </c>
      <c r="F133" s="7">
        <f t="shared" si="20"/>
        <v>10.333333333333334</v>
      </c>
      <c r="G133" s="8">
        <v>0</v>
      </c>
      <c r="H133" s="9">
        <v>0</v>
      </c>
      <c r="I133" s="9">
        <v>1</v>
      </c>
      <c r="J133" s="9">
        <v>0</v>
      </c>
      <c r="K133" s="9">
        <v>0</v>
      </c>
      <c r="L133" s="8">
        <v>4596</v>
      </c>
      <c r="M133" s="9">
        <v>8</v>
      </c>
      <c r="N133" s="9">
        <f t="shared" si="23"/>
        <v>4587</v>
      </c>
      <c r="O133" s="9">
        <f t="shared" si="24"/>
        <v>15</v>
      </c>
      <c r="P133" s="7">
        <v>10.68</v>
      </c>
      <c r="Q133" s="7">
        <v>7.8520000000000003</v>
      </c>
      <c r="R133" s="9">
        <v>1</v>
      </c>
      <c r="S133" s="9">
        <v>0</v>
      </c>
      <c r="T133" s="9">
        <v>0</v>
      </c>
      <c r="U133" s="9">
        <v>0</v>
      </c>
      <c r="V133" s="9">
        <v>1</v>
      </c>
      <c r="W133" s="25">
        <v>0</v>
      </c>
      <c r="X133" s="9">
        <v>0</v>
      </c>
      <c r="Y133" s="9">
        <v>1</v>
      </c>
      <c r="Z133" s="25">
        <v>0</v>
      </c>
      <c r="AA133" s="9">
        <v>1</v>
      </c>
      <c r="AB133" s="25">
        <v>0</v>
      </c>
      <c r="AC133" s="17">
        <v>2008</v>
      </c>
      <c r="AD133" s="27" t="s">
        <v>87</v>
      </c>
      <c r="AE133" s="27" t="s">
        <v>87</v>
      </c>
      <c r="AF133" s="27" t="s">
        <v>87</v>
      </c>
      <c r="AG133" s="34" t="s">
        <v>87</v>
      </c>
      <c r="AH133" s="33" t="s">
        <v>87</v>
      </c>
      <c r="AI133" s="15" t="s">
        <v>87</v>
      </c>
      <c r="AJ133">
        <f>1-AK133</f>
        <v>0.66700000000000004</v>
      </c>
      <c r="AK133" s="31">
        <v>0.33300000000000002</v>
      </c>
      <c r="AL133" t="s">
        <v>87</v>
      </c>
      <c r="AM133" s="31" t="s">
        <v>87</v>
      </c>
      <c r="AN133">
        <v>0</v>
      </c>
      <c r="AO133" s="15">
        <v>1</v>
      </c>
      <c r="AP133">
        <f t="shared" si="22"/>
        <v>0.32399999999999995</v>
      </c>
      <c r="AQ133" s="15">
        <v>0.67600000000000005</v>
      </c>
      <c r="AR133" s="15" t="s">
        <v>13</v>
      </c>
      <c r="AS133">
        <v>0</v>
      </c>
      <c r="AT133">
        <v>1</v>
      </c>
      <c r="AU133">
        <v>0</v>
      </c>
      <c r="AV133">
        <v>0</v>
      </c>
      <c r="AW133">
        <v>0</v>
      </c>
      <c r="AX133">
        <v>0</v>
      </c>
      <c r="AY133" s="15">
        <v>0</v>
      </c>
      <c r="AZ133">
        <v>0</v>
      </c>
      <c r="BA133">
        <v>1</v>
      </c>
      <c r="BB133" s="15">
        <v>0</v>
      </c>
      <c r="BC133">
        <v>1466</v>
      </c>
      <c r="BD133">
        <v>97</v>
      </c>
      <c r="BE133" s="21">
        <v>0.73299999999999998</v>
      </c>
      <c r="BF133" s="21">
        <v>35.192</v>
      </c>
      <c r="BG133">
        <v>0</v>
      </c>
      <c r="BH133">
        <v>0</v>
      </c>
      <c r="BI133">
        <v>0</v>
      </c>
      <c r="BJ133">
        <v>0</v>
      </c>
      <c r="BK133">
        <v>0</v>
      </c>
      <c r="BL133" s="15">
        <v>1</v>
      </c>
      <c r="BM133">
        <v>0</v>
      </c>
      <c r="BN133">
        <v>1</v>
      </c>
      <c r="BO133">
        <v>0</v>
      </c>
      <c r="BP133" s="15">
        <v>0</v>
      </c>
      <c r="BQ133">
        <v>0</v>
      </c>
      <c r="BR133">
        <v>0</v>
      </c>
      <c r="BS133" s="15">
        <v>1</v>
      </c>
      <c r="BT133">
        <v>1</v>
      </c>
      <c r="BU133">
        <v>1</v>
      </c>
      <c r="BV133">
        <v>1</v>
      </c>
      <c r="BW133">
        <v>1</v>
      </c>
      <c r="BX133">
        <v>0</v>
      </c>
      <c r="BY133">
        <v>0</v>
      </c>
      <c r="BZ133">
        <v>1</v>
      </c>
      <c r="CA133">
        <v>1</v>
      </c>
      <c r="CB133">
        <v>0</v>
      </c>
      <c r="CC133">
        <v>0</v>
      </c>
      <c r="CD133">
        <v>1</v>
      </c>
      <c r="CE133" s="15">
        <v>0</v>
      </c>
      <c r="CF133">
        <v>1.7999999999999999E-2</v>
      </c>
      <c r="CG133">
        <v>23</v>
      </c>
      <c r="CH133">
        <v>1</v>
      </c>
      <c r="CI133">
        <v>0</v>
      </c>
      <c r="CJ133">
        <v>36</v>
      </c>
      <c r="CK133" s="28" t="s">
        <v>80</v>
      </c>
    </row>
    <row r="134" spans="1:89" x14ac:dyDescent="0.35">
      <c r="A134">
        <v>133</v>
      </c>
      <c r="B134">
        <v>12</v>
      </c>
      <c r="C134" s="21" t="s">
        <v>115</v>
      </c>
      <c r="D134" s="11">
        <v>6</v>
      </c>
      <c r="E134" s="12">
        <v>0.7</v>
      </c>
      <c r="F134" s="7">
        <f t="shared" si="20"/>
        <v>8.5714285714285712</v>
      </c>
      <c r="G134" s="8">
        <v>0</v>
      </c>
      <c r="H134" s="9">
        <v>0</v>
      </c>
      <c r="I134" s="9">
        <v>1</v>
      </c>
      <c r="J134" s="9">
        <v>0</v>
      </c>
      <c r="K134" s="9">
        <v>0</v>
      </c>
      <c r="L134" s="8">
        <v>3065</v>
      </c>
      <c r="M134" s="9">
        <v>7</v>
      </c>
      <c r="N134" s="9">
        <f t="shared" si="23"/>
        <v>3057</v>
      </c>
      <c r="O134" s="9">
        <f t="shared" si="24"/>
        <v>15</v>
      </c>
      <c r="P134" s="7">
        <v>10.61</v>
      </c>
      <c r="Q134" s="7">
        <v>7.89</v>
      </c>
      <c r="R134" s="9">
        <v>1</v>
      </c>
      <c r="S134" s="9">
        <v>0</v>
      </c>
      <c r="T134" s="9">
        <v>0</v>
      </c>
      <c r="U134" s="9">
        <v>0</v>
      </c>
      <c r="V134" s="9">
        <v>1</v>
      </c>
      <c r="W134" s="25">
        <v>0</v>
      </c>
      <c r="X134" s="9">
        <v>0</v>
      </c>
      <c r="Y134" s="9">
        <v>1</v>
      </c>
      <c r="Z134" s="25">
        <v>0</v>
      </c>
      <c r="AA134" s="9">
        <v>1</v>
      </c>
      <c r="AB134" s="25">
        <v>0</v>
      </c>
      <c r="AC134" s="17">
        <v>2008</v>
      </c>
      <c r="AD134" s="27" t="s">
        <v>87</v>
      </c>
      <c r="AE134" s="27" t="s">
        <v>87</v>
      </c>
      <c r="AF134" s="27" t="s">
        <v>87</v>
      </c>
      <c r="AG134" s="34" t="s">
        <v>87</v>
      </c>
      <c r="AH134" s="33" t="s">
        <v>87</v>
      </c>
      <c r="AI134" s="15" t="s">
        <v>87</v>
      </c>
      <c r="AJ134">
        <v>1</v>
      </c>
      <c r="AK134" s="31">
        <v>0</v>
      </c>
      <c r="AL134" t="s">
        <v>87</v>
      </c>
      <c r="AM134" s="31" t="s">
        <v>87</v>
      </c>
      <c r="AN134">
        <v>0</v>
      </c>
      <c r="AO134" s="15">
        <v>1</v>
      </c>
      <c r="AP134">
        <f t="shared" si="22"/>
        <v>0.35099999999999998</v>
      </c>
      <c r="AQ134" s="15">
        <v>0.64900000000000002</v>
      </c>
      <c r="AR134" s="15" t="s">
        <v>13</v>
      </c>
      <c r="AS134">
        <v>0</v>
      </c>
      <c r="AT134">
        <v>1</v>
      </c>
      <c r="AU134">
        <v>0</v>
      </c>
      <c r="AV134">
        <v>0</v>
      </c>
      <c r="AW134">
        <v>0</v>
      </c>
      <c r="AX134">
        <v>0</v>
      </c>
      <c r="AY134" s="15">
        <v>0</v>
      </c>
      <c r="AZ134">
        <v>0</v>
      </c>
      <c r="BA134">
        <v>1</v>
      </c>
      <c r="BB134" s="15">
        <v>0</v>
      </c>
      <c r="BC134">
        <v>1466</v>
      </c>
      <c r="BD134">
        <v>97</v>
      </c>
      <c r="BE134" s="21">
        <v>0.73299999999999998</v>
      </c>
      <c r="BF134" s="21">
        <v>35.417000000000002</v>
      </c>
      <c r="BG134">
        <v>0</v>
      </c>
      <c r="BH134">
        <v>0</v>
      </c>
      <c r="BI134">
        <v>0</v>
      </c>
      <c r="BJ134">
        <v>0</v>
      </c>
      <c r="BK134">
        <v>0</v>
      </c>
      <c r="BL134" s="15">
        <v>1</v>
      </c>
      <c r="BM134">
        <v>0</v>
      </c>
      <c r="BN134">
        <v>1</v>
      </c>
      <c r="BO134">
        <v>0</v>
      </c>
      <c r="BP134" s="15">
        <v>0</v>
      </c>
      <c r="BQ134">
        <v>0</v>
      </c>
      <c r="BR134">
        <v>0</v>
      </c>
      <c r="BS134" s="15">
        <v>1</v>
      </c>
      <c r="BT134">
        <v>1</v>
      </c>
      <c r="BU134">
        <v>1</v>
      </c>
      <c r="BV134">
        <v>1</v>
      </c>
      <c r="BW134">
        <v>1</v>
      </c>
      <c r="BX134">
        <v>0</v>
      </c>
      <c r="BY134">
        <v>0</v>
      </c>
      <c r="BZ134">
        <v>1</v>
      </c>
      <c r="CA134">
        <v>1</v>
      </c>
      <c r="CB134">
        <v>0</v>
      </c>
      <c r="CC134">
        <v>0</v>
      </c>
      <c r="CD134">
        <v>1</v>
      </c>
      <c r="CE134" s="15">
        <v>0</v>
      </c>
      <c r="CF134">
        <v>1.7999999999999999E-2</v>
      </c>
      <c r="CG134">
        <v>23</v>
      </c>
      <c r="CH134">
        <v>1</v>
      </c>
      <c r="CI134">
        <v>0</v>
      </c>
      <c r="CJ134">
        <v>36</v>
      </c>
      <c r="CK134" s="28" t="s">
        <v>80</v>
      </c>
    </row>
    <row r="135" spans="1:89" s="38" customFormat="1" x14ac:dyDescent="0.35">
      <c r="A135" s="38">
        <v>134</v>
      </c>
      <c r="B135" s="38">
        <v>12</v>
      </c>
      <c r="C135" s="39" t="s">
        <v>115</v>
      </c>
      <c r="D135" s="40">
        <v>6.6</v>
      </c>
      <c r="E135" s="41">
        <v>0.8</v>
      </c>
      <c r="F135" s="42">
        <f t="shared" si="20"/>
        <v>8.2499999999999982</v>
      </c>
      <c r="G135" s="44">
        <v>0</v>
      </c>
      <c r="H135" s="45">
        <v>0</v>
      </c>
      <c r="I135" s="45">
        <v>1</v>
      </c>
      <c r="J135" s="45">
        <v>0</v>
      </c>
      <c r="K135" s="45">
        <v>0</v>
      </c>
      <c r="L135" s="44">
        <v>1531</v>
      </c>
      <c r="M135" s="45">
        <v>7</v>
      </c>
      <c r="N135" s="45">
        <f t="shared" si="23"/>
        <v>1523</v>
      </c>
      <c r="O135" s="45">
        <f t="shared" si="24"/>
        <v>15</v>
      </c>
      <c r="P135" s="42">
        <v>10.83</v>
      </c>
      <c r="Q135" s="42">
        <v>7.7789999999999999</v>
      </c>
      <c r="R135" s="45">
        <v>1</v>
      </c>
      <c r="S135" s="45">
        <v>0</v>
      </c>
      <c r="T135" s="45">
        <v>0</v>
      </c>
      <c r="U135" s="45">
        <v>0</v>
      </c>
      <c r="V135" s="45">
        <v>1</v>
      </c>
      <c r="W135" s="46">
        <v>0</v>
      </c>
      <c r="X135" s="45">
        <v>0</v>
      </c>
      <c r="Y135" s="45">
        <v>1</v>
      </c>
      <c r="Z135" s="46">
        <v>0</v>
      </c>
      <c r="AA135" s="45">
        <v>1</v>
      </c>
      <c r="AB135" s="46">
        <v>0</v>
      </c>
      <c r="AC135" s="47">
        <v>2008</v>
      </c>
      <c r="AD135" s="43" t="s">
        <v>87</v>
      </c>
      <c r="AE135" s="43" t="s">
        <v>87</v>
      </c>
      <c r="AF135" s="43" t="s">
        <v>87</v>
      </c>
      <c r="AG135" s="48" t="s">
        <v>87</v>
      </c>
      <c r="AH135" s="49" t="s">
        <v>87</v>
      </c>
      <c r="AI135" s="50" t="s">
        <v>87</v>
      </c>
      <c r="AJ135" s="38">
        <v>0</v>
      </c>
      <c r="AK135" s="51">
        <v>1</v>
      </c>
      <c r="AL135" s="38" t="s">
        <v>87</v>
      </c>
      <c r="AM135" s="51" t="s">
        <v>87</v>
      </c>
      <c r="AN135">
        <v>0</v>
      </c>
      <c r="AO135" s="50">
        <v>1</v>
      </c>
      <c r="AP135" s="38">
        <f t="shared" si="22"/>
        <v>0.27</v>
      </c>
      <c r="AQ135" s="50">
        <v>0.73</v>
      </c>
      <c r="AR135" s="50" t="s">
        <v>13</v>
      </c>
      <c r="AS135">
        <v>0</v>
      </c>
      <c r="AT135">
        <v>1</v>
      </c>
      <c r="AU135">
        <v>0</v>
      </c>
      <c r="AV135">
        <v>0</v>
      </c>
      <c r="AW135">
        <v>0</v>
      </c>
      <c r="AX135">
        <v>0</v>
      </c>
      <c r="AY135" s="50">
        <v>0</v>
      </c>
      <c r="AZ135">
        <v>0</v>
      </c>
      <c r="BA135">
        <v>1</v>
      </c>
      <c r="BB135" s="50">
        <v>0</v>
      </c>
      <c r="BC135">
        <v>1466</v>
      </c>
      <c r="BD135">
        <v>97</v>
      </c>
      <c r="BE135" s="39">
        <v>0.73299999999999998</v>
      </c>
      <c r="BF135" s="39">
        <v>34.741</v>
      </c>
      <c r="BG135" s="38">
        <v>0</v>
      </c>
      <c r="BH135" s="38">
        <v>0</v>
      </c>
      <c r="BI135" s="38">
        <v>0</v>
      </c>
      <c r="BJ135" s="38">
        <v>0</v>
      </c>
      <c r="BK135" s="38">
        <v>0</v>
      </c>
      <c r="BL135" s="50">
        <v>1</v>
      </c>
      <c r="BM135" s="38">
        <v>0</v>
      </c>
      <c r="BN135" s="38">
        <v>1</v>
      </c>
      <c r="BO135" s="38">
        <v>0</v>
      </c>
      <c r="BP135" s="50">
        <v>0</v>
      </c>
      <c r="BQ135" s="38">
        <v>0</v>
      </c>
      <c r="BR135" s="38">
        <v>0</v>
      </c>
      <c r="BS135" s="50">
        <v>1</v>
      </c>
      <c r="BT135" s="38">
        <v>1</v>
      </c>
      <c r="BU135" s="38">
        <v>1</v>
      </c>
      <c r="BV135" s="38">
        <v>1</v>
      </c>
      <c r="BW135" s="38">
        <v>1</v>
      </c>
      <c r="BX135" s="38">
        <v>0</v>
      </c>
      <c r="BY135" s="38">
        <v>0</v>
      </c>
      <c r="BZ135" s="38">
        <v>1</v>
      </c>
      <c r="CA135">
        <v>1</v>
      </c>
      <c r="CB135" s="38">
        <v>0</v>
      </c>
      <c r="CC135" s="38">
        <v>0</v>
      </c>
      <c r="CD135" s="38">
        <v>1</v>
      </c>
      <c r="CE135" s="50">
        <v>0</v>
      </c>
      <c r="CF135">
        <v>1.7999999999999999E-2</v>
      </c>
      <c r="CG135">
        <v>23</v>
      </c>
      <c r="CH135">
        <v>1</v>
      </c>
      <c r="CI135">
        <v>0</v>
      </c>
      <c r="CJ135">
        <v>36</v>
      </c>
      <c r="CK135" s="28" t="s">
        <v>80</v>
      </c>
    </row>
    <row r="136" spans="1:89" x14ac:dyDescent="0.35">
      <c r="A136">
        <v>135</v>
      </c>
      <c r="B136">
        <v>13</v>
      </c>
      <c r="C136" s="21" t="s">
        <v>116</v>
      </c>
      <c r="D136" s="11">
        <v>5.51</v>
      </c>
      <c r="E136" s="12">
        <v>0.253</v>
      </c>
      <c r="F136" s="7">
        <f t="shared" si="20"/>
        <v>21.778656126482211</v>
      </c>
      <c r="G136" s="8">
        <v>0</v>
      </c>
      <c r="H136" s="9">
        <v>0</v>
      </c>
      <c r="I136" s="9">
        <v>1</v>
      </c>
      <c r="J136" s="9">
        <v>0</v>
      </c>
      <c r="K136" s="9">
        <v>0</v>
      </c>
      <c r="L136" s="8">
        <v>4979</v>
      </c>
      <c r="M136" s="9">
        <v>5</v>
      </c>
      <c r="N136" s="9">
        <f t="shared" si="23"/>
        <v>4973</v>
      </c>
      <c r="O136" s="9">
        <f t="shared" si="24"/>
        <v>7</v>
      </c>
      <c r="P136" s="7">
        <v>5.87</v>
      </c>
      <c r="Q136" s="7">
        <v>29.5</v>
      </c>
      <c r="R136" s="9">
        <v>1</v>
      </c>
      <c r="S136" s="9">
        <v>0</v>
      </c>
      <c r="T136" s="9">
        <v>0</v>
      </c>
      <c r="U136" s="9">
        <v>0</v>
      </c>
      <c r="V136" s="9">
        <v>0</v>
      </c>
      <c r="W136" s="25">
        <v>1</v>
      </c>
      <c r="X136" s="9">
        <v>1</v>
      </c>
      <c r="Y136" s="9">
        <v>0</v>
      </c>
      <c r="Z136" s="25">
        <v>0</v>
      </c>
      <c r="AA136" s="9">
        <v>1</v>
      </c>
      <c r="AB136" s="25">
        <v>0</v>
      </c>
      <c r="AC136" s="17">
        <v>2013</v>
      </c>
      <c r="AD136" s="27" t="s">
        <v>87</v>
      </c>
      <c r="AE136" s="27" t="s">
        <v>87</v>
      </c>
      <c r="AF136" s="27" t="s">
        <v>87</v>
      </c>
      <c r="AG136" s="34" t="s">
        <v>87</v>
      </c>
      <c r="AH136" s="33" t="s">
        <v>87</v>
      </c>
      <c r="AI136" s="15" t="s">
        <v>87</v>
      </c>
      <c r="AJ136">
        <v>0.85</v>
      </c>
      <c r="AK136" s="31">
        <v>0.15</v>
      </c>
      <c r="AL136" t="s">
        <v>87</v>
      </c>
      <c r="AM136" s="31" t="s">
        <v>87</v>
      </c>
      <c r="AN136">
        <v>0</v>
      </c>
      <c r="AO136" s="15">
        <v>1</v>
      </c>
      <c r="AP136">
        <v>0.68</v>
      </c>
      <c r="AQ136" s="15">
        <v>0.32</v>
      </c>
      <c r="AR136" s="15" t="s">
        <v>19</v>
      </c>
      <c r="AS136">
        <v>0</v>
      </c>
      <c r="AT136">
        <v>0</v>
      </c>
      <c r="AU136">
        <v>0</v>
      </c>
      <c r="AV136">
        <v>0</v>
      </c>
      <c r="AW136">
        <v>0</v>
      </c>
      <c r="AX136">
        <v>0</v>
      </c>
      <c r="AY136" s="15">
        <v>1</v>
      </c>
      <c r="AZ136">
        <v>0</v>
      </c>
      <c r="BA136">
        <v>1</v>
      </c>
      <c r="BB136" s="15">
        <v>0</v>
      </c>
      <c r="BC136">
        <v>2172</v>
      </c>
      <c r="BD136">
        <v>70</v>
      </c>
      <c r="BE136" s="21">
        <v>0.90700000000000003</v>
      </c>
      <c r="BF136" s="21">
        <v>43</v>
      </c>
      <c r="BG136">
        <v>1</v>
      </c>
      <c r="BH136">
        <v>0</v>
      </c>
      <c r="BI136">
        <v>0</v>
      </c>
      <c r="BJ136">
        <v>0</v>
      </c>
      <c r="BK136">
        <v>0</v>
      </c>
      <c r="BL136" s="15">
        <v>0</v>
      </c>
      <c r="BM136">
        <v>0</v>
      </c>
      <c r="BN136">
        <v>0</v>
      </c>
      <c r="BO136">
        <v>1</v>
      </c>
      <c r="BP136" s="15">
        <v>0</v>
      </c>
      <c r="BQ136">
        <v>0</v>
      </c>
      <c r="BR136">
        <v>0</v>
      </c>
      <c r="BS136" s="15">
        <v>0</v>
      </c>
      <c r="BT136">
        <v>0</v>
      </c>
      <c r="BU136">
        <v>0</v>
      </c>
      <c r="BV136">
        <v>0</v>
      </c>
      <c r="BW136">
        <v>1</v>
      </c>
      <c r="BX136">
        <v>0</v>
      </c>
      <c r="BY136">
        <v>0</v>
      </c>
      <c r="BZ136">
        <v>1</v>
      </c>
      <c r="CA136">
        <v>0</v>
      </c>
      <c r="CB136">
        <v>0</v>
      </c>
      <c r="CC136">
        <v>1</v>
      </c>
      <c r="CD136">
        <v>1</v>
      </c>
      <c r="CE136" s="15">
        <v>0</v>
      </c>
      <c r="CF136">
        <v>0.29799999999999999</v>
      </c>
      <c r="CG136">
        <v>3</v>
      </c>
      <c r="CH136">
        <v>1</v>
      </c>
      <c r="CI136">
        <v>0</v>
      </c>
      <c r="CJ136">
        <v>35</v>
      </c>
      <c r="CK136" s="28" t="s">
        <v>80</v>
      </c>
    </row>
    <row r="137" spans="1:89" x14ac:dyDescent="0.35">
      <c r="A137">
        <v>136</v>
      </c>
      <c r="B137">
        <v>13</v>
      </c>
      <c r="C137" s="21" t="s">
        <v>116</v>
      </c>
      <c r="D137" s="11">
        <v>4.8840854459892276</v>
      </c>
      <c r="E137" s="12">
        <f t="shared" ref="E137:E142" si="25">D137/F137</f>
        <v>1.1482677169217248</v>
      </c>
      <c r="F137" s="7">
        <v>4.2534379169715582</v>
      </c>
      <c r="G137" s="8">
        <v>0</v>
      </c>
      <c r="H137" s="9">
        <v>0</v>
      </c>
      <c r="I137" s="9">
        <v>1</v>
      </c>
      <c r="J137" s="9">
        <v>0</v>
      </c>
      <c r="K137" s="9">
        <v>0</v>
      </c>
      <c r="L137" s="8">
        <v>4979</v>
      </c>
      <c r="M137" s="9">
        <v>8</v>
      </c>
      <c r="N137" s="9">
        <f t="shared" si="23"/>
        <v>4970</v>
      </c>
      <c r="O137" s="9">
        <f t="shared" si="24"/>
        <v>7</v>
      </c>
      <c r="P137" s="7">
        <v>5.87</v>
      </c>
      <c r="Q137" s="7">
        <v>29.5</v>
      </c>
      <c r="R137" s="9">
        <v>1</v>
      </c>
      <c r="S137" s="9">
        <v>0</v>
      </c>
      <c r="T137" s="9">
        <v>0</v>
      </c>
      <c r="U137" s="9">
        <v>0</v>
      </c>
      <c r="V137" s="9">
        <v>0</v>
      </c>
      <c r="W137" s="25">
        <v>1</v>
      </c>
      <c r="X137" s="9">
        <v>1</v>
      </c>
      <c r="Y137" s="9">
        <v>0</v>
      </c>
      <c r="Z137" s="25">
        <v>0</v>
      </c>
      <c r="AA137" s="9">
        <v>1</v>
      </c>
      <c r="AB137" s="25">
        <v>0</v>
      </c>
      <c r="AC137" s="17">
        <v>2013</v>
      </c>
      <c r="AD137" s="27" t="s">
        <v>87</v>
      </c>
      <c r="AE137" s="27" t="s">
        <v>87</v>
      </c>
      <c r="AF137" s="27" t="s">
        <v>87</v>
      </c>
      <c r="AG137" s="34" t="s">
        <v>87</v>
      </c>
      <c r="AH137" s="33" t="s">
        <v>87</v>
      </c>
      <c r="AI137" s="15" t="s">
        <v>87</v>
      </c>
      <c r="AJ137">
        <v>0.85</v>
      </c>
      <c r="AK137" s="31">
        <v>0.15</v>
      </c>
      <c r="AL137" t="s">
        <v>87</v>
      </c>
      <c r="AM137" s="31" t="s">
        <v>87</v>
      </c>
      <c r="AN137">
        <v>0</v>
      </c>
      <c r="AO137" s="15">
        <v>1</v>
      </c>
      <c r="AP137">
        <v>0.68</v>
      </c>
      <c r="AQ137" s="15">
        <v>0.32</v>
      </c>
      <c r="AR137" s="15" t="s">
        <v>19</v>
      </c>
      <c r="AS137">
        <v>0</v>
      </c>
      <c r="AT137">
        <v>0</v>
      </c>
      <c r="AU137">
        <v>0</v>
      </c>
      <c r="AV137">
        <v>0</v>
      </c>
      <c r="AW137">
        <v>0</v>
      </c>
      <c r="AX137">
        <v>0</v>
      </c>
      <c r="AY137" s="15">
        <v>1</v>
      </c>
      <c r="AZ137">
        <v>0</v>
      </c>
      <c r="BA137">
        <v>1</v>
      </c>
      <c r="BB137" s="15">
        <v>0</v>
      </c>
      <c r="BC137">
        <v>2172</v>
      </c>
      <c r="BD137">
        <v>70</v>
      </c>
      <c r="BE137" s="21">
        <v>0.90700000000000003</v>
      </c>
      <c r="BF137" s="21">
        <v>43</v>
      </c>
      <c r="BG137">
        <v>1</v>
      </c>
      <c r="BH137">
        <v>0</v>
      </c>
      <c r="BI137">
        <v>0</v>
      </c>
      <c r="BJ137">
        <v>0</v>
      </c>
      <c r="BK137">
        <v>0</v>
      </c>
      <c r="BL137" s="15">
        <v>0</v>
      </c>
      <c r="BM137">
        <v>0</v>
      </c>
      <c r="BN137">
        <v>0</v>
      </c>
      <c r="BO137">
        <v>1</v>
      </c>
      <c r="BP137" s="15">
        <v>0</v>
      </c>
      <c r="BQ137">
        <v>0</v>
      </c>
      <c r="BR137">
        <v>0</v>
      </c>
      <c r="BS137" s="15">
        <v>0</v>
      </c>
      <c r="BT137">
        <v>0</v>
      </c>
      <c r="BU137">
        <v>0</v>
      </c>
      <c r="BV137">
        <v>0</v>
      </c>
      <c r="BW137">
        <v>1</v>
      </c>
      <c r="BX137">
        <v>0</v>
      </c>
      <c r="BY137">
        <v>0</v>
      </c>
      <c r="BZ137">
        <v>1</v>
      </c>
      <c r="CA137">
        <v>0</v>
      </c>
      <c r="CB137">
        <v>0</v>
      </c>
      <c r="CC137">
        <v>1</v>
      </c>
      <c r="CD137">
        <v>1</v>
      </c>
      <c r="CE137" s="15">
        <v>0</v>
      </c>
      <c r="CF137">
        <v>0.29799999999999999</v>
      </c>
      <c r="CG137">
        <v>3</v>
      </c>
      <c r="CH137">
        <v>1</v>
      </c>
      <c r="CI137">
        <v>0</v>
      </c>
      <c r="CJ137">
        <v>35</v>
      </c>
      <c r="CK137" s="28" t="s">
        <v>80</v>
      </c>
    </row>
    <row r="138" spans="1:89" x14ac:dyDescent="0.35">
      <c r="A138">
        <v>137</v>
      </c>
      <c r="B138">
        <v>13</v>
      </c>
      <c r="C138" s="21" t="s">
        <v>116</v>
      </c>
      <c r="D138" s="11">
        <v>5.5730247103205288</v>
      </c>
      <c r="E138" s="12">
        <f t="shared" si="25"/>
        <v>0.89784986733651528</v>
      </c>
      <c r="F138" s="7">
        <v>6.2070786142153009</v>
      </c>
      <c r="G138" s="8">
        <v>0</v>
      </c>
      <c r="H138" s="9">
        <v>0</v>
      </c>
      <c r="I138" s="9">
        <v>1</v>
      </c>
      <c r="J138" s="9">
        <v>0</v>
      </c>
      <c r="K138" s="9">
        <v>0</v>
      </c>
      <c r="L138" s="8">
        <v>4979</v>
      </c>
      <c r="M138" s="9">
        <v>8</v>
      </c>
      <c r="N138" s="9">
        <f t="shared" si="23"/>
        <v>4970</v>
      </c>
      <c r="O138" s="9">
        <f t="shared" si="24"/>
        <v>7</v>
      </c>
      <c r="P138" s="7">
        <v>5.87</v>
      </c>
      <c r="Q138" s="7">
        <v>29.5</v>
      </c>
      <c r="R138" s="9">
        <v>1</v>
      </c>
      <c r="S138" s="9">
        <v>0</v>
      </c>
      <c r="T138" s="9">
        <v>0</v>
      </c>
      <c r="U138" s="9">
        <v>0</v>
      </c>
      <c r="V138" s="9">
        <v>0</v>
      </c>
      <c r="W138" s="25">
        <v>1</v>
      </c>
      <c r="X138" s="9">
        <v>1</v>
      </c>
      <c r="Y138" s="9">
        <v>0</v>
      </c>
      <c r="Z138" s="25">
        <v>0</v>
      </c>
      <c r="AA138" s="9">
        <v>1</v>
      </c>
      <c r="AB138" s="25">
        <v>0</v>
      </c>
      <c r="AC138" s="17">
        <v>2013</v>
      </c>
      <c r="AD138" s="27" t="s">
        <v>87</v>
      </c>
      <c r="AE138" s="27" t="s">
        <v>87</v>
      </c>
      <c r="AF138" s="27" t="s">
        <v>87</v>
      </c>
      <c r="AG138" s="34" t="s">
        <v>87</v>
      </c>
      <c r="AH138" s="33" t="s">
        <v>87</v>
      </c>
      <c r="AI138" s="15" t="s">
        <v>87</v>
      </c>
      <c r="AJ138">
        <v>0.85</v>
      </c>
      <c r="AK138" s="31">
        <v>0.15</v>
      </c>
      <c r="AL138" t="s">
        <v>87</v>
      </c>
      <c r="AM138" s="31" t="s">
        <v>87</v>
      </c>
      <c r="AN138">
        <v>0</v>
      </c>
      <c r="AO138" s="15">
        <v>1</v>
      </c>
      <c r="AP138">
        <v>0.68</v>
      </c>
      <c r="AQ138" s="15">
        <v>0.32</v>
      </c>
      <c r="AR138" s="15" t="s">
        <v>19</v>
      </c>
      <c r="AS138">
        <v>0</v>
      </c>
      <c r="AT138">
        <v>0</v>
      </c>
      <c r="AU138">
        <v>0</v>
      </c>
      <c r="AV138">
        <v>0</v>
      </c>
      <c r="AW138">
        <v>0</v>
      </c>
      <c r="AX138">
        <v>0</v>
      </c>
      <c r="AY138" s="15">
        <v>1</v>
      </c>
      <c r="AZ138">
        <v>0</v>
      </c>
      <c r="BA138">
        <v>1</v>
      </c>
      <c r="BB138" s="15">
        <v>0</v>
      </c>
      <c r="BC138">
        <v>2172</v>
      </c>
      <c r="BD138">
        <v>70</v>
      </c>
      <c r="BE138" s="21">
        <v>0.90700000000000003</v>
      </c>
      <c r="BF138" s="21">
        <v>43</v>
      </c>
      <c r="BG138">
        <v>1</v>
      </c>
      <c r="BH138">
        <v>0</v>
      </c>
      <c r="BI138">
        <v>0</v>
      </c>
      <c r="BJ138">
        <v>0</v>
      </c>
      <c r="BK138">
        <v>0</v>
      </c>
      <c r="BL138" s="15">
        <v>0</v>
      </c>
      <c r="BM138">
        <v>0</v>
      </c>
      <c r="BN138">
        <v>0</v>
      </c>
      <c r="BO138">
        <v>1</v>
      </c>
      <c r="BP138" s="15">
        <v>0</v>
      </c>
      <c r="BQ138">
        <v>0</v>
      </c>
      <c r="BR138">
        <v>0</v>
      </c>
      <c r="BS138" s="15">
        <v>0</v>
      </c>
      <c r="BT138">
        <v>0</v>
      </c>
      <c r="BU138">
        <v>0</v>
      </c>
      <c r="BV138">
        <v>0</v>
      </c>
      <c r="BW138">
        <v>1</v>
      </c>
      <c r="BX138">
        <v>0</v>
      </c>
      <c r="BY138">
        <v>0</v>
      </c>
      <c r="BZ138">
        <v>1</v>
      </c>
      <c r="CA138">
        <v>0</v>
      </c>
      <c r="CB138">
        <v>0</v>
      </c>
      <c r="CC138">
        <v>1</v>
      </c>
      <c r="CD138">
        <v>1</v>
      </c>
      <c r="CE138" s="15">
        <v>0</v>
      </c>
      <c r="CF138">
        <v>0.29799999999999999</v>
      </c>
      <c r="CG138">
        <v>3</v>
      </c>
      <c r="CH138">
        <v>1</v>
      </c>
      <c r="CI138">
        <v>0</v>
      </c>
      <c r="CJ138">
        <v>35</v>
      </c>
      <c r="CK138" s="28" t="s">
        <v>80</v>
      </c>
    </row>
    <row r="139" spans="1:89" x14ac:dyDescent="0.35">
      <c r="A139">
        <v>138</v>
      </c>
      <c r="B139">
        <v>13</v>
      </c>
      <c r="C139" s="21" t="s">
        <v>116</v>
      </c>
      <c r="D139" s="11">
        <v>10.70510715693943</v>
      </c>
      <c r="E139" s="12">
        <f t="shared" si="25"/>
        <v>1.3975793543583506</v>
      </c>
      <c r="F139" s="7">
        <v>7.6597490679549312</v>
      </c>
      <c r="G139" s="8">
        <v>0</v>
      </c>
      <c r="H139" s="9">
        <v>0</v>
      </c>
      <c r="I139" s="9">
        <v>1</v>
      </c>
      <c r="J139" s="9">
        <v>0</v>
      </c>
      <c r="K139" s="9">
        <v>0</v>
      </c>
      <c r="L139" s="8">
        <v>4979</v>
      </c>
      <c r="M139" s="9">
        <v>8</v>
      </c>
      <c r="N139" s="9">
        <f t="shared" si="23"/>
        <v>4970</v>
      </c>
      <c r="O139" s="9">
        <f t="shared" si="24"/>
        <v>7</v>
      </c>
      <c r="P139" s="7">
        <v>5.87</v>
      </c>
      <c r="Q139" s="7">
        <v>29.5</v>
      </c>
      <c r="R139" s="9">
        <v>1</v>
      </c>
      <c r="S139" s="9">
        <v>0</v>
      </c>
      <c r="T139" s="9">
        <v>0</v>
      </c>
      <c r="U139" s="9">
        <v>0</v>
      </c>
      <c r="V139" s="9">
        <v>0</v>
      </c>
      <c r="W139" s="25">
        <v>1</v>
      </c>
      <c r="X139" s="9">
        <v>1</v>
      </c>
      <c r="Y139" s="9">
        <v>0</v>
      </c>
      <c r="Z139" s="25">
        <v>0</v>
      </c>
      <c r="AA139" s="9">
        <v>1</v>
      </c>
      <c r="AB139" s="25">
        <v>0</v>
      </c>
      <c r="AC139" s="17">
        <v>2013</v>
      </c>
      <c r="AD139" s="27" t="s">
        <v>87</v>
      </c>
      <c r="AE139" s="27" t="s">
        <v>87</v>
      </c>
      <c r="AF139" s="27" t="s">
        <v>87</v>
      </c>
      <c r="AG139" s="34" t="s">
        <v>87</v>
      </c>
      <c r="AH139" s="33" t="s">
        <v>87</v>
      </c>
      <c r="AI139" s="15" t="s">
        <v>87</v>
      </c>
      <c r="AJ139">
        <v>0.85</v>
      </c>
      <c r="AK139" s="31">
        <v>0.15</v>
      </c>
      <c r="AL139" t="s">
        <v>87</v>
      </c>
      <c r="AM139" s="31" t="s">
        <v>87</v>
      </c>
      <c r="AN139">
        <v>0</v>
      </c>
      <c r="AO139" s="15">
        <v>1</v>
      </c>
      <c r="AP139">
        <v>0.68</v>
      </c>
      <c r="AQ139" s="15">
        <v>0.32</v>
      </c>
      <c r="AR139" s="15" t="s">
        <v>19</v>
      </c>
      <c r="AS139">
        <v>0</v>
      </c>
      <c r="AT139">
        <v>0</v>
      </c>
      <c r="AU139">
        <v>0</v>
      </c>
      <c r="AV139">
        <v>0</v>
      </c>
      <c r="AW139">
        <v>0</v>
      </c>
      <c r="AX139">
        <v>0</v>
      </c>
      <c r="AY139" s="15">
        <v>1</v>
      </c>
      <c r="AZ139">
        <v>0</v>
      </c>
      <c r="BA139">
        <v>1</v>
      </c>
      <c r="BB139" s="15">
        <v>0</v>
      </c>
      <c r="BC139">
        <v>2172</v>
      </c>
      <c r="BD139">
        <v>70</v>
      </c>
      <c r="BE139" s="21">
        <v>0.90700000000000003</v>
      </c>
      <c r="BF139" s="21">
        <v>43</v>
      </c>
      <c r="BG139">
        <v>1</v>
      </c>
      <c r="BH139">
        <v>0</v>
      </c>
      <c r="BI139">
        <v>0</v>
      </c>
      <c r="BJ139">
        <v>0</v>
      </c>
      <c r="BK139">
        <v>0</v>
      </c>
      <c r="BL139" s="15">
        <v>0</v>
      </c>
      <c r="BM139">
        <v>0</v>
      </c>
      <c r="BN139">
        <v>0</v>
      </c>
      <c r="BO139">
        <v>1</v>
      </c>
      <c r="BP139" s="15">
        <v>0</v>
      </c>
      <c r="BQ139">
        <v>0</v>
      </c>
      <c r="BR139">
        <v>0</v>
      </c>
      <c r="BS139" s="15">
        <v>0</v>
      </c>
      <c r="BT139">
        <v>0</v>
      </c>
      <c r="BU139">
        <v>0</v>
      </c>
      <c r="BV139">
        <v>0</v>
      </c>
      <c r="BW139">
        <v>1</v>
      </c>
      <c r="BX139">
        <v>0</v>
      </c>
      <c r="BY139">
        <v>0</v>
      </c>
      <c r="BZ139">
        <v>1</v>
      </c>
      <c r="CA139">
        <v>0</v>
      </c>
      <c r="CB139">
        <v>0</v>
      </c>
      <c r="CC139">
        <v>1</v>
      </c>
      <c r="CD139">
        <v>1</v>
      </c>
      <c r="CE139" s="15">
        <v>0</v>
      </c>
      <c r="CF139">
        <v>0.29799999999999999</v>
      </c>
      <c r="CG139">
        <v>3</v>
      </c>
      <c r="CH139">
        <v>1</v>
      </c>
      <c r="CI139">
        <v>0</v>
      </c>
      <c r="CJ139">
        <v>35</v>
      </c>
      <c r="CK139" s="28" t="s">
        <v>80</v>
      </c>
    </row>
    <row r="140" spans="1:89" x14ac:dyDescent="0.35">
      <c r="A140">
        <v>139</v>
      </c>
      <c r="B140">
        <v>13</v>
      </c>
      <c r="C140" s="21" t="s">
        <v>116</v>
      </c>
      <c r="D140" s="11">
        <v>8.6486779067039983</v>
      </c>
      <c r="E140" s="12">
        <f t="shared" si="25"/>
        <v>0.98694243098033674</v>
      </c>
      <c r="F140" s="7">
        <v>8.7631027253668758</v>
      </c>
      <c r="G140" s="8">
        <v>0</v>
      </c>
      <c r="H140" s="9">
        <v>0</v>
      </c>
      <c r="I140" s="9">
        <v>1</v>
      </c>
      <c r="J140" s="9">
        <v>0</v>
      </c>
      <c r="K140" s="9">
        <v>0</v>
      </c>
      <c r="L140" s="8">
        <v>4979</v>
      </c>
      <c r="M140" s="9">
        <v>15</v>
      </c>
      <c r="N140" s="9">
        <f t="shared" si="23"/>
        <v>4963</v>
      </c>
      <c r="O140" s="9">
        <f t="shared" si="24"/>
        <v>7</v>
      </c>
      <c r="P140" s="7">
        <v>5.87</v>
      </c>
      <c r="Q140" s="7">
        <v>29.5</v>
      </c>
      <c r="R140" s="9">
        <v>1</v>
      </c>
      <c r="S140" s="9">
        <v>0</v>
      </c>
      <c r="T140" s="9">
        <v>0</v>
      </c>
      <c r="U140" s="9">
        <v>0</v>
      </c>
      <c r="V140" s="9">
        <v>0</v>
      </c>
      <c r="W140" s="25">
        <v>1</v>
      </c>
      <c r="X140" s="9">
        <v>1</v>
      </c>
      <c r="Y140" s="9">
        <v>0</v>
      </c>
      <c r="Z140" s="25">
        <v>0</v>
      </c>
      <c r="AA140" s="9">
        <v>1</v>
      </c>
      <c r="AB140" s="25">
        <v>0</v>
      </c>
      <c r="AC140" s="17">
        <v>2013</v>
      </c>
      <c r="AD140" s="27" t="s">
        <v>87</v>
      </c>
      <c r="AE140" s="27" t="s">
        <v>87</v>
      </c>
      <c r="AF140" s="27" t="s">
        <v>87</v>
      </c>
      <c r="AG140" s="34" t="s">
        <v>87</v>
      </c>
      <c r="AH140" s="33" t="s">
        <v>87</v>
      </c>
      <c r="AI140" s="15" t="s">
        <v>87</v>
      </c>
      <c r="AJ140">
        <v>0.85</v>
      </c>
      <c r="AK140" s="31">
        <v>0.15</v>
      </c>
      <c r="AL140" t="s">
        <v>87</v>
      </c>
      <c r="AM140" s="31" t="s">
        <v>87</v>
      </c>
      <c r="AN140">
        <v>0</v>
      </c>
      <c r="AO140" s="15">
        <v>1</v>
      </c>
      <c r="AP140">
        <v>0.68</v>
      </c>
      <c r="AQ140" s="15">
        <v>0.32</v>
      </c>
      <c r="AR140" s="15" t="s">
        <v>19</v>
      </c>
      <c r="AS140">
        <v>0</v>
      </c>
      <c r="AT140">
        <v>0</v>
      </c>
      <c r="AU140">
        <v>0</v>
      </c>
      <c r="AV140">
        <v>0</v>
      </c>
      <c r="AW140">
        <v>0</v>
      </c>
      <c r="AX140">
        <v>0</v>
      </c>
      <c r="AY140" s="15">
        <v>1</v>
      </c>
      <c r="AZ140">
        <v>0</v>
      </c>
      <c r="BA140">
        <v>1</v>
      </c>
      <c r="BB140" s="15">
        <v>0</v>
      </c>
      <c r="BC140">
        <v>2172</v>
      </c>
      <c r="BD140">
        <v>70</v>
      </c>
      <c r="BE140" s="21">
        <v>0.90700000000000003</v>
      </c>
      <c r="BF140" s="21">
        <v>43</v>
      </c>
      <c r="BG140">
        <v>1</v>
      </c>
      <c r="BH140">
        <v>0</v>
      </c>
      <c r="BI140">
        <v>0</v>
      </c>
      <c r="BJ140">
        <v>0</v>
      </c>
      <c r="BK140">
        <v>0</v>
      </c>
      <c r="BL140" s="15">
        <v>0</v>
      </c>
      <c r="BM140">
        <v>0</v>
      </c>
      <c r="BN140">
        <v>0</v>
      </c>
      <c r="BO140">
        <v>1</v>
      </c>
      <c r="BP140" s="15">
        <v>0</v>
      </c>
      <c r="BQ140">
        <v>0</v>
      </c>
      <c r="BR140">
        <v>0</v>
      </c>
      <c r="BS140" s="15">
        <v>0</v>
      </c>
      <c r="BT140">
        <v>0</v>
      </c>
      <c r="BU140">
        <v>0</v>
      </c>
      <c r="BV140">
        <v>0</v>
      </c>
      <c r="BW140">
        <v>1</v>
      </c>
      <c r="BX140">
        <v>0</v>
      </c>
      <c r="BY140">
        <v>0</v>
      </c>
      <c r="BZ140">
        <v>1</v>
      </c>
      <c r="CA140">
        <v>0</v>
      </c>
      <c r="CB140">
        <v>0</v>
      </c>
      <c r="CC140">
        <v>1</v>
      </c>
      <c r="CD140">
        <v>1</v>
      </c>
      <c r="CE140" s="15">
        <v>0</v>
      </c>
      <c r="CF140">
        <v>0.29799999999999999</v>
      </c>
      <c r="CG140">
        <v>3</v>
      </c>
      <c r="CH140">
        <v>1</v>
      </c>
      <c r="CI140">
        <v>0</v>
      </c>
      <c r="CJ140">
        <v>35</v>
      </c>
      <c r="CK140" s="28" t="s">
        <v>80</v>
      </c>
    </row>
    <row r="141" spans="1:89" x14ac:dyDescent="0.35">
      <c r="A141">
        <v>140</v>
      </c>
      <c r="B141">
        <v>13</v>
      </c>
      <c r="C141" s="21" t="s">
        <v>116</v>
      </c>
      <c r="D141" s="11">
        <v>6.2610778657974198</v>
      </c>
      <c r="E141" s="12">
        <f t="shared" si="25"/>
        <v>0.41588918524664004</v>
      </c>
      <c r="F141" s="7">
        <v>15.05467823618528</v>
      </c>
      <c r="G141" s="8">
        <v>0</v>
      </c>
      <c r="H141" s="9">
        <v>0</v>
      </c>
      <c r="I141" s="9">
        <v>1</v>
      </c>
      <c r="J141" s="9">
        <v>0</v>
      </c>
      <c r="K141" s="9">
        <v>0</v>
      </c>
      <c r="L141" s="8">
        <v>4979</v>
      </c>
      <c r="M141" s="9">
        <v>15</v>
      </c>
      <c r="N141" s="9">
        <f t="shared" si="23"/>
        <v>4963</v>
      </c>
      <c r="O141" s="9">
        <f t="shared" si="24"/>
        <v>7</v>
      </c>
      <c r="P141" s="7">
        <v>5.87</v>
      </c>
      <c r="Q141" s="7">
        <v>29.5</v>
      </c>
      <c r="R141" s="9">
        <v>1</v>
      </c>
      <c r="S141" s="9">
        <v>0</v>
      </c>
      <c r="T141" s="9">
        <v>0</v>
      </c>
      <c r="U141" s="9">
        <v>0</v>
      </c>
      <c r="V141" s="9">
        <v>0</v>
      </c>
      <c r="W141" s="25">
        <v>1</v>
      </c>
      <c r="X141" s="9">
        <v>1</v>
      </c>
      <c r="Y141" s="9">
        <v>0</v>
      </c>
      <c r="Z141" s="25">
        <v>0</v>
      </c>
      <c r="AA141" s="9">
        <v>1</v>
      </c>
      <c r="AB141" s="25">
        <v>0</v>
      </c>
      <c r="AC141" s="17">
        <v>2013</v>
      </c>
      <c r="AD141" s="27" t="s">
        <v>87</v>
      </c>
      <c r="AE141" s="27" t="s">
        <v>87</v>
      </c>
      <c r="AF141" s="27" t="s">
        <v>87</v>
      </c>
      <c r="AG141" s="34" t="s">
        <v>87</v>
      </c>
      <c r="AH141" s="33" t="s">
        <v>87</v>
      </c>
      <c r="AI141" s="15" t="s">
        <v>87</v>
      </c>
      <c r="AJ141">
        <v>0.85</v>
      </c>
      <c r="AK141" s="31">
        <v>0.15</v>
      </c>
      <c r="AL141" t="s">
        <v>87</v>
      </c>
      <c r="AM141" s="31" t="s">
        <v>87</v>
      </c>
      <c r="AN141">
        <v>0</v>
      </c>
      <c r="AO141" s="15">
        <v>1</v>
      </c>
      <c r="AP141">
        <v>0.68</v>
      </c>
      <c r="AQ141" s="15">
        <v>0.32</v>
      </c>
      <c r="AR141" s="15" t="s">
        <v>19</v>
      </c>
      <c r="AS141">
        <v>0</v>
      </c>
      <c r="AT141">
        <v>0</v>
      </c>
      <c r="AU141">
        <v>0</v>
      </c>
      <c r="AV141">
        <v>0</v>
      </c>
      <c r="AW141">
        <v>0</v>
      </c>
      <c r="AX141">
        <v>0</v>
      </c>
      <c r="AY141" s="15">
        <v>1</v>
      </c>
      <c r="AZ141">
        <v>0</v>
      </c>
      <c r="BA141">
        <v>1</v>
      </c>
      <c r="BB141" s="15">
        <v>0</v>
      </c>
      <c r="BC141">
        <v>2172</v>
      </c>
      <c r="BD141">
        <v>70</v>
      </c>
      <c r="BE141" s="21">
        <v>0.90700000000000003</v>
      </c>
      <c r="BF141" s="21">
        <v>43</v>
      </c>
      <c r="BG141">
        <v>1</v>
      </c>
      <c r="BH141">
        <v>0</v>
      </c>
      <c r="BI141">
        <v>0</v>
      </c>
      <c r="BJ141">
        <v>0</v>
      </c>
      <c r="BK141">
        <v>0</v>
      </c>
      <c r="BL141" s="15">
        <v>0</v>
      </c>
      <c r="BM141">
        <v>0</v>
      </c>
      <c r="BN141">
        <v>0</v>
      </c>
      <c r="BO141">
        <v>1</v>
      </c>
      <c r="BP141" s="15">
        <v>0</v>
      </c>
      <c r="BQ141">
        <v>0</v>
      </c>
      <c r="BR141">
        <v>0</v>
      </c>
      <c r="BS141" s="15">
        <v>0</v>
      </c>
      <c r="BT141">
        <v>0</v>
      </c>
      <c r="BU141">
        <v>0</v>
      </c>
      <c r="BV141">
        <v>0</v>
      </c>
      <c r="BW141">
        <v>1</v>
      </c>
      <c r="BX141">
        <v>0</v>
      </c>
      <c r="BY141">
        <v>0</v>
      </c>
      <c r="BZ141">
        <v>1</v>
      </c>
      <c r="CA141">
        <v>0</v>
      </c>
      <c r="CB141">
        <v>0</v>
      </c>
      <c r="CC141">
        <v>1</v>
      </c>
      <c r="CD141">
        <v>1</v>
      </c>
      <c r="CE141" s="15">
        <v>0</v>
      </c>
      <c r="CF141">
        <v>0.29799999999999999</v>
      </c>
      <c r="CG141">
        <v>3</v>
      </c>
      <c r="CH141">
        <v>1</v>
      </c>
      <c r="CI141">
        <v>0</v>
      </c>
      <c r="CJ141">
        <v>35</v>
      </c>
      <c r="CK141" s="28" t="s">
        <v>80</v>
      </c>
    </row>
    <row r="142" spans="1:89" s="38" customFormat="1" x14ac:dyDescent="0.35">
      <c r="A142" s="38">
        <v>141</v>
      </c>
      <c r="B142" s="38">
        <v>13</v>
      </c>
      <c r="C142" s="39" t="s">
        <v>116</v>
      </c>
      <c r="D142" s="40">
        <v>10.7324983570344</v>
      </c>
      <c r="E142" s="41">
        <f t="shared" si="25"/>
        <v>0.51814326001821898</v>
      </c>
      <c r="F142" s="42">
        <v>20.713380227424022</v>
      </c>
      <c r="G142" s="44">
        <v>0</v>
      </c>
      <c r="H142" s="45">
        <v>0</v>
      </c>
      <c r="I142" s="45">
        <v>1</v>
      </c>
      <c r="J142" s="45">
        <v>0</v>
      </c>
      <c r="K142" s="45">
        <v>0</v>
      </c>
      <c r="L142" s="44">
        <v>4979</v>
      </c>
      <c r="M142" s="45">
        <v>15</v>
      </c>
      <c r="N142" s="45">
        <f t="shared" si="23"/>
        <v>4963</v>
      </c>
      <c r="O142" s="45">
        <f t="shared" si="24"/>
        <v>7</v>
      </c>
      <c r="P142" s="42">
        <v>5.87</v>
      </c>
      <c r="Q142" s="42">
        <v>29.5</v>
      </c>
      <c r="R142" s="45">
        <v>1</v>
      </c>
      <c r="S142" s="45">
        <v>0</v>
      </c>
      <c r="T142" s="45">
        <v>0</v>
      </c>
      <c r="U142" s="45">
        <v>0</v>
      </c>
      <c r="V142" s="45">
        <v>0</v>
      </c>
      <c r="W142" s="46">
        <v>1</v>
      </c>
      <c r="X142" s="45">
        <v>1</v>
      </c>
      <c r="Y142" s="45">
        <v>0</v>
      </c>
      <c r="Z142" s="46">
        <v>0</v>
      </c>
      <c r="AA142" s="45">
        <v>1</v>
      </c>
      <c r="AB142" s="46">
        <v>0</v>
      </c>
      <c r="AC142" s="47">
        <v>2013</v>
      </c>
      <c r="AD142" s="43" t="s">
        <v>87</v>
      </c>
      <c r="AE142" s="43" t="s">
        <v>87</v>
      </c>
      <c r="AF142" s="43" t="s">
        <v>87</v>
      </c>
      <c r="AG142" s="48" t="s">
        <v>87</v>
      </c>
      <c r="AH142" s="49" t="s">
        <v>87</v>
      </c>
      <c r="AI142" s="50" t="s">
        <v>87</v>
      </c>
      <c r="AJ142" s="38">
        <v>0.85</v>
      </c>
      <c r="AK142" s="51">
        <v>0.15</v>
      </c>
      <c r="AL142" s="38" t="s">
        <v>87</v>
      </c>
      <c r="AM142" s="51" t="s">
        <v>87</v>
      </c>
      <c r="AN142">
        <v>0</v>
      </c>
      <c r="AO142" s="50">
        <v>1</v>
      </c>
      <c r="AP142" s="38">
        <v>0.68</v>
      </c>
      <c r="AQ142" s="50">
        <v>0.32</v>
      </c>
      <c r="AR142" s="50" t="s">
        <v>19</v>
      </c>
      <c r="AS142">
        <v>0</v>
      </c>
      <c r="AT142">
        <v>0</v>
      </c>
      <c r="AU142">
        <v>0</v>
      </c>
      <c r="AV142">
        <v>0</v>
      </c>
      <c r="AW142">
        <v>0</v>
      </c>
      <c r="AX142">
        <v>0</v>
      </c>
      <c r="AY142" s="50">
        <v>1</v>
      </c>
      <c r="AZ142">
        <v>0</v>
      </c>
      <c r="BA142">
        <v>1</v>
      </c>
      <c r="BB142" s="50">
        <v>0</v>
      </c>
      <c r="BC142">
        <v>2172</v>
      </c>
      <c r="BD142">
        <v>70</v>
      </c>
      <c r="BE142" s="39">
        <v>0.90700000000000003</v>
      </c>
      <c r="BF142" s="39">
        <v>43</v>
      </c>
      <c r="BG142" s="38">
        <v>1</v>
      </c>
      <c r="BH142" s="38">
        <v>0</v>
      </c>
      <c r="BI142" s="38">
        <v>0</v>
      </c>
      <c r="BJ142" s="38">
        <v>0</v>
      </c>
      <c r="BK142" s="38">
        <v>0</v>
      </c>
      <c r="BL142" s="50">
        <v>0</v>
      </c>
      <c r="BM142" s="38">
        <v>0</v>
      </c>
      <c r="BN142" s="38">
        <v>0</v>
      </c>
      <c r="BO142" s="38">
        <v>1</v>
      </c>
      <c r="BP142" s="50">
        <v>0</v>
      </c>
      <c r="BQ142" s="38">
        <v>0</v>
      </c>
      <c r="BR142" s="38">
        <v>0</v>
      </c>
      <c r="BS142" s="50">
        <v>0</v>
      </c>
      <c r="BT142" s="38">
        <v>0</v>
      </c>
      <c r="BU142" s="38">
        <v>0</v>
      </c>
      <c r="BV142" s="38">
        <v>0</v>
      </c>
      <c r="BW142" s="38">
        <v>1</v>
      </c>
      <c r="BX142" s="38">
        <v>0</v>
      </c>
      <c r="BY142" s="38">
        <v>0</v>
      </c>
      <c r="BZ142" s="38">
        <v>1</v>
      </c>
      <c r="CA142">
        <v>0</v>
      </c>
      <c r="CB142" s="38">
        <v>0</v>
      </c>
      <c r="CC142" s="38">
        <v>1</v>
      </c>
      <c r="CD142" s="38">
        <v>1</v>
      </c>
      <c r="CE142" s="50">
        <v>0</v>
      </c>
      <c r="CF142">
        <v>0.29799999999999999</v>
      </c>
      <c r="CG142">
        <v>3</v>
      </c>
      <c r="CH142">
        <v>1</v>
      </c>
      <c r="CI142">
        <v>0</v>
      </c>
      <c r="CJ142">
        <v>35</v>
      </c>
      <c r="CK142" s="28" t="s">
        <v>80</v>
      </c>
    </row>
    <row r="143" spans="1:89" x14ac:dyDescent="0.35">
      <c r="A143">
        <v>142</v>
      </c>
      <c r="B143">
        <v>14</v>
      </c>
      <c r="C143" s="21" t="s">
        <v>117</v>
      </c>
      <c r="D143" s="11">
        <v>7.7</v>
      </c>
      <c r="E143" s="12">
        <v>0.3</v>
      </c>
      <c r="F143" s="7">
        <v>21.713380227424</v>
      </c>
      <c r="G143" s="8">
        <v>0</v>
      </c>
      <c r="H143" s="9">
        <v>0</v>
      </c>
      <c r="I143" s="9">
        <v>0</v>
      </c>
      <c r="J143" s="9">
        <v>1</v>
      </c>
      <c r="K143" s="9">
        <v>0</v>
      </c>
      <c r="L143" s="8">
        <v>28552</v>
      </c>
      <c r="M143" s="9">
        <v>3</v>
      </c>
      <c r="N143" s="9">
        <f t="shared" si="23"/>
        <v>28548</v>
      </c>
      <c r="O143" s="9">
        <f t="shared" si="24"/>
        <v>12</v>
      </c>
      <c r="P143" s="7">
        <v>12.4</v>
      </c>
      <c r="Q143" s="7">
        <f t="shared" ref="Q143:Q154" si="26">BF143-P143-6</f>
        <v>26.1</v>
      </c>
      <c r="R143" s="9">
        <v>1</v>
      </c>
      <c r="S143" s="9">
        <v>0</v>
      </c>
      <c r="T143" s="9">
        <v>1</v>
      </c>
      <c r="U143" s="9">
        <v>0</v>
      </c>
      <c r="V143" s="9">
        <v>0</v>
      </c>
      <c r="W143" s="25">
        <v>0</v>
      </c>
      <c r="X143" s="9">
        <v>0</v>
      </c>
      <c r="Y143" s="9">
        <v>1</v>
      </c>
      <c r="Z143" s="25">
        <v>0</v>
      </c>
      <c r="AA143" s="9">
        <v>0</v>
      </c>
      <c r="AB143" s="25">
        <v>1</v>
      </c>
      <c r="AC143" s="17">
        <v>2007</v>
      </c>
      <c r="AD143" s="27">
        <v>0</v>
      </c>
      <c r="AE143" s="27">
        <v>0</v>
      </c>
      <c r="AF143" s="27">
        <v>0</v>
      </c>
      <c r="AG143" s="34">
        <v>1</v>
      </c>
      <c r="AH143" s="33">
        <v>1</v>
      </c>
      <c r="AI143" s="15">
        <v>0</v>
      </c>
      <c r="AJ143">
        <v>1</v>
      </c>
      <c r="AK143" s="31">
        <v>0</v>
      </c>
      <c r="AL143" t="s">
        <v>87</v>
      </c>
      <c r="AM143" s="31" t="s">
        <v>87</v>
      </c>
      <c r="AN143">
        <v>0</v>
      </c>
      <c r="AO143" s="15">
        <v>1</v>
      </c>
      <c r="AP143" t="s">
        <v>87</v>
      </c>
      <c r="AQ143" s="15" t="s">
        <v>87</v>
      </c>
      <c r="AR143" s="15" t="s">
        <v>2</v>
      </c>
      <c r="AS143">
        <v>1</v>
      </c>
      <c r="AT143">
        <v>0</v>
      </c>
      <c r="AU143">
        <v>0</v>
      </c>
      <c r="AV143">
        <v>0</v>
      </c>
      <c r="AW143">
        <v>0</v>
      </c>
      <c r="AX143">
        <v>0</v>
      </c>
      <c r="AY143" s="15">
        <v>0</v>
      </c>
      <c r="AZ143">
        <v>1</v>
      </c>
      <c r="BA143">
        <v>0</v>
      </c>
      <c r="BB143" s="15">
        <v>0</v>
      </c>
      <c r="BC143">
        <v>29297</v>
      </c>
      <c r="BD143">
        <v>1927</v>
      </c>
      <c r="BE143" s="21">
        <v>0.92300000000000004</v>
      </c>
      <c r="BF143" s="21">
        <v>44.5</v>
      </c>
      <c r="BG143">
        <v>1</v>
      </c>
      <c r="BH143">
        <v>0</v>
      </c>
      <c r="BI143">
        <v>0</v>
      </c>
      <c r="BJ143">
        <v>0</v>
      </c>
      <c r="BK143">
        <v>0</v>
      </c>
      <c r="BL143" s="15">
        <v>0</v>
      </c>
      <c r="BM143">
        <v>0</v>
      </c>
      <c r="BN143">
        <v>0</v>
      </c>
      <c r="BO143">
        <v>0</v>
      </c>
      <c r="BP143" s="15">
        <v>1</v>
      </c>
      <c r="BQ143">
        <v>0</v>
      </c>
      <c r="BR143">
        <v>0</v>
      </c>
      <c r="BS143" s="15">
        <v>0</v>
      </c>
      <c r="BT143">
        <v>0</v>
      </c>
      <c r="BU143">
        <v>0</v>
      </c>
      <c r="BV143">
        <v>1</v>
      </c>
      <c r="BW143">
        <v>1</v>
      </c>
      <c r="BX143">
        <v>0</v>
      </c>
      <c r="BY143">
        <v>0</v>
      </c>
      <c r="BZ143">
        <v>0</v>
      </c>
      <c r="CA143">
        <v>0</v>
      </c>
      <c r="CB143">
        <v>0</v>
      </c>
      <c r="CC143">
        <v>0</v>
      </c>
      <c r="CD143">
        <v>0</v>
      </c>
      <c r="CE143" s="15">
        <v>0</v>
      </c>
      <c r="CF143">
        <v>0.29799999999999999</v>
      </c>
      <c r="CG143">
        <v>5</v>
      </c>
      <c r="CH143">
        <v>0</v>
      </c>
      <c r="CI143">
        <v>1</v>
      </c>
      <c r="CJ143">
        <v>35</v>
      </c>
      <c r="CK143" s="28" t="s">
        <v>80</v>
      </c>
    </row>
    <row r="144" spans="1:89" x14ac:dyDescent="0.35">
      <c r="A144">
        <v>143</v>
      </c>
      <c r="B144">
        <v>14</v>
      </c>
      <c r="C144" s="21" t="s">
        <v>117</v>
      </c>
      <c r="D144" s="11">
        <v>8</v>
      </c>
      <c r="E144" s="12">
        <v>0.5</v>
      </c>
      <c r="F144" s="7">
        <v>22.713380227424</v>
      </c>
      <c r="G144" s="8">
        <v>0</v>
      </c>
      <c r="H144" s="9">
        <v>0</v>
      </c>
      <c r="I144" s="9">
        <v>0</v>
      </c>
      <c r="J144" s="9">
        <v>1</v>
      </c>
      <c r="K144" s="9">
        <v>0</v>
      </c>
      <c r="L144" s="8">
        <v>28582</v>
      </c>
      <c r="M144" s="9">
        <v>3</v>
      </c>
      <c r="N144" s="9">
        <f t="shared" si="23"/>
        <v>28578</v>
      </c>
      <c r="O144" s="9">
        <f t="shared" si="24"/>
        <v>12</v>
      </c>
      <c r="P144" s="7">
        <v>12.4</v>
      </c>
      <c r="Q144" s="7">
        <f t="shared" si="26"/>
        <v>26.1</v>
      </c>
      <c r="R144" s="9">
        <v>1</v>
      </c>
      <c r="S144" s="9">
        <v>0</v>
      </c>
      <c r="T144" s="9">
        <v>0</v>
      </c>
      <c r="U144" s="9">
        <v>1</v>
      </c>
      <c r="V144" s="9">
        <v>0</v>
      </c>
      <c r="W144" s="25">
        <v>0</v>
      </c>
      <c r="X144" s="9">
        <v>0</v>
      </c>
      <c r="Y144" s="9">
        <v>1</v>
      </c>
      <c r="Z144" s="25">
        <v>0</v>
      </c>
      <c r="AA144" s="9">
        <v>0</v>
      </c>
      <c r="AB144" s="25">
        <v>1</v>
      </c>
      <c r="AC144" s="17">
        <v>2007</v>
      </c>
      <c r="AD144" s="27">
        <v>0</v>
      </c>
      <c r="AE144" s="27">
        <v>0</v>
      </c>
      <c r="AF144" s="27">
        <v>0</v>
      </c>
      <c r="AG144" s="34">
        <v>1</v>
      </c>
      <c r="AH144" s="33">
        <v>1</v>
      </c>
      <c r="AI144" s="15">
        <v>0</v>
      </c>
      <c r="AJ144">
        <v>1</v>
      </c>
      <c r="AK144" s="31">
        <v>0</v>
      </c>
      <c r="AL144" t="s">
        <v>87</v>
      </c>
      <c r="AM144" s="31" t="s">
        <v>87</v>
      </c>
      <c r="AN144">
        <v>0</v>
      </c>
      <c r="AO144" s="15">
        <v>1</v>
      </c>
      <c r="AP144" t="s">
        <v>87</v>
      </c>
      <c r="AQ144" s="15" t="s">
        <v>87</v>
      </c>
      <c r="AR144" s="15" t="s">
        <v>2</v>
      </c>
      <c r="AS144">
        <v>1</v>
      </c>
      <c r="AT144">
        <v>0</v>
      </c>
      <c r="AU144">
        <v>0</v>
      </c>
      <c r="AV144">
        <v>0</v>
      </c>
      <c r="AW144">
        <v>0</v>
      </c>
      <c r="AX144">
        <v>0</v>
      </c>
      <c r="AY144" s="15">
        <v>0</v>
      </c>
      <c r="AZ144">
        <v>1</v>
      </c>
      <c r="BA144">
        <v>0</v>
      </c>
      <c r="BB144" s="15">
        <v>0</v>
      </c>
      <c r="BC144">
        <v>29297</v>
      </c>
      <c r="BD144">
        <v>1927</v>
      </c>
      <c r="BE144" s="21">
        <v>0.92300000000000004</v>
      </c>
      <c r="BF144" s="21">
        <v>44.5</v>
      </c>
      <c r="BG144">
        <v>1</v>
      </c>
      <c r="BH144">
        <v>0</v>
      </c>
      <c r="BI144">
        <v>0</v>
      </c>
      <c r="BJ144">
        <v>0</v>
      </c>
      <c r="BK144">
        <v>0</v>
      </c>
      <c r="BL144" s="15">
        <v>0</v>
      </c>
      <c r="BM144">
        <v>0</v>
      </c>
      <c r="BN144">
        <v>0</v>
      </c>
      <c r="BO144">
        <v>0</v>
      </c>
      <c r="BP144" s="15">
        <v>1</v>
      </c>
      <c r="BQ144">
        <v>0</v>
      </c>
      <c r="BR144">
        <v>0</v>
      </c>
      <c r="BS144" s="15">
        <v>0</v>
      </c>
      <c r="BT144">
        <v>0</v>
      </c>
      <c r="BU144">
        <v>0</v>
      </c>
      <c r="BV144">
        <v>1</v>
      </c>
      <c r="BW144">
        <v>1</v>
      </c>
      <c r="BX144">
        <v>0</v>
      </c>
      <c r="BY144">
        <v>0</v>
      </c>
      <c r="BZ144">
        <v>0</v>
      </c>
      <c r="CA144">
        <v>0</v>
      </c>
      <c r="CB144">
        <v>0</v>
      </c>
      <c r="CC144">
        <v>0</v>
      </c>
      <c r="CD144">
        <v>0</v>
      </c>
      <c r="CE144" s="15">
        <v>0</v>
      </c>
      <c r="CF144">
        <v>0.29799999999999999</v>
      </c>
      <c r="CG144">
        <v>5</v>
      </c>
      <c r="CH144">
        <v>0</v>
      </c>
      <c r="CI144">
        <v>1</v>
      </c>
      <c r="CJ144">
        <v>35</v>
      </c>
      <c r="CK144" s="28" t="s">
        <v>80</v>
      </c>
    </row>
    <row r="145" spans="1:89" x14ac:dyDescent="0.35">
      <c r="A145">
        <v>144</v>
      </c>
      <c r="B145">
        <v>14</v>
      </c>
      <c r="C145" s="21" t="s">
        <v>117</v>
      </c>
      <c r="D145" s="11">
        <v>9.3000000000000007</v>
      </c>
      <c r="E145" s="12">
        <v>0.5</v>
      </c>
      <c r="F145" s="7">
        <v>23.713380227424</v>
      </c>
      <c r="G145" s="8">
        <v>0</v>
      </c>
      <c r="H145" s="9">
        <v>0</v>
      </c>
      <c r="I145" s="9">
        <v>0</v>
      </c>
      <c r="J145" s="9">
        <v>1</v>
      </c>
      <c r="K145" s="9">
        <v>0</v>
      </c>
      <c r="L145" s="8">
        <v>29248</v>
      </c>
      <c r="M145" s="9">
        <v>3</v>
      </c>
      <c r="N145" s="9">
        <f t="shared" si="23"/>
        <v>29244</v>
      </c>
      <c r="O145" s="9">
        <f t="shared" si="24"/>
        <v>12</v>
      </c>
      <c r="P145" s="7">
        <v>12.4</v>
      </c>
      <c r="Q145" s="7">
        <f t="shared" si="26"/>
        <v>26.1</v>
      </c>
      <c r="R145" s="9">
        <v>1</v>
      </c>
      <c r="S145" s="9">
        <v>0</v>
      </c>
      <c r="T145" s="9">
        <v>0</v>
      </c>
      <c r="U145" s="9">
        <v>0</v>
      </c>
      <c r="V145" s="9">
        <v>1</v>
      </c>
      <c r="W145" s="25">
        <v>0</v>
      </c>
      <c r="X145" s="9">
        <v>0</v>
      </c>
      <c r="Y145" s="9">
        <v>1</v>
      </c>
      <c r="Z145" s="25">
        <v>0</v>
      </c>
      <c r="AA145" s="9">
        <v>0</v>
      </c>
      <c r="AB145" s="25">
        <v>1</v>
      </c>
      <c r="AC145" s="17">
        <v>2007</v>
      </c>
      <c r="AD145" s="27">
        <v>0</v>
      </c>
      <c r="AE145" s="27">
        <v>0</v>
      </c>
      <c r="AF145" s="27">
        <v>0</v>
      </c>
      <c r="AG145" s="34">
        <v>1</v>
      </c>
      <c r="AH145" s="33">
        <v>1</v>
      </c>
      <c r="AI145" s="15">
        <v>0</v>
      </c>
      <c r="AJ145">
        <v>1</v>
      </c>
      <c r="AK145" s="31">
        <v>0</v>
      </c>
      <c r="AL145" t="s">
        <v>87</v>
      </c>
      <c r="AM145" s="31" t="s">
        <v>87</v>
      </c>
      <c r="AN145">
        <v>0</v>
      </c>
      <c r="AO145" s="15">
        <v>1</v>
      </c>
      <c r="AP145" t="s">
        <v>87</v>
      </c>
      <c r="AQ145" s="15" t="s">
        <v>87</v>
      </c>
      <c r="AR145" s="15" t="s">
        <v>2</v>
      </c>
      <c r="AS145">
        <v>1</v>
      </c>
      <c r="AT145">
        <v>0</v>
      </c>
      <c r="AU145">
        <v>0</v>
      </c>
      <c r="AV145">
        <v>0</v>
      </c>
      <c r="AW145">
        <v>0</v>
      </c>
      <c r="AX145">
        <v>0</v>
      </c>
      <c r="AY145" s="15">
        <v>0</v>
      </c>
      <c r="AZ145">
        <v>1</v>
      </c>
      <c r="BA145">
        <v>0</v>
      </c>
      <c r="BB145" s="15">
        <v>0</v>
      </c>
      <c r="BC145">
        <v>29297</v>
      </c>
      <c r="BD145">
        <v>1927</v>
      </c>
      <c r="BE145" s="21">
        <v>0.92300000000000004</v>
      </c>
      <c r="BF145" s="21">
        <v>44.5</v>
      </c>
      <c r="BG145">
        <v>1</v>
      </c>
      <c r="BH145">
        <v>0</v>
      </c>
      <c r="BI145">
        <v>0</v>
      </c>
      <c r="BJ145">
        <v>0</v>
      </c>
      <c r="BK145">
        <v>0</v>
      </c>
      <c r="BL145" s="15">
        <v>0</v>
      </c>
      <c r="BM145">
        <v>0</v>
      </c>
      <c r="BN145">
        <v>0</v>
      </c>
      <c r="BO145">
        <v>0</v>
      </c>
      <c r="BP145" s="15">
        <v>1</v>
      </c>
      <c r="BQ145">
        <v>0</v>
      </c>
      <c r="BR145">
        <v>0</v>
      </c>
      <c r="BS145" s="15">
        <v>0</v>
      </c>
      <c r="BT145">
        <v>0</v>
      </c>
      <c r="BU145">
        <v>0</v>
      </c>
      <c r="BV145">
        <v>1</v>
      </c>
      <c r="BW145">
        <v>1</v>
      </c>
      <c r="BX145">
        <v>0</v>
      </c>
      <c r="BY145">
        <v>0</v>
      </c>
      <c r="BZ145">
        <v>0</v>
      </c>
      <c r="CA145">
        <v>0</v>
      </c>
      <c r="CB145">
        <v>0</v>
      </c>
      <c r="CC145">
        <v>0</v>
      </c>
      <c r="CD145">
        <v>0</v>
      </c>
      <c r="CE145" s="15">
        <v>0</v>
      </c>
      <c r="CF145">
        <v>0.29799999999999999</v>
      </c>
      <c r="CG145">
        <v>5</v>
      </c>
      <c r="CH145">
        <v>0</v>
      </c>
      <c r="CI145">
        <v>1</v>
      </c>
      <c r="CJ145">
        <v>35</v>
      </c>
      <c r="CK145" s="28" t="s">
        <v>80</v>
      </c>
    </row>
    <row r="146" spans="1:89" x14ac:dyDescent="0.35">
      <c r="A146">
        <v>145</v>
      </c>
      <c r="B146">
        <v>14</v>
      </c>
      <c r="C146" s="21" t="s">
        <v>117</v>
      </c>
      <c r="D146" s="11">
        <v>7</v>
      </c>
      <c r="E146" s="12">
        <v>0.2</v>
      </c>
      <c r="F146" s="7">
        <v>24.713380227424</v>
      </c>
      <c r="G146" s="8">
        <v>0</v>
      </c>
      <c r="H146" s="9">
        <v>0</v>
      </c>
      <c r="I146" s="9">
        <v>0</v>
      </c>
      <c r="J146" s="9">
        <v>1</v>
      </c>
      <c r="K146" s="9">
        <v>0</v>
      </c>
      <c r="L146" s="8">
        <v>27750</v>
      </c>
      <c r="M146" s="9">
        <v>3</v>
      </c>
      <c r="N146" s="9">
        <f t="shared" si="23"/>
        <v>27746</v>
      </c>
      <c r="O146" s="9">
        <f t="shared" si="24"/>
        <v>12</v>
      </c>
      <c r="P146" s="7">
        <v>12.6</v>
      </c>
      <c r="Q146" s="7">
        <f t="shared" si="26"/>
        <v>25.9</v>
      </c>
      <c r="R146" s="9">
        <v>1</v>
      </c>
      <c r="S146" s="9">
        <v>0</v>
      </c>
      <c r="T146" s="9">
        <v>1</v>
      </c>
      <c r="U146" s="9">
        <v>0</v>
      </c>
      <c r="V146" s="9">
        <v>0</v>
      </c>
      <c r="W146" s="25">
        <v>0</v>
      </c>
      <c r="X146" s="9">
        <v>0</v>
      </c>
      <c r="Y146" s="9">
        <v>1</v>
      </c>
      <c r="Z146" s="25">
        <v>0</v>
      </c>
      <c r="AA146" s="9">
        <v>0</v>
      </c>
      <c r="AB146" s="25">
        <v>1</v>
      </c>
      <c r="AC146" s="17">
        <v>2007</v>
      </c>
      <c r="AD146" s="27">
        <v>0</v>
      </c>
      <c r="AE146" s="27">
        <v>0</v>
      </c>
      <c r="AF146" s="27">
        <v>0</v>
      </c>
      <c r="AG146" s="34">
        <v>1</v>
      </c>
      <c r="AH146" s="33">
        <v>1</v>
      </c>
      <c r="AI146" s="15">
        <v>0</v>
      </c>
      <c r="AJ146">
        <v>0</v>
      </c>
      <c r="AK146" s="31">
        <v>1</v>
      </c>
      <c r="AL146" t="s">
        <v>87</v>
      </c>
      <c r="AM146" s="31" t="s">
        <v>87</v>
      </c>
      <c r="AN146">
        <v>0</v>
      </c>
      <c r="AO146" s="15">
        <v>1</v>
      </c>
      <c r="AP146" t="s">
        <v>87</v>
      </c>
      <c r="AQ146" s="15" t="s">
        <v>87</v>
      </c>
      <c r="AR146" s="15" t="s">
        <v>2</v>
      </c>
      <c r="AS146">
        <v>1</v>
      </c>
      <c r="AT146">
        <v>0</v>
      </c>
      <c r="AU146">
        <v>0</v>
      </c>
      <c r="AV146">
        <v>0</v>
      </c>
      <c r="AW146">
        <v>0</v>
      </c>
      <c r="AX146">
        <v>0</v>
      </c>
      <c r="AY146" s="15">
        <v>0</v>
      </c>
      <c r="AZ146">
        <v>1</v>
      </c>
      <c r="BA146">
        <v>0</v>
      </c>
      <c r="BB146" s="15">
        <v>0</v>
      </c>
      <c r="BC146">
        <v>29297</v>
      </c>
      <c r="BD146">
        <v>1927</v>
      </c>
      <c r="BE146" s="21">
        <v>0.92300000000000004</v>
      </c>
      <c r="BF146" s="21">
        <v>44.5</v>
      </c>
      <c r="BG146">
        <v>1</v>
      </c>
      <c r="BH146">
        <v>0</v>
      </c>
      <c r="BI146">
        <v>0</v>
      </c>
      <c r="BJ146">
        <v>0</v>
      </c>
      <c r="BK146">
        <v>0</v>
      </c>
      <c r="BL146" s="15">
        <v>0</v>
      </c>
      <c r="BM146">
        <v>0</v>
      </c>
      <c r="BN146">
        <v>0</v>
      </c>
      <c r="BO146">
        <v>0</v>
      </c>
      <c r="BP146" s="15">
        <v>1</v>
      </c>
      <c r="BQ146">
        <v>0</v>
      </c>
      <c r="BR146">
        <v>0</v>
      </c>
      <c r="BS146" s="15">
        <v>0</v>
      </c>
      <c r="BT146">
        <v>0</v>
      </c>
      <c r="BU146">
        <v>0</v>
      </c>
      <c r="BV146">
        <v>1</v>
      </c>
      <c r="BW146">
        <v>1</v>
      </c>
      <c r="BX146">
        <v>0</v>
      </c>
      <c r="BY146">
        <v>0</v>
      </c>
      <c r="BZ146">
        <v>0</v>
      </c>
      <c r="CA146">
        <v>0</v>
      </c>
      <c r="CB146">
        <v>0</v>
      </c>
      <c r="CC146">
        <v>0</v>
      </c>
      <c r="CD146">
        <v>0</v>
      </c>
      <c r="CE146" s="15">
        <v>0</v>
      </c>
      <c r="CF146">
        <v>0.29799999999999999</v>
      </c>
      <c r="CG146">
        <v>5</v>
      </c>
      <c r="CH146">
        <v>0</v>
      </c>
      <c r="CI146">
        <v>1</v>
      </c>
      <c r="CJ146">
        <v>35</v>
      </c>
      <c r="CK146" s="28" t="s">
        <v>80</v>
      </c>
    </row>
    <row r="147" spans="1:89" x14ac:dyDescent="0.35">
      <c r="A147">
        <v>146</v>
      </c>
      <c r="B147">
        <v>14</v>
      </c>
      <c r="C147" s="21" t="s">
        <v>117</v>
      </c>
      <c r="D147" s="11">
        <v>10.7</v>
      </c>
      <c r="E147" s="12">
        <v>0.4</v>
      </c>
      <c r="F147" s="7">
        <v>25.713380227424</v>
      </c>
      <c r="G147" s="8">
        <v>0</v>
      </c>
      <c r="H147" s="9">
        <v>0</v>
      </c>
      <c r="I147" s="9">
        <v>0</v>
      </c>
      <c r="J147" s="9">
        <v>1</v>
      </c>
      <c r="K147" s="9">
        <v>0</v>
      </c>
      <c r="L147" s="8">
        <v>27777</v>
      </c>
      <c r="M147" s="9">
        <v>3</v>
      </c>
      <c r="N147" s="9">
        <f t="shared" si="23"/>
        <v>27773</v>
      </c>
      <c r="O147" s="9">
        <f t="shared" si="24"/>
        <v>12</v>
      </c>
      <c r="P147" s="7">
        <v>12.6</v>
      </c>
      <c r="Q147" s="7">
        <f t="shared" si="26"/>
        <v>25.9</v>
      </c>
      <c r="R147" s="9">
        <v>1</v>
      </c>
      <c r="S147" s="9">
        <v>0</v>
      </c>
      <c r="T147" s="9">
        <v>0</v>
      </c>
      <c r="U147" s="9">
        <v>1</v>
      </c>
      <c r="V147" s="9">
        <v>0</v>
      </c>
      <c r="W147" s="25">
        <v>0</v>
      </c>
      <c r="X147" s="9">
        <v>0</v>
      </c>
      <c r="Y147" s="9">
        <v>1</v>
      </c>
      <c r="Z147" s="25">
        <v>0</v>
      </c>
      <c r="AA147" s="9">
        <v>0</v>
      </c>
      <c r="AB147" s="25">
        <v>1</v>
      </c>
      <c r="AC147" s="17">
        <v>2007</v>
      </c>
      <c r="AD147" s="27">
        <v>0</v>
      </c>
      <c r="AE147" s="27">
        <v>0</v>
      </c>
      <c r="AF147" s="27">
        <v>0</v>
      </c>
      <c r="AG147" s="34">
        <v>1</v>
      </c>
      <c r="AH147" s="33">
        <v>1</v>
      </c>
      <c r="AI147" s="15">
        <v>0</v>
      </c>
      <c r="AJ147">
        <v>0</v>
      </c>
      <c r="AK147" s="31">
        <v>1</v>
      </c>
      <c r="AL147" t="s">
        <v>87</v>
      </c>
      <c r="AM147" s="31" t="s">
        <v>87</v>
      </c>
      <c r="AN147">
        <v>0</v>
      </c>
      <c r="AO147" s="15">
        <v>1</v>
      </c>
      <c r="AP147" t="s">
        <v>87</v>
      </c>
      <c r="AQ147" s="15" t="s">
        <v>87</v>
      </c>
      <c r="AR147" s="15" t="s">
        <v>2</v>
      </c>
      <c r="AS147">
        <v>1</v>
      </c>
      <c r="AT147">
        <v>0</v>
      </c>
      <c r="AU147">
        <v>0</v>
      </c>
      <c r="AV147">
        <v>0</v>
      </c>
      <c r="AW147">
        <v>0</v>
      </c>
      <c r="AX147">
        <v>0</v>
      </c>
      <c r="AY147" s="15">
        <v>0</v>
      </c>
      <c r="AZ147">
        <v>1</v>
      </c>
      <c r="BA147">
        <v>0</v>
      </c>
      <c r="BB147" s="15">
        <v>0</v>
      </c>
      <c r="BC147">
        <v>29297</v>
      </c>
      <c r="BD147">
        <v>1927</v>
      </c>
      <c r="BE147" s="21">
        <v>0.92300000000000004</v>
      </c>
      <c r="BF147" s="21">
        <v>44.5</v>
      </c>
      <c r="BG147">
        <v>1</v>
      </c>
      <c r="BH147">
        <v>0</v>
      </c>
      <c r="BI147">
        <v>0</v>
      </c>
      <c r="BJ147">
        <v>0</v>
      </c>
      <c r="BK147">
        <v>0</v>
      </c>
      <c r="BL147" s="15">
        <v>0</v>
      </c>
      <c r="BM147">
        <v>0</v>
      </c>
      <c r="BN147">
        <v>0</v>
      </c>
      <c r="BO147">
        <v>0</v>
      </c>
      <c r="BP147" s="15">
        <v>1</v>
      </c>
      <c r="BQ147">
        <v>0</v>
      </c>
      <c r="BR147">
        <v>0</v>
      </c>
      <c r="BS147" s="15">
        <v>0</v>
      </c>
      <c r="BT147">
        <v>0</v>
      </c>
      <c r="BU147">
        <v>0</v>
      </c>
      <c r="BV147">
        <v>1</v>
      </c>
      <c r="BW147">
        <v>1</v>
      </c>
      <c r="BX147">
        <v>0</v>
      </c>
      <c r="BY147">
        <v>0</v>
      </c>
      <c r="BZ147">
        <v>0</v>
      </c>
      <c r="CA147">
        <v>0</v>
      </c>
      <c r="CB147">
        <v>0</v>
      </c>
      <c r="CC147">
        <v>0</v>
      </c>
      <c r="CD147">
        <v>0</v>
      </c>
      <c r="CE147" s="15">
        <v>0</v>
      </c>
      <c r="CF147">
        <v>0.29799999999999999</v>
      </c>
      <c r="CG147">
        <v>5</v>
      </c>
      <c r="CH147">
        <v>0</v>
      </c>
      <c r="CI147">
        <v>1</v>
      </c>
      <c r="CJ147">
        <v>35</v>
      </c>
      <c r="CK147" s="28" t="s">
        <v>80</v>
      </c>
    </row>
    <row r="148" spans="1:89" x14ac:dyDescent="0.35">
      <c r="A148">
        <v>147</v>
      </c>
      <c r="B148">
        <v>14</v>
      </c>
      <c r="C148" s="21" t="s">
        <v>117</v>
      </c>
      <c r="D148" s="11">
        <v>11.2</v>
      </c>
      <c r="E148" s="12">
        <v>0.5</v>
      </c>
      <c r="F148" s="7">
        <v>26.713380227424</v>
      </c>
      <c r="G148" s="8">
        <v>0</v>
      </c>
      <c r="H148" s="9">
        <v>0</v>
      </c>
      <c r="I148" s="9">
        <v>0</v>
      </c>
      <c r="J148" s="9">
        <v>1</v>
      </c>
      <c r="K148" s="9">
        <v>0</v>
      </c>
      <c r="L148" s="8">
        <v>27842</v>
      </c>
      <c r="M148" s="9">
        <v>3</v>
      </c>
      <c r="N148" s="9">
        <f t="shared" si="23"/>
        <v>27838</v>
      </c>
      <c r="O148" s="9">
        <f t="shared" si="24"/>
        <v>12</v>
      </c>
      <c r="P148" s="7">
        <v>12.6</v>
      </c>
      <c r="Q148" s="7">
        <f t="shared" si="26"/>
        <v>25.9</v>
      </c>
      <c r="R148" s="9">
        <v>1</v>
      </c>
      <c r="S148" s="9">
        <v>0</v>
      </c>
      <c r="T148" s="9">
        <v>0</v>
      </c>
      <c r="U148" s="9">
        <v>0</v>
      </c>
      <c r="V148" s="9">
        <v>1</v>
      </c>
      <c r="W148" s="25">
        <v>0</v>
      </c>
      <c r="X148" s="9">
        <v>0</v>
      </c>
      <c r="Y148" s="9">
        <v>1</v>
      </c>
      <c r="Z148" s="25">
        <v>0</v>
      </c>
      <c r="AA148" s="9">
        <v>0</v>
      </c>
      <c r="AB148" s="25">
        <v>1</v>
      </c>
      <c r="AC148" s="17">
        <v>2007</v>
      </c>
      <c r="AD148" s="27">
        <v>0</v>
      </c>
      <c r="AE148" s="27">
        <v>0</v>
      </c>
      <c r="AF148" s="27">
        <v>0</v>
      </c>
      <c r="AG148" s="34">
        <v>1</v>
      </c>
      <c r="AH148" s="33">
        <v>1</v>
      </c>
      <c r="AI148" s="15">
        <v>0</v>
      </c>
      <c r="AJ148">
        <v>0</v>
      </c>
      <c r="AK148" s="31">
        <v>1</v>
      </c>
      <c r="AL148" t="s">
        <v>87</v>
      </c>
      <c r="AM148" s="31" t="s">
        <v>87</v>
      </c>
      <c r="AN148">
        <v>0</v>
      </c>
      <c r="AO148" s="15">
        <v>1</v>
      </c>
      <c r="AP148" t="s">
        <v>87</v>
      </c>
      <c r="AQ148" s="15" t="s">
        <v>87</v>
      </c>
      <c r="AR148" s="15" t="s">
        <v>2</v>
      </c>
      <c r="AS148">
        <v>1</v>
      </c>
      <c r="AT148">
        <v>0</v>
      </c>
      <c r="AU148">
        <v>0</v>
      </c>
      <c r="AV148">
        <v>0</v>
      </c>
      <c r="AW148">
        <v>0</v>
      </c>
      <c r="AX148">
        <v>0</v>
      </c>
      <c r="AY148" s="15">
        <v>0</v>
      </c>
      <c r="AZ148">
        <v>1</v>
      </c>
      <c r="BA148">
        <v>0</v>
      </c>
      <c r="BB148" s="15">
        <v>0</v>
      </c>
      <c r="BC148">
        <v>29297</v>
      </c>
      <c r="BD148">
        <v>1927</v>
      </c>
      <c r="BE148" s="21">
        <v>0.92300000000000004</v>
      </c>
      <c r="BF148" s="21">
        <v>44.5</v>
      </c>
      <c r="BG148">
        <v>1</v>
      </c>
      <c r="BH148">
        <v>0</v>
      </c>
      <c r="BI148">
        <v>0</v>
      </c>
      <c r="BJ148">
        <v>0</v>
      </c>
      <c r="BK148">
        <v>0</v>
      </c>
      <c r="BL148" s="15">
        <v>0</v>
      </c>
      <c r="BM148">
        <v>0</v>
      </c>
      <c r="BN148">
        <v>0</v>
      </c>
      <c r="BO148">
        <v>0</v>
      </c>
      <c r="BP148" s="15">
        <v>1</v>
      </c>
      <c r="BQ148">
        <v>0</v>
      </c>
      <c r="BR148">
        <v>0</v>
      </c>
      <c r="BS148" s="15">
        <v>0</v>
      </c>
      <c r="BT148">
        <v>0</v>
      </c>
      <c r="BU148">
        <v>0</v>
      </c>
      <c r="BV148">
        <v>1</v>
      </c>
      <c r="BW148">
        <v>1</v>
      </c>
      <c r="BX148">
        <v>0</v>
      </c>
      <c r="BY148">
        <v>0</v>
      </c>
      <c r="BZ148">
        <v>0</v>
      </c>
      <c r="CA148">
        <v>0</v>
      </c>
      <c r="CB148">
        <v>0</v>
      </c>
      <c r="CC148">
        <v>0</v>
      </c>
      <c r="CD148">
        <v>0</v>
      </c>
      <c r="CE148" s="15">
        <v>0</v>
      </c>
      <c r="CF148">
        <v>0.29799999999999999</v>
      </c>
      <c r="CG148">
        <v>5</v>
      </c>
      <c r="CH148">
        <v>0</v>
      </c>
      <c r="CI148">
        <v>1</v>
      </c>
      <c r="CJ148">
        <v>35</v>
      </c>
      <c r="CK148" s="28" t="s">
        <v>80</v>
      </c>
    </row>
    <row r="149" spans="1:89" x14ac:dyDescent="0.35">
      <c r="A149">
        <v>148</v>
      </c>
      <c r="B149">
        <v>14</v>
      </c>
      <c r="C149" s="21" t="s">
        <v>117</v>
      </c>
      <c r="D149" s="11">
        <v>8.4</v>
      </c>
      <c r="E149" s="12">
        <v>0.5</v>
      </c>
      <c r="F149" s="7">
        <v>27.713380227424</v>
      </c>
      <c r="G149" s="8">
        <v>0</v>
      </c>
      <c r="H149" s="9">
        <v>0</v>
      </c>
      <c r="I149" s="9">
        <v>0</v>
      </c>
      <c r="J149" s="9">
        <v>1</v>
      </c>
      <c r="K149" s="9">
        <v>0</v>
      </c>
      <c r="L149" s="8">
        <v>30679</v>
      </c>
      <c r="M149" s="9">
        <v>3</v>
      </c>
      <c r="N149" s="9">
        <f t="shared" si="23"/>
        <v>30675</v>
      </c>
      <c r="O149" s="9">
        <f t="shared" si="24"/>
        <v>12</v>
      </c>
      <c r="P149" s="7">
        <v>12.4</v>
      </c>
      <c r="Q149" s="7">
        <f t="shared" si="26"/>
        <v>26.1</v>
      </c>
      <c r="R149" s="9">
        <v>1</v>
      </c>
      <c r="S149" s="9">
        <v>0</v>
      </c>
      <c r="T149" s="9">
        <v>1</v>
      </c>
      <c r="U149" s="9">
        <v>0</v>
      </c>
      <c r="V149" s="9">
        <v>0</v>
      </c>
      <c r="W149" s="25">
        <v>0</v>
      </c>
      <c r="X149" s="9">
        <v>0</v>
      </c>
      <c r="Y149" s="9">
        <v>1</v>
      </c>
      <c r="Z149" s="25">
        <v>0</v>
      </c>
      <c r="AA149" s="9">
        <v>0</v>
      </c>
      <c r="AB149" s="25">
        <v>1</v>
      </c>
      <c r="AC149" s="17">
        <v>2007</v>
      </c>
      <c r="AD149" s="27">
        <v>0</v>
      </c>
      <c r="AE149" s="27">
        <v>0</v>
      </c>
      <c r="AF149" s="27">
        <v>0</v>
      </c>
      <c r="AG149" s="34">
        <v>1</v>
      </c>
      <c r="AH149" s="33">
        <v>1</v>
      </c>
      <c r="AI149" s="15">
        <v>0</v>
      </c>
      <c r="AJ149">
        <v>1</v>
      </c>
      <c r="AK149" s="31">
        <v>0</v>
      </c>
      <c r="AL149" t="s">
        <v>87</v>
      </c>
      <c r="AM149" s="31" t="s">
        <v>87</v>
      </c>
      <c r="AN149">
        <v>0</v>
      </c>
      <c r="AO149" s="15">
        <v>1</v>
      </c>
      <c r="AP149" t="s">
        <v>87</v>
      </c>
      <c r="AQ149" s="15" t="s">
        <v>87</v>
      </c>
      <c r="AR149" s="15" t="s">
        <v>2</v>
      </c>
      <c r="AS149">
        <v>1</v>
      </c>
      <c r="AT149">
        <v>0</v>
      </c>
      <c r="AU149">
        <v>0</v>
      </c>
      <c r="AV149">
        <v>0</v>
      </c>
      <c r="AW149">
        <v>0</v>
      </c>
      <c r="AX149">
        <v>0</v>
      </c>
      <c r="AY149" s="15">
        <v>0</v>
      </c>
      <c r="AZ149">
        <v>1</v>
      </c>
      <c r="BA149">
        <v>0</v>
      </c>
      <c r="BB149" s="15">
        <v>0</v>
      </c>
      <c r="BC149">
        <v>29297</v>
      </c>
      <c r="BD149">
        <v>1927</v>
      </c>
      <c r="BE149" s="21">
        <v>0.92300000000000004</v>
      </c>
      <c r="BF149" s="21">
        <v>44.5</v>
      </c>
      <c r="BG149">
        <v>1</v>
      </c>
      <c r="BH149">
        <v>0</v>
      </c>
      <c r="BI149">
        <v>0</v>
      </c>
      <c r="BJ149">
        <v>0</v>
      </c>
      <c r="BK149">
        <v>0</v>
      </c>
      <c r="BL149" s="15">
        <v>0</v>
      </c>
      <c r="BM149">
        <v>0</v>
      </c>
      <c r="BN149">
        <v>0</v>
      </c>
      <c r="BO149">
        <v>0</v>
      </c>
      <c r="BP149" s="15">
        <v>1</v>
      </c>
      <c r="BQ149">
        <v>0</v>
      </c>
      <c r="BR149">
        <v>0</v>
      </c>
      <c r="BS149" s="15">
        <v>0</v>
      </c>
      <c r="BT149">
        <v>0</v>
      </c>
      <c r="BU149">
        <v>0</v>
      </c>
      <c r="BV149">
        <v>1</v>
      </c>
      <c r="BW149">
        <v>1</v>
      </c>
      <c r="BX149">
        <v>0</v>
      </c>
      <c r="BY149">
        <v>0</v>
      </c>
      <c r="BZ149">
        <v>0</v>
      </c>
      <c r="CA149">
        <v>0</v>
      </c>
      <c r="CB149">
        <v>0</v>
      </c>
      <c r="CC149">
        <v>0</v>
      </c>
      <c r="CD149">
        <v>0</v>
      </c>
      <c r="CE149" s="15">
        <v>0</v>
      </c>
      <c r="CF149">
        <v>0.29799999999999999</v>
      </c>
      <c r="CG149">
        <v>5</v>
      </c>
      <c r="CH149">
        <v>0</v>
      </c>
      <c r="CI149">
        <v>1</v>
      </c>
      <c r="CJ149">
        <v>35</v>
      </c>
      <c r="CK149" s="28" t="s">
        <v>80</v>
      </c>
    </row>
    <row r="150" spans="1:89" x14ac:dyDescent="0.35">
      <c r="A150">
        <v>149</v>
      </c>
      <c r="B150">
        <v>14</v>
      </c>
      <c r="C150" s="21" t="s">
        <v>117</v>
      </c>
      <c r="D150" s="11">
        <v>8.6999999999999993</v>
      </c>
      <c r="E150" s="12">
        <v>0.6</v>
      </c>
      <c r="F150" s="7">
        <v>28.713380227424</v>
      </c>
      <c r="G150" s="8">
        <v>0</v>
      </c>
      <c r="H150" s="9">
        <v>0</v>
      </c>
      <c r="I150" s="9">
        <v>0</v>
      </c>
      <c r="J150" s="9">
        <v>1</v>
      </c>
      <c r="K150" s="9">
        <v>0</v>
      </c>
      <c r="L150" s="8">
        <v>30709</v>
      </c>
      <c r="M150" s="9">
        <v>3</v>
      </c>
      <c r="N150" s="9">
        <f t="shared" si="23"/>
        <v>30705</v>
      </c>
      <c r="O150" s="9">
        <f t="shared" si="24"/>
        <v>12</v>
      </c>
      <c r="P150" s="7">
        <v>12.4</v>
      </c>
      <c r="Q150" s="7">
        <f t="shared" si="26"/>
        <v>26.1</v>
      </c>
      <c r="R150" s="9">
        <v>1</v>
      </c>
      <c r="S150" s="9">
        <v>0</v>
      </c>
      <c r="T150" s="9">
        <v>0</v>
      </c>
      <c r="U150" s="9">
        <v>1</v>
      </c>
      <c r="V150" s="9">
        <v>0</v>
      </c>
      <c r="W150" s="25">
        <v>0</v>
      </c>
      <c r="X150" s="9">
        <v>0</v>
      </c>
      <c r="Y150" s="9">
        <v>1</v>
      </c>
      <c r="Z150" s="25">
        <v>0</v>
      </c>
      <c r="AA150" s="9">
        <v>0</v>
      </c>
      <c r="AB150" s="25">
        <v>1</v>
      </c>
      <c r="AC150" s="17">
        <v>2007</v>
      </c>
      <c r="AD150" s="27">
        <v>0</v>
      </c>
      <c r="AE150" s="27">
        <v>0</v>
      </c>
      <c r="AF150" s="27">
        <v>0</v>
      </c>
      <c r="AG150" s="34">
        <v>1</v>
      </c>
      <c r="AH150" s="33">
        <v>1</v>
      </c>
      <c r="AI150" s="15">
        <v>0</v>
      </c>
      <c r="AJ150">
        <v>1</v>
      </c>
      <c r="AK150" s="31">
        <v>0</v>
      </c>
      <c r="AL150" t="s">
        <v>87</v>
      </c>
      <c r="AM150" s="31" t="s">
        <v>87</v>
      </c>
      <c r="AN150">
        <v>0</v>
      </c>
      <c r="AO150" s="15">
        <v>1</v>
      </c>
      <c r="AP150" t="s">
        <v>87</v>
      </c>
      <c r="AQ150" s="15" t="s">
        <v>87</v>
      </c>
      <c r="AR150" s="15" t="s">
        <v>2</v>
      </c>
      <c r="AS150">
        <v>1</v>
      </c>
      <c r="AT150">
        <v>0</v>
      </c>
      <c r="AU150">
        <v>0</v>
      </c>
      <c r="AV150">
        <v>0</v>
      </c>
      <c r="AW150">
        <v>0</v>
      </c>
      <c r="AX150">
        <v>0</v>
      </c>
      <c r="AY150" s="15">
        <v>0</v>
      </c>
      <c r="AZ150">
        <v>1</v>
      </c>
      <c r="BA150">
        <v>0</v>
      </c>
      <c r="BB150" s="15">
        <v>0</v>
      </c>
      <c r="BC150">
        <v>29297</v>
      </c>
      <c r="BD150">
        <v>1927</v>
      </c>
      <c r="BE150" s="21">
        <v>0.92300000000000004</v>
      </c>
      <c r="BF150" s="21">
        <v>44.5</v>
      </c>
      <c r="BG150">
        <v>1</v>
      </c>
      <c r="BH150">
        <v>0</v>
      </c>
      <c r="BI150">
        <v>0</v>
      </c>
      <c r="BJ150">
        <v>0</v>
      </c>
      <c r="BK150">
        <v>0</v>
      </c>
      <c r="BL150" s="15">
        <v>0</v>
      </c>
      <c r="BM150">
        <v>0</v>
      </c>
      <c r="BN150">
        <v>0</v>
      </c>
      <c r="BO150">
        <v>0</v>
      </c>
      <c r="BP150" s="15">
        <v>1</v>
      </c>
      <c r="BQ150">
        <v>0</v>
      </c>
      <c r="BR150">
        <v>0</v>
      </c>
      <c r="BS150" s="15">
        <v>0</v>
      </c>
      <c r="BT150">
        <v>0</v>
      </c>
      <c r="BU150">
        <v>0</v>
      </c>
      <c r="BV150">
        <v>1</v>
      </c>
      <c r="BW150">
        <v>1</v>
      </c>
      <c r="BX150">
        <v>0</v>
      </c>
      <c r="BY150">
        <v>0</v>
      </c>
      <c r="BZ150">
        <v>0</v>
      </c>
      <c r="CA150">
        <v>0</v>
      </c>
      <c r="CB150">
        <v>0</v>
      </c>
      <c r="CC150">
        <v>0</v>
      </c>
      <c r="CD150">
        <v>0</v>
      </c>
      <c r="CE150" s="15">
        <v>0</v>
      </c>
      <c r="CF150">
        <v>0.29799999999999999</v>
      </c>
      <c r="CG150">
        <v>5</v>
      </c>
      <c r="CH150">
        <v>0</v>
      </c>
      <c r="CI150">
        <v>1</v>
      </c>
      <c r="CJ150">
        <v>35</v>
      </c>
      <c r="CK150" s="28" t="s">
        <v>80</v>
      </c>
    </row>
    <row r="151" spans="1:89" x14ac:dyDescent="0.35">
      <c r="A151">
        <v>150</v>
      </c>
      <c r="B151">
        <v>14</v>
      </c>
      <c r="C151" s="21" t="s">
        <v>117</v>
      </c>
      <c r="D151" s="11">
        <v>9.8000000000000007</v>
      </c>
      <c r="E151" s="12">
        <v>0.6</v>
      </c>
      <c r="F151" s="7">
        <v>29.713380227424</v>
      </c>
      <c r="G151" s="8">
        <v>0</v>
      </c>
      <c r="H151" s="9">
        <v>0</v>
      </c>
      <c r="I151" s="9">
        <v>0</v>
      </c>
      <c r="J151" s="9">
        <v>1</v>
      </c>
      <c r="K151" s="9">
        <v>0</v>
      </c>
      <c r="L151" s="8">
        <v>31388</v>
      </c>
      <c r="M151" s="9">
        <v>3</v>
      </c>
      <c r="N151" s="9">
        <f t="shared" si="23"/>
        <v>31384</v>
      </c>
      <c r="O151" s="9">
        <f t="shared" si="24"/>
        <v>12</v>
      </c>
      <c r="P151" s="7">
        <v>12.4</v>
      </c>
      <c r="Q151" s="7">
        <f t="shared" si="26"/>
        <v>26.1</v>
      </c>
      <c r="R151" s="9">
        <v>1</v>
      </c>
      <c r="S151" s="9">
        <v>0</v>
      </c>
      <c r="T151" s="9">
        <v>0</v>
      </c>
      <c r="U151" s="9">
        <v>0</v>
      </c>
      <c r="V151" s="9">
        <v>1</v>
      </c>
      <c r="W151" s="25">
        <v>0</v>
      </c>
      <c r="X151" s="9">
        <v>0</v>
      </c>
      <c r="Y151" s="9">
        <v>1</v>
      </c>
      <c r="Z151" s="25">
        <v>0</v>
      </c>
      <c r="AA151" s="9">
        <v>0</v>
      </c>
      <c r="AB151" s="25">
        <v>1</v>
      </c>
      <c r="AC151" s="17">
        <v>2007</v>
      </c>
      <c r="AD151" s="27">
        <v>0</v>
      </c>
      <c r="AE151" s="27">
        <v>0</v>
      </c>
      <c r="AF151" s="27">
        <v>0</v>
      </c>
      <c r="AG151" s="34">
        <v>1</v>
      </c>
      <c r="AH151" s="33">
        <v>1</v>
      </c>
      <c r="AI151" s="15">
        <v>0</v>
      </c>
      <c r="AJ151">
        <v>1</v>
      </c>
      <c r="AK151" s="31">
        <v>0</v>
      </c>
      <c r="AL151" t="s">
        <v>87</v>
      </c>
      <c r="AM151" s="31" t="s">
        <v>87</v>
      </c>
      <c r="AN151">
        <v>0</v>
      </c>
      <c r="AO151" s="15">
        <v>1</v>
      </c>
      <c r="AP151" t="s">
        <v>87</v>
      </c>
      <c r="AQ151" s="15" t="s">
        <v>87</v>
      </c>
      <c r="AR151" s="15" t="s">
        <v>2</v>
      </c>
      <c r="AS151">
        <v>1</v>
      </c>
      <c r="AT151">
        <v>0</v>
      </c>
      <c r="AU151">
        <v>0</v>
      </c>
      <c r="AV151">
        <v>0</v>
      </c>
      <c r="AW151">
        <v>0</v>
      </c>
      <c r="AX151">
        <v>0</v>
      </c>
      <c r="AY151" s="15">
        <v>0</v>
      </c>
      <c r="AZ151">
        <v>1</v>
      </c>
      <c r="BA151">
        <v>0</v>
      </c>
      <c r="BB151" s="15">
        <v>0</v>
      </c>
      <c r="BC151">
        <v>29297</v>
      </c>
      <c r="BD151">
        <v>1927</v>
      </c>
      <c r="BE151" s="21">
        <v>0.92300000000000004</v>
      </c>
      <c r="BF151" s="21">
        <v>44.5</v>
      </c>
      <c r="BG151">
        <v>1</v>
      </c>
      <c r="BH151">
        <v>0</v>
      </c>
      <c r="BI151">
        <v>0</v>
      </c>
      <c r="BJ151">
        <v>0</v>
      </c>
      <c r="BK151">
        <v>0</v>
      </c>
      <c r="BL151" s="15">
        <v>0</v>
      </c>
      <c r="BM151">
        <v>0</v>
      </c>
      <c r="BN151">
        <v>0</v>
      </c>
      <c r="BO151">
        <v>0</v>
      </c>
      <c r="BP151" s="15">
        <v>1</v>
      </c>
      <c r="BQ151">
        <v>0</v>
      </c>
      <c r="BR151">
        <v>0</v>
      </c>
      <c r="BS151" s="15">
        <v>0</v>
      </c>
      <c r="BT151">
        <v>0</v>
      </c>
      <c r="BU151">
        <v>0</v>
      </c>
      <c r="BV151">
        <v>1</v>
      </c>
      <c r="BW151">
        <v>1</v>
      </c>
      <c r="BX151">
        <v>0</v>
      </c>
      <c r="BY151">
        <v>0</v>
      </c>
      <c r="BZ151">
        <v>0</v>
      </c>
      <c r="CA151">
        <v>0</v>
      </c>
      <c r="CB151">
        <v>0</v>
      </c>
      <c r="CC151">
        <v>0</v>
      </c>
      <c r="CD151">
        <v>0</v>
      </c>
      <c r="CE151" s="15">
        <v>0</v>
      </c>
      <c r="CF151">
        <v>0.29799999999999999</v>
      </c>
      <c r="CG151">
        <v>5</v>
      </c>
      <c r="CH151">
        <v>0</v>
      </c>
      <c r="CI151">
        <v>1</v>
      </c>
      <c r="CJ151">
        <v>35</v>
      </c>
      <c r="CK151" s="28" t="s">
        <v>80</v>
      </c>
    </row>
    <row r="152" spans="1:89" x14ac:dyDescent="0.35">
      <c r="A152">
        <v>151</v>
      </c>
      <c r="B152">
        <v>14</v>
      </c>
      <c r="C152" s="21" t="s">
        <v>117</v>
      </c>
      <c r="D152" s="11">
        <v>7.5</v>
      </c>
      <c r="E152" s="12">
        <v>0.3</v>
      </c>
      <c r="F152" s="7">
        <v>30.713380227424</v>
      </c>
      <c r="G152" s="8">
        <v>0</v>
      </c>
      <c r="H152" s="9">
        <v>0</v>
      </c>
      <c r="I152" s="9">
        <v>0</v>
      </c>
      <c r="J152" s="9">
        <v>1</v>
      </c>
      <c r="K152" s="9">
        <v>0</v>
      </c>
      <c r="L152" s="8">
        <v>29839</v>
      </c>
      <c r="M152" s="9">
        <v>3</v>
      </c>
      <c r="N152" s="9">
        <f t="shared" si="23"/>
        <v>29835</v>
      </c>
      <c r="O152" s="9">
        <f t="shared" si="24"/>
        <v>12</v>
      </c>
      <c r="P152" s="7">
        <v>12.6</v>
      </c>
      <c r="Q152" s="7">
        <f t="shared" si="26"/>
        <v>25.9</v>
      </c>
      <c r="R152" s="9">
        <v>1</v>
      </c>
      <c r="S152" s="9">
        <v>0</v>
      </c>
      <c r="T152" s="9">
        <v>1</v>
      </c>
      <c r="U152" s="9">
        <v>0</v>
      </c>
      <c r="V152" s="9">
        <v>0</v>
      </c>
      <c r="W152" s="25">
        <v>0</v>
      </c>
      <c r="X152" s="9">
        <v>0</v>
      </c>
      <c r="Y152" s="9">
        <v>1</v>
      </c>
      <c r="Z152" s="25">
        <v>0</v>
      </c>
      <c r="AA152" s="9">
        <v>0</v>
      </c>
      <c r="AB152" s="25">
        <v>1</v>
      </c>
      <c r="AC152" s="17">
        <v>2007</v>
      </c>
      <c r="AD152" s="27">
        <v>0</v>
      </c>
      <c r="AE152" s="27">
        <v>0</v>
      </c>
      <c r="AF152" s="27">
        <v>0</v>
      </c>
      <c r="AG152" s="34">
        <v>1</v>
      </c>
      <c r="AH152" s="33">
        <v>1</v>
      </c>
      <c r="AI152" s="15">
        <v>0</v>
      </c>
      <c r="AJ152">
        <v>0</v>
      </c>
      <c r="AK152" s="31">
        <v>1</v>
      </c>
      <c r="AL152" t="s">
        <v>87</v>
      </c>
      <c r="AM152" s="31" t="s">
        <v>87</v>
      </c>
      <c r="AN152">
        <v>0</v>
      </c>
      <c r="AO152" s="15">
        <v>1</v>
      </c>
      <c r="AP152" t="s">
        <v>87</v>
      </c>
      <c r="AQ152" s="15" t="s">
        <v>87</v>
      </c>
      <c r="AR152" s="15" t="s">
        <v>2</v>
      </c>
      <c r="AS152">
        <v>1</v>
      </c>
      <c r="AT152">
        <v>0</v>
      </c>
      <c r="AU152">
        <v>0</v>
      </c>
      <c r="AV152">
        <v>0</v>
      </c>
      <c r="AW152">
        <v>0</v>
      </c>
      <c r="AX152">
        <v>0</v>
      </c>
      <c r="AY152" s="15">
        <v>0</v>
      </c>
      <c r="AZ152">
        <v>1</v>
      </c>
      <c r="BA152">
        <v>0</v>
      </c>
      <c r="BB152" s="15">
        <v>0</v>
      </c>
      <c r="BC152">
        <v>29297</v>
      </c>
      <c r="BD152">
        <v>1927</v>
      </c>
      <c r="BE152" s="21">
        <v>0.92300000000000004</v>
      </c>
      <c r="BF152" s="21">
        <v>44.5</v>
      </c>
      <c r="BG152">
        <v>1</v>
      </c>
      <c r="BH152">
        <v>0</v>
      </c>
      <c r="BI152">
        <v>0</v>
      </c>
      <c r="BJ152">
        <v>0</v>
      </c>
      <c r="BK152">
        <v>0</v>
      </c>
      <c r="BL152" s="15">
        <v>0</v>
      </c>
      <c r="BM152">
        <v>0</v>
      </c>
      <c r="BN152">
        <v>0</v>
      </c>
      <c r="BO152">
        <v>0</v>
      </c>
      <c r="BP152" s="15">
        <v>1</v>
      </c>
      <c r="BQ152">
        <v>0</v>
      </c>
      <c r="BR152">
        <v>0</v>
      </c>
      <c r="BS152" s="15">
        <v>0</v>
      </c>
      <c r="BT152">
        <v>0</v>
      </c>
      <c r="BU152">
        <v>0</v>
      </c>
      <c r="BV152">
        <v>1</v>
      </c>
      <c r="BW152">
        <v>1</v>
      </c>
      <c r="BX152">
        <v>0</v>
      </c>
      <c r="BY152">
        <v>0</v>
      </c>
      <c r="BZ152">
        <v>0</v>
      </c>
      <c r="CA152">
        <v>0</v>
      </c>
      <c r="CB152">
        <v>0</v>
      </c>
      <c r="CC152">
        <v>0</v>
      </c>
      <c r="CD152">
        <v>0</v>
      </c>
      <c r="CE152" s="15">
        <v>0</v>
      </c>
      <c r="CF152">
        <v>0.29799999999999999</v>
      </c>
      <c r="CG152">
        <v>5</v>
      </c>
      <c r="CH152">
        <v>0</v>
      </c>
      <c r="CI152">
        <v>1</v>
      </c>
      <c r="CJ152">
        <v>35</v>
      </c>
      <c r="CK152" s="28" t="s">
        <v>80</v>
      </c>
    </row>
    <row r="153" spans="1:89" x14ac:dyDescent="0.35">
      <c r="A153">
        <v>152</v>
      </c>
      <c r="B153">
        <v>14</v>
      </c>
      <c r="C153" s="21" t="s">
        <v>117</v>
      </c>
      <c r="D153" s="11">
        <v>10.6</v>
      </c>
      <c r="E153" s="12">
        <v>0.5</v>
      </c>
      <c r="F153" s="7">
        <v>31.713380227424</v>
      </c>
      <c r="G153" s="8">
        <v>0</v>
      </c>
      <c r="H153" s="9">
        <v>0</v>
      </c>
      <c r="I153" s="9">
        <v>0</v>
      </c>
      <c r="J153" s="9">
        <v>1</v>
      </c>
      <c r="K153" s="9">
        <v>0</v>
      </c>
      <c r="L153" s="8">
        <v>29869</v>
      </c>
      <c r="M153" s="9">
        <v>3</v>
      </c>
      <c r="N153" s="9">
        <f t="shared" si="23"/>
        <v>29865</v>
      </c>
      <c r="O153" s="9">
        <f t="shared" si="24"/>
        <v>12</v>
      </c>
      <c r="P153" s="7">
        <v>12.6</v>
      </c>
      <c r="Q153" s="7">
        <f t="shared" si="26"/>
        <v>25.9</v>
      </c>
      <c r="R153" s="9">
        <v>1</v>
      </c>
      <c r="S153" s="9">
        <v>0</v>
      </c>
      <c r="T153" s="9">
        <v>0</v>
      </c>
      <c r="U153" s="9">
        <v>1</v>
      </c>
      <c r="V153" s="9">
        <v>0</v>
      </c>
      <c r="W153" s="25">
        <v>0</v>
      </c>
      <c r="X153" s="9">
        <v>0</v>
      </c>
      <c r="Y153" s="9">
        <v>1</v>
      </c>
      <c r="Z153" s="25">
        <v>0</v>
      </c>
      <c r="AA153" s="9">
        <v>0</v>
      </c>
      <c r="AB153" s="25">
        <v>1</v>
      </c>
      <c r="AC153" s="17">
        <v>2007</v>
      </c>
      <c r="AD153" s="27">
        <v>0</v>
      </c>
      <c r="AE153" s="27">
        <v>0</v>
      </c>
      <c r="AF153" s="27">
        <v>0</v>
      </c>
      <c r="AG153" s="34">
        <v>1</v>
      </c>
      <c r="AH153" s="33">
        <v>1</v>
      </c>
      <c r="AI153" s="15">
        <v>0</v>
      </c>
      <c r="AJ153">
        <v>0</v>
      </c>
      <c r="AK153" s="31">
        <v>1</v>
      </c>
      <c r="AL153" t="s">
        <v>87</v>
      </c>
      <c r="AM153" s="31" t="s">
        <v>87</v>
      </c>
      <c r="AN153">
        <v>0</v>
      </c>
      <c r="AO153" s="15">
        <v>1</v>
      </c>
      <c r="AP153" t="s">
        <v>87</v>
      </c>
      <c r="AQ153" s="15" t="s">
        <v>87</v>
      </c>
      <c r="AR153" s="15" t="s">
        <v>2</v>
      </c>
      <c r="AS153">
        <v>1</v>
      </c>
      <c r="AT153">
        <v>0</v>
      </c>
      <c r="AU153">
        <v>0</v>
      </c>
      <c r="AV153">
        <v>0</v>
      </c>
      <c r="AW153">
        <v>0</v>
      </c>
      <c r="AX153">
        <v>0</v>
      </c>
      <c r="AY153" s="15">
        <v>0</v>
      </c>
      <c r="AZ153">
        <v>1</v>
      </c>
      <c r="BA153">
        <v>0</v>
      </c>
      <c r="BB153" s="15">
        <v>0</v>
      </c>
      <c r="BC153">
        <v>29297</v>
      </c>
      <c r="BD153">
        <v>1927</v>
      </c>
      <c r="BE153" s="21">
        <v>0.92300000000000004</v>
      </c>
      <c r="BF153" s="21">
        <v>44.5</v>
      </c>
      <c r="BG153">
        <v>1</v>
      </c>
      <c r="BH153">
        <v>0</v>
      </c>
      <c r="BI153">
        <v>0</v>
      </c>
      <c r="BJ153">
        <v>0</v>
      </c>
      <c r="BK153">
        <v>0</v>
      </c>
      <c r="BL153" s="15">
        <v>0</v>
      </c>
      <c r="BM153">
        <v>0</v>
      </c>
      <c r="BN153">
        <v>0</v>
      </c>
      <c r="BO153">
        <v>0</v>
      </c>
      <c r="BP153" s="15">
        <v>1</v>
      </c>
      <c r="BQ153">
        <v>0</v>
      </c>
      <c r="BR153">
        <v>0</v>
      </c>
      <c r="BS153" s="15">
        <v>0</v>
      </c>
      <c r="BT153">
        <v>0</v>
      </c>
      <c r="BU153">
        <v>0</v>
      </c>
      <c r="BV153">
        <v>1</v>
      </c>
      <c r="BW153">
        <v>1</v>
      </c>
      <c r="BX153">
        <v>0</v>
      </c>
      <c r="BY153">
        <v>0</v>
      </c>
      <c r="BZ153">
        <v>0</v>
      </c>
      <c r="CA153">
        <v>0</v>
      </c>
      <c r="CB153">
        <v>0</v>
      </c>
      <c r="CC153">
        <v>0</v>
      </c>
      <c r="CD153">
        <v>0</v>
      </c>
      <c r="CE153" s="15">
        <v>0</v>
      </c>
      <c r="CF153">
        <v>0.29799999999999999</v>
      </c>
      <c r="CG153">
        <v>5</v>
      </c>
      <c r="CH153">
        <v>0</v>
      </c>
      <c r="CI153">
        <v>1</v>
      </c>
      <c r="CJ153">
        <v>35</v>
      </c>
      <c r="CK153" s="28" t="s">
        <v>80</v>
      </c>
    </row>
    <row r="154" spans="1:89" s="38" customFormat="1" x14ac:dyDescent="0.35">
      <c r="A154" s="38">
        <v>153</v>
      </c>
      <c r="B154" s="38">
        <v>14</v>
      </c>
      <c r="C154" s="39" t="s">
        <v>117</v>
      </c>
      <c r="D154" s="40">
        <v>11.1</v>
      </c>
      <c r="E154" s="41">
        <v>0.6</v>
      </c>
      <c r="F154" s="42">
        <v>32.713380227423997</v>
      </c>
      <c r="G154" s="44">
        <v>0</v>
      </c>
      <c r="H154" s="45">
        <v>0</v>
      </c>
      <c r="I154" s="45">
        <v>0</v>
      </c>
      <c r="J154" s="45">
        <v>1</v>
      </c>
      <c r="K154" s="45">
        <v>0</v>
      </c>
      <c r="L154" s="44">
        <v>29871</v>
      </c>
      <c r="M154" s="45">
        <v>3</v>
      </c>
      <c r="N154" s="45">
        <f t="shared" si="23"/>
        <v>29867</v>
      </c>
      <c r="O154" s="45">
        <f t="shared" si="24"/>
        <v>12</v>
      </c>
      <c r="P154" s="42">
        <v>12.6</v>
      </c>
      <c r="Q154" s="42">
        <f t="shared" si="26"/>
        <v>25.9</v>
      </c>
      <c r="R154" s="45">
        <v>1</v>
      </c>
      <c r="S154" s="45">
        <v>0</v>
      </c>
      <c r="T154" s="45">
        <v>0</v>
      </c>
      <c r="U154" s="45">
        <v>0</v>
      </c>
      <c r="V154" s="45">
        <v>1</v>
      </c>
      <c r="W154" s="46">
        <v>0</v>
      </c>
      <c r="X154" s="45">
        <v>0</v>
      </c>
      <c r="Y154" s="45">
        <v>1</v>
      </c>
      <c r="Z154" s="46">
        <v>0</v>
      </c>
      <c r="AA154" s="45">
        <v>0</v>
      </c>
      <c r="AB154" s="46">
        <v>1</v>
      </c>
      <c r="AC154" s="47">
        <v>2007</v>
      </c>
      <c r="AD154" s="43">
        <v>0</v>
      </c>
      <c r="AE154" s="43">
        <v>0</v>
      </c>
      <c r="AF154" s="43">
        <v>0</v>
      </c>
      <c r="AG154" s="48">
        <v>1</v>
      </c>
      <c r="AH154" s="49">
        <v>1</v>
      </c>
      <c r="AI154" s="50">
        <v>0</v>
      </c>
      <c r="AJ154" s="38">
        <v>0</v>
      </c>
      <c r="AK154" s="51">
        <v>1</v>
      </c>
      <c r="AL154" s="38" t="s">
        <v>87</v>
      </c>
      <c r="AM154" s="51" t="s">
        <v>87</v>
      </c>
      <c r="AN154">
        <v>0</v>
      </c>
      <c r="AO154" s="50">
        <v>1</v>
      </c>
      <c r="AP154" s="38" t="s">
        <v>87</v>
      </c>
      <c r="AQ154" s="50" t="s">
        <v>87</v>
      </c>
      <c r="AR154" s="50" t="s">
        <v>2</v>
      </c>
      <c r="AS154">
        <v>1</v>
      </c>
      <c r="AT154">
        <v>0</v>
      </c>
      <c r="AU154">
        <v>0</v>
      </c>
      <c r="AV154">
        <v>0</v>
      </c>
      <c r="AW154">
        <v>0</v>
      </c>
      <c r="AX154">
        <v>0</v>
      </c>
      <c r="AY154" s="50">
        <v>0</v>
      </c>
      <c r="AZ154">
        <v>1</v>
      </c>
      <c r="BA154">
        <v>0</v>
      </c>
      <c r="BB154" s="50">
        <v>0</v>
      </c>
      <c r="BC154">
        <v>29297</v>
      </c>
      <c r="BD154">
        <v>1927</v>
      </c>
      <c r="BE154" s="39">
        <v>0.92300000000000004</v>
      </c>
      <c r="BF154" s="39">
        <v>44.5</v>
      </c>
      <c r="BG154" s="38">
        <v>1</v>
      </c>
      <c r="BH154" s="38">
        <v>0</v>
      </c>
      <c r="BI154" s="38">
        <v>0</v>
      </c>
      <c r="BJ154" s="38">
        <v>0</v>
      </c>
      <c r="BK154" s="38">
        <v>0</v>
      </c>
      <c r="BL154" s="50">
        <v>0</v>
      </c>
      <c r="BM154" s="38">
        <v>0</v>
      </c>
      <c r="BN154" s="38">
        <v>0</v>
      </c>
      <c r="BO154" s="38">
        <v>0</v>
      </c>
      <c r="BP154" s="50">
        <v>1</v>
      </c>
      <c r="BQ154" s="38">
        <v>0</v>
      </c>
      <c r="BR154" s="38">
        <v>0</v>
      </c>
      <c r="BS154" s="50">
        <v>0</v>
      </c>
      <c r="BT154" s="38">
        <v>0</v>
      </c>
      <c r="BU154" s="38">
        <v>0</v>
      </c>
      <c r="BV154" s="38">
        <v>1</v>
      </c>
      <c r="BW154" s="38">
        <v>1</v>
      </c>
      <c r="BX154" s="38">
        <v>0</v>
      </c>
      <c r="BY154" s="38">
        <v>0</v>
      </c>
      <c r="BZ154" s="38">
        <v>0</v>
      </c>
      <c r="CA154">
        <v>0</v>
      </c>
      <c r="CB154" s="38">
        <v>0</v>
      </c>
      <c r="CC154" s="38">
        <v>0</v>
      </c>
      <c r="CD154" s="38">
        <v>0</v>
      </c>
      <c r="CE154" s="50">
        <v>0</v>
      </c>
      <c r="CF154">
        <v>0.29799999999999999</v>
      </c>
      <c r="CG154">
        <v>5</v>
      </c>
      <c r="CH154">
        <v>0</v>
      </c>
      <c r="CI154">
        <v>1</v>
      </c>
      <c r="CJ154">
        <v>35</v>
      </c>
      <c r="CK154" s="28" t="s">
        <v>80</v>
      </c>
    </row>
    <row r="155" spans="1:89" x14ac:dyDescent="0.35">
      <c r="A155">
        <v>154</v>
      </c>
      <c r="B155">
        <v>15</v>
      </c>
      <c r="C155" s="21" t="s">
        <v>119</v>
      </c>
      <c r="D155" s="11">
        <v>8.5</v>
      </c>
      <c r="E155" s="12">
        <v>0.1</v>
      </c>
      <c r="F155" s="7">
        <f>D155/E155</f>
        <v>85</v>
      </c>
      <c r="G155" s="8">
        <v>0</v>
      </c>
      <c r="H155" s="9">
        <v>1</v>
      </c>
      <c r="I155" s="9">
        <v>0</v>
      </c>
      <c r="J155" s="9">
        <v>0</v>
      </c>
      <c r="K155" s="9">
        <v>0</v>
      </c>
      <c r="L155" s="8">
        <v>46965</v>
      </c>
      <c r="M155" s="9">
        <v>9</v>
      </c>
      <c r="N155" s="9">
        <f t="shared" si="23"/>
        <v>46955</v>
      </c>
      <c r="O155" s="9">
        <f t="shared" si="24"/>
        <v>20</v>
      </c>
      <c r="P155" s="7">
        <v>6.134999999999998</v>
      </c>
      <c r="Q155" s="7">
        <v>25.552</v>
      </c>
      <c r="R155" s="9">
        <v>0</v>
      </c>
      <c r="S155" s="9">
        <v>1</v>
      </c>
      <c r="T155" s="9">
        <v>1</v>
      </c>
      <c r="U155" s="9">
        <v>0</v>
      </c>
      <c r="V155" s="9">
        <v>0</v>
      </c>
      <c r="W155" s="25">
        <v>0</v>
      </c>
      <c r="X155" s="9">
        <v>0</v>
      </c>
      <c r="Y155" s="9">
        <v>1</v>
      </c>
      <c r="Z155" s="25">
        <v>0</v>
      </c>
      <c r="AA155" s="9">
        <v>1</v>
      </c>
      <c r="AB155" s="25">
        <v>0</v>
      </c>
      <c r="AC155" s="17">
        <v>2005</v>
      </c>
      <c r="AD155" s="27">
        <v>0.39100000000000001</v>
      </c>
      <c r="AE155" s="27">
        <v>0.14299999999999999</v>
      </c>
      <c r="AF155" s="27">
        <v>0.314</v>
      </c>
      <c r="AG155" s="34">
        <f t="shared" ref="AG155:AG174" si="27">1-SUM(AD155:AF155)</f>
        <v>0.15199999999999991</v>
      </c>
      <c r="AH155" s="33" t="s">
        <v>87</v>
      </c>
      <c r="AI155" s="15" t="s">
        <v>87</v>
      </c>
      <c r="AJ155">
        <v>0.27300000000000002</v>
      </c>
      <c r="AK155" s="31">
        <f t="shared" ref="AK155:AK218" si="28">1-AJ155</f>
        <v>0.72699999999999998</v>
      </c>
      <c r="AL155" t="s">
        <v>87</v>
      </c>
      <c r="AM155" s="31" t="s">
        <v>87</v>
      </c>
      <c r="AN155">
        <v>0</v>
      </c>
      <c r="AO155" s="15">
        <v>1</v>
      </c>
      <c r="AP155">
        <v>0.32100000000000001</v>
      </c>
      <c r="AQ155" s="15">
        <f t="shared" ref="AQ155:AQ174" si="29">1-AP155</f>
        <v>0.67900000000000005</v>
      </c>
      <c r="AR155" s="15" t="s">
        <v>12</v>
      </c>
      <c r="AS155">
        <v>0</v>
      </c>
      <c r="AT155" s="31">
        <v>0</v>
      </c>
      <c r="AU155">
        <v>0</v>
      </c>
      <c r="AV155">
        <v>0</v>
      </c>
      <c r="AW155" s="15">
        <v>0</v>
      </c>
      <c r="AX155">
        <v>1</v>
      </c>
      <c r="AY155" s="31">
        <v>0</v>
      </c>
      <c r="AZ155">
        <v>0</v>
      </c>
      <c r="BA155" s="15">
        <v>1</v>
      </c>
      <c r="BB155" s="15">
        <v>0</v>
      </c>
      <c r="BC155">
        <v>584</v>
      </c>
      <c r="BD155" s="31">
        <v>495</v>
      </c>
      <c r="BE155" s="21">
        <v>0.71699999999999997</v>
      </c>
      <c r="BF155" s="21">
        <v>35.944000000000003</v>
      </c>
      <c r="BG155">
        <v>1</v>
      </c>
      <c r="BH155">
        <v>0</v>
      </c>
      <c r="BI155">
        <v>0</v>
      </c>
      <c r="BJ155">
        <v>0</v>
      </c>
      <c r="BK155">
        <v>0</v>
      </c>
      <c r="BL155" s="15">
        <v>0</v>
      </c>
      <c r="BM155">
        <v>0</v>
      </c>
      <c r="BN155">
        <v>0</v>
      </c>
      <c r="BO155">
        <v>1</v>
      </c>
      <c r="BP155" s="15">
        <v>0</v>
      </c>
      <c r="BQ155">
        <v>0</v>
      </c>
      <c r="BR155">
        <v>0</v>
      </c>
      <c r="BS155" s="15">
        <v>0</v>
      </c>
      <c r="BT155">
        <v>0</v>
      </c>
      <c r="BU155">
        <v>0</v>
      </c>
      <c r="BV155">
        <v>1</v>
      </c>
      <c r="BW155">
        <v>1</v>
      </c>
      <c r="BX155">
        <v>0</v>
      </c>
      <c r="BY155">
        <v>0</v>
      </c>
      <c r="BZ155">
        <v>1</v>
      </c>
      <c r="CA155">
        <v>1</v>
      </c>
      <c r="CB155">
        <v>0</v>
      </c>
      <c r="CC155">
        <v>0</v>
      </c>
      <c r="CD155">
        <v>1</v>
      </c>
      <c r="CE155" s="15">
        <v>1</v>
      </c>
      <c r="CF155">
        <v>0</v>
      </c>
      <c r="CG155">
        <v>106</v>
      </c>
      <c r="CH155">
        <v>0</v>
      </c>
      <c r="CI155">
        <v>1</v>
      </c>
      <c r="CJ155">
        <v>33</v>
      </c>
      <c r="CK155" s="28" t="s">
        <v>80</v>
      </c>
    </row>
    <row r="156" spans="1:89" x14ac:dyDescent="0.35">
      <c r="A156">
        <v>155</v>
      </c>
      <c r="B156">
        <v>15</v>
      </c>
      <c r="C156" s="21" t="s">
        <v>119</v>
      </c>
      <c r="D156" s="11">
        <v>7.7</v>
      </c>
      <c r="E156" s="12">
        <v>0.1</v>
      </c>
      <c r="F156" s="7">
        <f>D156/E156</f>
        <v>77</v>
      </c>
      <c r="G156" s="8">
        <v>0</v>
      </c>
      <c r="H156" s="9">
        <v>1</v>
      </c>
      <c r="I156" s="9">
        <v>0</v>
      </c>
      <c r="J156" s="9">
        <v>0</v>
      </c>
      <c r="K156" s="9">
        <v>0</v>
      </c>
      <c r="L156" s="8">
        <v>46965</v>
      </c>
      <c r="M156" s="9">
        <v>13</v>
      </c>
      <c r="N156" s="9">
        <f t="shared" si="23"/>
        <v>46951</v>
      </c>
      <c r="O156" s="9">
        <f t="shared" si="24"/>
        <v>20</v>
      </c>
      <c r="P156" s="7">
        <v>6.134999999999998</v>
      </c>
      <c r="Q156" s="7">
        <v>25.552</v>
      </c>
      <c r="R156" s="9">
        <v>0</v>
      </c>
      <c r="S156" s="9">
        <v>1</v>
      </c>
      <c r="T156" s="9">
        <v>1</v>
      </c>
      <c r="U156" s="9">
        <v>0</v>
      </c>
      <c r="V156" s="9">
        <v>0</v>
      </c>
      <c r="W156" s="25">
        <v>0</v>
      </c>
      <c r="X156" s="9">
        <v>0</v>
      </c>
      <c r="Y156" s="9">
        <v>1</v>
      </c>
      <c r="Z156" s="25">
        <v>0</v>
      </c>
      <c r="AA156" s="9">
        <v>1</v>
      </c>
      <c r="AB156" s="25">
        <v>0</v>
      </c>
      <c r="AC156" s="17">
        <v>2005</v>
      </c>
      <c r="AD156" s="27">
        <v>0.39100000000000001</v>
      </c>
      <c r="AE156" s="27">
        <v>0.14299999999999999</v>
      </c>
      <c r="AF156" s="27">
        <v>0.314</v>
      </c>
      <c r="AG156" s="34">
        <f t="shared" si="27"/>
        <v>0.15199999999999991</v>
      </c>
      <c r="AH156" s="33" t="s">
        <v>87</v>
      </c>
      <c r="AI156" s="15" t="s">
        <v>87</v>
      </c>
      <c r="AJ156">
        <v>0.27300000000000002</v>
      </c>
      <c r="AK156" s="31">
        <f t="shared" si="28"/>
        <v>0.72699999999999998</v>
      </c>
      <c r="AL156" t="s">
        <v>87</v>
      </c>
      <c r="AM156" s="31" t="s">
        <v>87</v>
      </c>
      <c r="AN156">
        <v>0</v>
      </c>
      <c r="AO156" s="15">
        <v>1</v>
      </c>
      <c r="AP156">
        <v>0.32100000000000001</v>
      </c>
      <c r="AQ156" s="15">
        <f t="shared" si="29"/>
        <v>0.67900000000000005</v>
      </c>
      <c r="AR156" s="15" t="s">
        <v>12</v>
      </c>
      <c r="AS156">
        <v>0</v>
      </c>
      <c r="AT156" s="31">
        <v>0</v>
      </c>
      <c r="AU156">
        <v>0</v>
      </c>
      <c r="AV156">
        <v>0</v>
      </c>
      <c r="AW156" s="15">
        <v>0</v>
      </c>
      <c r="AX156">
        <v>1</v>
      </c>
      <c r="AY156" s="31">
        <v>0</v>
      </c>
      <c r="AZ156">
        <v>0</v>
      </c>
      <c r="BA156" s="15">
        <v>1</v>
      </c>
      <c r="BB156" s="15">
        <v>0</v>
      </c>
      <c r="BC156">
        <v>584</v>
      </c>
      <c r="BD156" s="31">
        <v>495</v>
      </c>
      <c r="BE156" s="21">
        <v>0.71699999999999997</v>
      </c>
      <c r="BF156" s="21">
        <v>35.944000000000003</v>
      </c>
      <c r="BG156">
        <v>1</v>
      </c>
      <c r="BH156">
        <v>0</v>
      </c>
      <c r="BI156">
        <v>0</v>
      </c>
      <c r="BJ156">
        <v>0</v>
      </c>
      <c r="BK156">
        <v>0</v>
      </c>
      <c r="BL156" s="15">
        <v>0</v>
      </c>
      <c r="BM156">
        <v>0</v>
      </c>
      <c r="BN156">
        <v>0</v>
      </c>
      <c r="BO156">
        <v>1</v>
      </c>
      <c r="BP156" s="15">
        <v>0</v>
      </c>
      <c r="BQ156">
        <v>0</v>
      </c>
      <c r="BR156">
        <v>0</v>
      </c>
      <c r="BS156" s="15">
        <v>0</v>
      </c>
      <c r="BT156">
        <v>0</v>
      </c>
      <c r="BU156">
        <v>0</v>
      </c>
      <c r="BV156">
        <v>1</v>
      </c>
      <c r="BW156">
        <v>1</v>
      </c>
      <c r="BX156">
        <v>0</v>
      </c>
      <c r="BY156">
        <v>0</v>
      </c>
      <c r="BZ156">
        <v>1</v>
      </c>
      <c r="CA156">
        <v>1</v>
      </c>
      <c r="CB156">
        <v>0</v>
      </c>
      <c r="CC156">
        <v>0</v>
      </c>
      <c r="CD156">
        <v>1</v>
      </c>
      <c r="CE156" s="15">
        <v>1</v>
      </c>
      <c r="CF156">
        <v>0</v>
      </c>
      <c r="CG156">
        <v>106</v>
      </c>
      <c r="CH156">
        <v>0</v>
      </c>
      <c r="CI156">
        <v>1</v>
      </c>
      <c r="CJ156">
        <v>33</v>
      </c>
      <c r="CK156" s="28" t="s">
        <v>80</v>
      </c>
    </row>
    <row r="157" spans="1:89" x14ac:dyDescent="0.35">
      <c r="A157">
        <v>156</v>
      </c>
      <c r="B157">
        <v>15</v>
      </c>
      <c r="C157" s="21" t="s">
        <v>119</v>
      </c>
      <c r="D157" s="11">
        <v>6.8</v>
      </c>
      <c r="E157" s="12">
        <v>0.1</v>
      </c>
      <c r="F157" s="7">
        <f>D157/E157</f>
        <v>68</v>
      </c>
      <c r="G157" s="8">
        <v>0</v>
      </c>
      <c r="H157" s="9">
        <v>1</v>
      </c>
      <c r="I157" s="9">
        <v>0</v>
      </c>
      <c r="J157" s="9">
        <v>0</v>
      </c>
      <c r="K157" s="9">
        <v>0</v>
      </c>
      <c r="L157" s="8">
        <v>46965</v>
      </c>
      <c r="M157" s="9">
        <v>13</v>
      </c>
      <c r="N157" s="9">
        <f t="shared" si="23"/>
        <v>46951</v>
      </c>
      <c r="O157" s="9">
        <f t="shared" si="24"/>
        <v>20</v>
      </c>
      <c r="P157" s="7">
        <v>6.134999999999998</v>
      </c>
      <c r="Q157" s="7">
        <v>25.552</v>
      </c>
      <c r="R157" s="9">
        <v>0</v>
      </c>
      <c r="S157" s="9">
        <v>1</v>
      </c>
      <c r="T157" s="9">
        <v>1</v>
      </c>
      <c r="U157" s="9">
        <v>0</v>
      </c>
      <c r="V157" s="9">
        <v>0</v>
      </c>
      <c r="W157" s="25">
        <v>0</v>
      </c>
      <c r="X157" s="9">
        <v>0</v>
      </c>
      <c r="Y157" s="9">
        <v>1</v>
      </c>
      <c r="Z157" s="25">
        <v>0</v>
      </c>
      <c r="AA157" s="9">
        <v>1</v>
      </c>
      <c r="AB157" s="25">
        <v>0</v>
      </c>
      <c r="AC157" s="17">
        <v>2005</v>
      </c>
      <c r="AD157" s="27">
        <v>0.39100000000000001</v>
      </c>
      <c r="AE157" s="27">
        <v>0.14299999999999999</v>
      </c>
      <c r="AF157" s="27">
        <v>0.314</v>
      </c>
      <c r="AG157" s="34">
        <f t="shared" si="27"/>
        <v>0.15199999999999991</v>
      </c>
      <c r="AH157" s="33" t="s">
        <v>87</v>
      </c>
      <c r="AI157" s="15" t="s">
        <v>87</v>
      </c>
      <c r="AJ157">
        <v>0.27300000000000002</v>
      </c>
      <c r="AK157" s="31">
        <f t="shared" si="28"/>
        <v>0.72699999999999998</v>
      </c>
      <c r="AL157" t="s">
        <v>87</v>
      </c>
      <c r="AM157" s="31" t="s">
        <v>87</v>
      </c>
      <c r="AN157">
        <v>0</v>
      </c>
      <c r="AO157" s="15">
        <v>1</v>
      </c>
      <c r="AP157">
        <v>0.32100000000000001</v>
      </c>
      <c r="AQ157" s="15">
        <f t="shared" si="29"/>
        <v>0.67900000000000005</v>
      </c>
      <c r="AR157" s="15" t="s">
        <v>12</v>
      </c>
      <c r="AS157">
        <v>0</v>
      </c>
      <c r="AT157" s="31">
        <v>0</v>
      </c>
      <c r="AU157">
        <v>0</v>
      </c>
      <c r="AV157">
        <v>0</v>
      </c>
      <c r="AW157" s="15">
        <v>0</v>
      </c>
      <c r="AX157">
        <v>1</v>
      </c>
      <c r="AY157" s="31">
        <v>0</v>
      </c>
      <c r="AZ157">
        <v>0</v>
      </c>
      <c r="BA157" s="15">
        <v>1</v>
      </c>
      <c r="BB157" s="15">
        <v>0</v>
      </c>
      <c r="BC157">
        <v>584</v>
      </c>
      <c r="BD157" s="31">
        <v>495</v>
      </c>
      <c r="BE157" s="21">
        <v>0.71699999999999997</v>
      </c>
      <c r="BF157" s="21">
        <v>35.944000000000003</v>
      </c>
      <c r="BG157">
        <v>1</v>
      </c>
      <c r="BH157">
        <v>0</v>
      </c>
      <c r="BI157">
        <v>0</v>
      </c>
      <c r="BJ157">
        <v>0</v>
      </c>
      <c r="BK157">
        <v>0</v>
      </c>
      <c r="BL157" s="15">
        <v>0</v>
      </c>
      <c r="BM157">
        <v>0</v>
      </c>
      <c r="BN157">
        <v>0</v>
      </c>
      <c r="BO157">
        <v>1</v>
      </c>
      <c r="BP157" s="15">
        <v>0</v>
      </c>
      <c r="BQ157">
        <v>0</v>
      </c>
      <c r="BR157">
        <v>0</v>
      </c>
      <c r="BS157" s="15">
        <v>0</v>
      </c>
      <c r="BT157">
        <v>0</v>
      </c>
      <c r="BU157">
        <v>0</v>
      </c>
      <c r="BV157">
        <v>1</v>
      </c>
      <c r="BW157">
        <v>1</v>
      </c>
      <c r="BX157">
        <v>0</v>
      </c>
      <c r="BY157">
        <v>0</v>
      </c>
      <c r="BZ157">
        <v>1</v>
      </c>
      <c r="CA157">
        <v>1</v>
      </c>
      <c r="CB157">
        <v>0</v>
      </c>
      <c r="CC157">
        <v>0</v>
      </c>
      <c r="CD157">
        <v>1</v>
      </c>
      <c r="CE157" s="15">
        <v>1</v>
      </c>
      <c r="CF157">
        <v>0</v>
      </c>
      <c r="CG157">
        <v>106</v>
      </c>
      <c r="CH157">
        <v>0</v>
      </c>
      <c r="CI157">
        <v>1</v>
      </c>
      <c r="CJ157">
        <v>33</v>
      </c>
      <c r="CK157" s="28" t="s">
        <v>80</v>
      </c>
    </row>
    <row r="158" spans="1:89" x14ac:dyDescent="0.35">
      <c r="A158">
        <v>157</v>
      </c>
      <c r="B158">
        <v>15</v>
      </c>
      <c r="C158" s="21" t="s">
        <v>119</v>
      </c>
      <c r="D158" s="11">
        <v>8.5</v>
      </c>
      <c r="E158" s="12">
        <v>0.1</v>
      </c>
      <c r="F158" s="7">
        <f>D158/E158</f>
        <v>85</v>
      </c>
      <c r="G158" s="8">
        <v>0</v>
      </c>
      <c r="H158" s="9">
        <v>1</v>
      </c>
      <c r="I158" s="9">
        <v>0</v>
      </c>
      <c r="J158" s="9">
        <v>0</v>
      </c>
      <c r="K158" s="9">
        <v>0</v>
      </c>
      <c r="L158" s="8">
        <v>46965</v>
      </c>
      <c r="M158" s="9">
        <v>15</v>
      </c>
      <c r="N158" s="9">
        <f t="shared" si="23"/>
        <v>46949</v>
      </c>
      <c r="O158" s="9">
        <f t="shared" si="24"/>
        <v>20</v>
      </c>
      <c r="P158" s="7">
        <v>6.134999999999998</v>
      </c>
      <c r="Q158" s="7">
        <v>25.552</v>
      </c>
      <c r="R158" s="9">
        <v>0</v>
      </c>
      <c r="S158" s="9">
        <v>1</v>
      </c>
      <c r="T158" s="9">
        <v>1</v>
      </c>
      <c r="U158" s="9">
        <v>0</v>
      </c>
      <c r="V158" s="9">
        <v>0</v>
      </c>
      <c r="W158" s="25">
        <v>0</v>
      </c>
      <c r="X158" s="9">
        <v>0</v>
      </c>
      <c r="Y158" s="9">
        <v>1</v>
      </c>
      <c r="Z158" s="25">
        <v>0</v>
      </c>
      <c r="AA158" s="9">
        <v>1</v>
      </c>
      <c r="AB158" s="25">
        <v>0</v>
      </c>
      <c r="AC158" s="17">
        <v>2005</v>
      </c>
      <c r="AD158" s="27">
        <v>0.39100000000000001</v>
      </c>
      <c r="AE158" s="27">
        <v>0.14299999999999999</v>
      </c>
      <c r="AF158" s="27">
        <v>0.314</v>
      </c>
      <c r="AG158" s="34">
        <f t="shared" si="27"/>
        <v>0.15199999999999991</v>
      </c>
      <c r="AH158" s="33" t="s">
        <v>87</v>
      </c>
      <c r="AI158" s="15" t="s">
        <v>87</v>
      </c>
      <c r="AJ158">
        <v>0.27300000000000002</v>
      </c>
      <c r="AK158" s="31">
        <f t="shared" si="28"/>
        <v>0.72699999999999998</v>
      </c>
      <c r="AL158" t="s">
        <v>87</v>
      </c>
      <c r="AM158" s="31" t="s">
        <v>87</v>
      </c>
      <c r="AN158">
        <v>0</v>
      </c>
      <c r="AO158" s="15">
        <v>1</v>
      </c>
      <c r="AP158">
        <v>0.32100000000000001</v>
      </c>
      <c r="AQ158" s="15">
        <f t="shared" si="29"/>
        <v>0.67900000000000005</v>
      </c>
      <c r="AR158" s="15" t="s">
        <v>12</v>
      </c>
      <c r="AS158">
        <v>0</v>
      </c>
      <c r="AT158" s="31">
        <v>0</v>
      </c>
      <c r="AU158">
        <v>0</v>
      </c>
      <c r="AV158">
        <v>0</v>
      </c>
      <c r="AW158" s="15">
        <v>0</v>
      </c>
      <c r="AX158">
        <v>1</v>
      </c>
      <c r="AY158" s="31">
        <v>0</v>
      </c>
      <c r="AZ158">
        <v>0</v>
      </c>
      <c r="BA158" s="15">
        <v>1</v>
      </c>
      <c r="BB158" s="15">
        <v>0</v>
      </c>
      <c r="BC158">
        <v>584</v>
      </c>
      <c r="BD158" s="31">
        <v>495</v>
      </c>
      <c r="BE158" s="21">
        <v>0.71699999999999997</v>
      </c>
      <c r="BF158" s="21">
        <v>35.944000000000003</v>
      </c>
      <c r="BG158">
        <v>1</v>
      </c>
      <c r="BH158">
        <v>0</v>
      </c>
      <c r="BI158">
        <v>0</v>
      </c>
      <c r="BJ158">
        <v>0</v>
      </c>
      <c r="BK158">
        <v>0</v>
      </c>
      <c r="BL158" s="15">
        <v>0</v>
      </c>
      <c r="BM158">
        <v>0</v>
      </c>
      <c r="BN158">
        <v>0</v>
      </c>
      <c r="BO158">
        <v>1</v>
      </c>
      <c r="BP158" s="15">
        <v>0</v>
      </c>
      <c r="BQ158">
        <v>0</v>
      </c>
      <c r="BR158">
        <v>0</v>
      </c>
      <c r="BS158" s="15">
        <v>0</v>
      </c>
      <c r="BT158">
        <v>1</v>
      </c>
      <c r="BU158">
        <v>0</v>
      </c>
      <c r="BV158">
        <v>1</v>
      </c>
      <c r="BW158">
        <v>1</v>
      </c>
      <c r="BX158">
        <v>0</v>
      </c>
      <c r="BY158">
        <v>0</v>
      </c>
      <c r="BZ158">
        <v>1</v>
      </c>
      <c r="CA158">
        <v>1</v>
      </c>
      <c r="CB158">
        <v>0</v>
      </c>
      <c r="CC158">
        <v>0</v>
      </c>
      <c r="CD158">
        <v>1</v>
      </c>
      <c r="CE158" s="15">
        <v>1</v>
      </c>
      <c r="CF158">
        <v>0</v>
      </c>
      <c r="CG158">
        <v>106</v>
      </c>
      <c r="CH158">
        <v>0</v>
      </c>
      <c r="CI158">
        <v>1</v>
      </c>
      <c r="CJ158">
        <v>33</v>
      </c>
      <c r="CK158" s="28" t="s">
        <v>80</v>
      </c>
    </row>
    <row r="159" spans="1:89" x14ac:dyDescent="0.35">
      <c r="A159">
        <v>158</v>
      </c>
      <c r="B159">
        <v>15</v>
      </c>
      <c r="C159" s="21" t="s">
        <v>119</v>
      </c>
      <c r="D159" s="11">
        <v>7.7</v>
      </c>
      <c r="E159" s="12">
        <v>0.1</v>
      </c>
      <c r="F159" s="7">
        <f>D159/E159</f>
        <v>77</v>
      </c>
      <c r="G159" s="8">
        <v>0</v>
      </c>
      <c r="H159" s="9">
        <v>1</v>
      </c>
      <c r="I159" s="9">
        <v>0</v>
      </c>
      <c r="J159" s="9">
        <v>0</v>
      </c>
      <c r="K159" s="9">
        <v>0</v>
      </c>
      <c r="L159" s="8">
        <v>99900</v>
      </c>
      <c r="M159" s="9">
        <v>13</v>
      </c>
      <c r="N159" s="9">
        <f t="shared" si="23"/>
        <v>99886</v>
      </c>
      <c r="O159" s="9">
        <f t="shared" si="24"/>
        <v>20</v>
      </c>
      <c r="P159" s="7">
        <v>7.0349999999999993</v>
      </c>
      <c r="Q159" s="7">
        <v>25.552</v>
      </c>
      <c r="R159" s="9">
        <v>0</v>
      </c>
      <c r="S159" s="9">
        <v>1</v>
      </c>
      <c r="T159" s="9">
        <v>1</v>
      </c>
      <c r="U159" s="9">
        <v>0</v>
      </c>
      <c r="V159" s="9">
        <v>0</v>
      </c>
      <c r="W159" s="25">
        <v>0</v>
      </c>
      <c r="X159" s="9">
        <v>0</v>
      </c>
      <c r="Y159" s="9">
        <v>1</v>
      </c>
      <c r="Z159" s="25">
        <v>0</v>
      </c>
      <c r="AA159" s="9">
        <v>1</v>
      </c>
      <c r="AB159" s="25">
        <v>0</v>
      </c>
      <c r="AC159" s="17">
        <v>2005</v>
      </c>
      <c r="AD159" s="27">
        <v>0.39100000000000001</v>
      </c>
      <c r="AE159" s="27">
        <v>0.14299999999999999</v>
      </c>
      <c r="AF159" s="27">
        <v>0.314</v>
      </c>
      <c r="AG159" s="34">
        <f t="shared" si="27"/>
        <v>0.15199999999999991</v>
      </c>
      <c r="AH159" s="33" t="s">
        <v>87</v>
      </c>
      <c r="AI159" s="15" t="s">
        <v>87</v>
      </c>
      <c r="AJ159">
        <v>0.27300000000000002</v>
      </c>
      <c r="AK159" s="31">
        <f t="shared" si="28"/>
        <v>0.72699999999999998</v>
      </c>
      <c r="AL159" t="s">
        <v>87</v>
      </c>
      <c r="AM159" s="31" t="s">
        <v>87</v>
      </c>
      <c r="AN159">
        <v>0</v>
      </c>
      <c r="AO159" s="15">
        <v>1</v>
      </c>
      <c r="AP159">
        <v>0.32100000000000001</v>
      </c>
      <c r="AQ159" s="15">
        <f t="shared" si="29"/>
        <v>0.67900000000000005</v>
      </c>
      <c r="AR159" s="15" t="s">
        <v>12</v>
      </c>
      <c r="AS159">
        <v>0</v>
      </c>
      <c r="AT159" s="31">
        <v>0</v>
      </c>
      <c r="AU159">
        <v>0</v>
      </c>
      <c r="AV159">
        <v>0</v>
      </c>
      <c r="AW159" s="15">
        <v>0</v>
      </c>
      <c r="AX159">
        <v>1</v>
      </c>
      <c r="AY159" s="31">
        <v>0</v>
      </c>
      <c r="AZ159">
        <v>0</v>
      </c>
      <c r="BA159" s="15">
        <v>1</v>
      </c>
      <c r="BB159" s="15">
        <v>0</v>
      </c>
      <c r="BC159">
        <v>584</v>
      </c>
      <c r="BD159" s="31">
        <v>495</v>
      </c>
      <c r="BE159" s="21">
        <v>0.71699999999999997</v>
      </c>
      <c r="BF159" s="21">
        <v>35.944000000000003</v>
      </c>
      <c r="BG159">
        <v>1</v>
      </c>
      <c r="BH159">
        <v>0</v>
      </c>
      <c r="BI159">
        <v>0</v>
      </c>
      <c r="BJ159">
        <v>0</v>
      </c>
      <c r="BK159">
        <v>0</v>
      </c>
      <c r="BL159" s="15">
        <v>0</v>
      </c>
      <c r="BM159">
        <v>0</v>
      </c>
      <c r="BN159">
        <v>0</v>
      </c>
      <c r="BO159">
        <v>1</v>
      </c>
      <c r="BP159" s="15">
        <v>0</v>
      </c>
      <c r="BQ159">
        <v>0</v>
      </c>
      <c r="BR159">
        <v>0</v>
      </c>
      <c r="BS159" s="15">
        <v>0</v>
      </c>
      <c r="BT159">
        <v>0</v>
      </c>
      <c r="BU159">
        <v>0</v>
      </c>
      <c r="BV159">
        <v>1</v>
      </c>
      <c r="BW159">
        <v>1</v>
      </c>
      <c r="BX159">
        <v>0</v>
      </c>
      <c r="BY159">
        <v>0</v>
      </c>
      <c r="BZ159">
        <v>1</v>
      </c>
      <c r="CA159">
        <v>1</v>
      </c>
      <c r="CB159">
        <v>0</v>
      </c>
      <c r="CC159">
        <v>0</v>
      </c>
      <c r="CD159">
        <v>1</v>
      </c>
      <c r="CE159" s="15">
        <v>1</v>
      </c>
      <c r="CF159">
        <v>0</v>
      </c>
      <c r="CG159">
        <v>106</v>
      </c>
      <c r="CH159">
        <v>0</v>
      </c>
      <c r="CI159">
        <v>1</v>
      </c>
      <c r="CJ159">
        <v>33</v>
      </c>
      <c r="CK159" s="28" t="s">
        <v>80</v>
      </c>
    </row>
    <row r="160" spans="1:89" x14ac:dyDescent="0.35">
      <c r="A160">
        <v>159</v>
      </c>
      <c r="B160">
        <v>15</v>
      </c>
      <c r="C160" s="21" t="s">
        <v>119</v>
      </c>
      <c r="D160" s="11">
        <v>5.1923910316380004</v>
      </c>
      <c r="E160" s="12">
        <v>0.27111440987535568</v>
      </c>
      <c r="F160" s="7">
        <v>19.15202896823223</v>
      </c>
      <c r="G160" s="8">
        <v>0</v>
      </c>
      <c r="H160" s="9">
        <v>1</v>
      </c>
      <c r="I160" s="9">
        <v>0</v>
      </c>
      <c r="J160" s="9">
        <v>0</v>
      </c>
      <c r="K160" s="9">
        <v>0</v>
      </c>
      <c r="L160" s="8">
        <v>99900</v>
      </c>
      <c r="M160" s="9">
        <v>17</v>
      </c>
      <c r="N160" s="9">
        <f t="shared" si="23"/>
        <v>99882</v>
      </c>
      <c r="O160" s="9">
        <f t="shared" si="24"/>
        <v>20</v>
      </c>
      <c r="P160" s="7">
        <v>3</v>
      </c>
      <c r="Q160" s="7">
        <v>22.343</v>
      </c>
      <c r="R160" s="9">
        <v>0</v>
      </c>
      <c r="S160" s="9">
        <v>1</v>
      </c>
      <c r="T160" s="9">
        <v>1</v>
      </c>
      <c r="U160" s="9">
        <v>0</v>
      </c>
      <c r="V160" s="9">
        <v>0</v>
      </c>
      <c r="W160" s="25">
        <v>0</v>
      </c>
      <c r="X160" s="9">
        <v>0</v>
      </c>
      <c r="Y160" s="9">
        <v>1</v>
      </c>
      <c r="Z160" s="25">
        <v>0</v>
      </c>
      <c r="AA160" s="9">
        <v>1</v>
      </c>
      <c r="AB160" s="25">
        <v>0</v>
      </c>
      <c r="AC160" s="17">
        <v>2005</v>
      </c>
      <c r="AD160" s="27">
        <v>0.32600000000000001</v>
      </c>
      <c r="AE160" s="27">
        <v>0.127</v>
      </c>
      <c r="AF160" s="27">
        <v>0.36099999999999999</v>
      </c>
      <c r="AG160" s="34">
        <f t="shared" si="27"/>
        <v>0.18599999999999994</v>
      </c>
      <c r="AH160" s="33" t="s">
        <v>87</v>
      </c>
      <c r="AI160" s="15" t="s">
        <v>87</v>
      </c>
      <c r="AJ160">
        <v>0.504</v>
      </c>
      <c r="AK160" s="31">
        <f t="shared" si="28"/>
        <v>0.496</v>
      </c>
      <c r="AL160" t="s">
        <v>87</v>
      </c>
      <c r="AM160" s="31" t="s">
        <v>87</v>
      </c>
      <c r="AN160">
        <v>0</v>
      </c>
      <c r="AO160" s="15">
        <v>1</v>
      </c>
      <c r="AP160">
        <v>0.32100000000000001</v>
      </c>
      <c r="AQ160" s="15">
        <f t="shared" si="29"/>
        <v>0.67900000000000005</v>
      </c>
      <c r="AR160" s="15" t="s">
        <v>12</v>
      </c>
      <c r="AS160">
        <v>0</v>
      </c>
      <c r="AT160" s="31">
        <v>0</v>
      </c>
      <c r="AU160">
        <v>0</v>
      </c>
      <c r="AV160">
        <v>0</v>
      </c>
      <c r="AW160" s="15">
        <v>0</v>
      </c>
      <c r="AX160">
        <v>1</v>
      </c>
      <c r="AY160" s="31">
        <v>0</v>
      </c>
      <c r="AZ160">
        <v>0</v>
      </c>
      <c r="BA160" s="15">
        <v>1</v>
      </c>
      <c r="BB160" s="15">
        <v>0</v>
      </c>
      <c r="BC160">
        <v>584</v>
      </c>
      <c r="BD160" s="31">
        <v>495</v>
      </c>
      <c r="BE160" s="21">
        <v>0.71699999999999997</v>
      </c>
      <c r="BF160" s="21">
        <v>35.944000000000003</v>
      </c>
      <c r="BG160">
        <v>0</v>
      </c>
      <c r="BH160">
        <v>0</v>
      </c>
      <c r="BI160">
        <v>0</v>
      </c>
      <c r="BJ160">
        <v>1</v>
      </c>
      <c r="BK160">
        <v>0</v>
      </c>
      <c r="BL160" s="15">
        <v>0</v>
      </c>
      <c r="BM160">
        <v>0</v>
      </c>
      <c r="BN160">
        <v>0</v>
      </c>
      <c r="BO160">
        <v>1</v>
      </c>
      <c r="BP160" s="15">
        <v>0</v>
      </c>
      <c r="BQ160">
        <v>0</v>
      </c>
      <c r="BR160">
        <v>0</v>
      </c>
      <c r="BS160" s="15">
        <v>0</v>
      </c>
      <c r="BT160">
        <v>0</v>
      </c>
      <c r="BU160">
        <v>0</v>
      </c>
      <c r="BV160">
        <v>1</v>
      </c>
      <c r="BW160">
        <v>1</v>
      </c>
      <c r="BX160">
        <v>0</v>
      </c>
      <c r="BY160">
        <v>0</v>
      </c>
      <c r="BZ160">
        <v>1</v>
      </c>
      <c r="CA160">
        <v>1</v>
      </c>
      <c r="CB160">
        <v>0</v>
      </c>
      <c r="CC160">
        <v>0</v>
      </c>
      <c r="CD160">
        <v>1</v>
      </c>
      <c r="CE160" s="15">
        <v>1</v>
      </c>
      <c r="CF160">
        <v>0</v>
      </c>
      <c r="CG160">
        <v>106</v>
      </c>
      <c r="CH160">
        <v>0</v>
      </c>
      <c r="CI160">
        <v>1</v>
      </c>
      <c r="CJ160">
        <v>33</v>
      </c>
      <c r="CK160" s="28" t="s">
        <v>80</v>
      </c>
    </row>
    <row r="161" spans="1:89" x14ac:dyDescent="0.35">
      <c r="A161">
        <v>160</v>
      </c>
      <c r="B161">
        <v>15</v>
      </c>
      <c r="C161" s="21" t="s">
        <v>119</v>
      </c>
      <c r="D161" s="11">
        <v>5.8212247015734242</v>
      </c>
      <c r="E161" s="12">
        <v>0.37887040799973642</v>
      </c>
      <c r="F161" s="7">
        <v>15.36468559871658</v>
      </c>
      <c r="G161" s="8">
        <v>0</v>
      </c>
      <c r="H161" s="9">
        <v>1</v>
      </c>
      <c r="I161" s="9">
        <v>0</v>
      </c>
      <c r="J161" s="9">
        <v>0</v>
      </c>
      <c r="K161" s="9">
        <v>0</v>
      </c>
      <c r="L161" s="8">
        <v>99900</v>
      </c>
      <c r="M161" s="9">
        <v>17</v>
      </c>
      <c r="N161" s="9">
        <f t="shared" si="23"/>
        <v>99882</v>
      </c>
      <c r="O161" s="9">
        <f t="shared" si="24"/>
        <v>20</v>
      </c>
      <c r="P161" s="7">
        <v>6</v>
      </c>
      <c r="Q161" s="7">
        <v>22.343</v>
      </c>
      <c r="R161" s="9">
        <v>0</v>
      </c>
      <c r="S161" s="9">
        <v>1</v>
      </c>
      <c r="T161" s="9">
        <v>1</v>
      </c>
      <c r="U161" s="9">
        <v>0</v>
      </c>
      <c r="V161" s="9">
        <v>0</v>
      </c>
      <c r="W161" s="25">
        <v>0</v>
      </c>
      <c r="X161" s="9">
        <v>0</v>
      </c>
      <c r="Y161" s="9">
        <v>1</v>
      </c>
      <c r="Z161" s="25">
        <v>0</v>
      </c>
      <c r="AA161" s="9">
        <v>1</v>
      </c>
      <c r="AB161" s="25">
        <v>0</v>
      </c>
      <c r="AC161" s="17">
        <v>2005</v>
      </c>
      <c r="AD161" s="27">
        <v>0.32600000000000001</v>
      </c>
      <c r="AE161" s="27">
        <v>0.127</v>
      </c>
      <c r="AF161" s="27">
        <v>0.36099999999999999</v>
      </c>
      <c r="AG161" s="34">
        <f t="shared" si="27"/>
        <v>0.18599999999999994</v>
      </c>
      <c r="AH161" s="33" t="s">
        <v>87</v>
      </c>
      <c r="AI161" s="15" t="s">
        <v>87</v>
      </c>
      <c r="AJ161">
        <v>0.504</v>
      </c>
      <c r="AK161" s="31">
        <f t="shared" si="28"/>
        <v>0.496</v>
      </c>
      <c r="AL161" t="s">
        <v>87</v>
      </c>
      <c r="AM161" s="31" t="s">
        <v>87</v>
      </c>
      <c r="AN161">
        <v>0</v>
      </c>
      <c r="AO161" s="15">
        <v>1</v>
      </c>
      <c r="AP161">
        <v>0.32100000000000001</v>
      </c>
      <c r="AQ161" s="15">
        <f t="shared" si="29"/>
        <v>0.67900000000000005</v>
      </c>
      <c r="AR161" s="15" t="s">
        <v>12</v>
      </c>
      <c r="AS161">
        <v>0</v>
      </c>
      <c r="AT161" s="31">
        <v>0</v>
      </c>
      <c r="AU161">
        <v>0</v>
      </c>
      <c r="AV161">
        <v>0</v>
      </c>
      <c r="AW161" s="15">
        <v>0</v>
      </c>
      <c r="AX161">
        <v>1</v>
      </c>
      <c r="AY161" s="31">
        <v>0</v>
      </c>
      <c r="AZ161">
        <v>0</v>
      </c>
      <c r="BA161" s="15">
        <v>1</v>
      </c>
      <c r="BB161" s="15">
        <v>0</v>
      </c>
      <c r="BC161">
        <v>584</v>
      </c>
      <c r="BD161" s="31">
        <v>495</v>
      </c>
      <c r="BE161" s="21">
        <v>0.71699999999999997</v>
      </c>
      <c r="BF161" s="21">
        <v>33.494</v>
      </c>
      <c r="BG161">
        <v>0</v>
      </c>
      <c r="BH161">
        <v>0</v>
      </c>
      <c r="BI161">
        <v>0</v>
      </c>
      <c r="BJ161">
        <v>1</v>
      </c>
      <c r="BK161">
        <v>0</v>
      </c>
      <c r="BL161" s="15">
        <v>0</v>
      </c>
      <c r="BM161">
        <v>0</v>
      </c>
      <c r="BN161">
        <v>0</v>
      </c>
      <c r="BO161">
        <v>1</v>
      </c>
      <c r="BP161" s="15">
        <v>0</v>
      </c>
      <c r="BQ161">
        <v>0</v>
      </c>
      <c r="BR161">
        <v>0</v>
      </c>
      <c r="BS161" s="15">
        <v>0</v>
      </c>
      <c r="BT161">
        <v>0</v>
      </c>
      <c r="BU161">
        <v>0</v>
      </c>
      <c r="BV161">
        <v>1</v>
      </c>
      <c r="BW161">
        <v>1</v>
      </c>
      <c r="BX161">
        <v>0</v>
      </c>
      <c r="BY161">
        <v>0</v>
      </c>
      <c r="BZ161">
        <v>1</v>
      </c>
      <c r="CA161">
        <v>1</v>
      </c>
      <c r="CB161">
        <v>0</v>
      </c>
      <c r="CC161">
        <v>0</v>
      </c>
      <c r="CD161">
        <v>1</v>
      </c>
      <c r="CE161" s="15">
        <v>1</v>
      </c>
      <c r="CF161">
        <v>0</v>
      </c>
      <c r="CG161">
        <v>106</v>
      </c>
      <c r="CH161">
        <v>0</v>
      </c>
      <c r="CI161">
        <v>1</v>
      </c>
      <c r="CJ161">
        <v>33</v>
      </c>
      <c r="CK161" s="28" t="s">
        <v>80</v>
      </c>
    </row>
    <row r="162" spans="1:89" x14ac:dyDescent="0.35">
      <c r="A162">
        <v>161</v>
      </c>
      <c r="B162">
        <v>15</v>
      </c>
      <c r="C162" s="21" t="s">
        <v>119</v>
      </c>
      <c r="D162" s="11">
        <v>10.770032048383911</v>
      </c>
      <c r="E162" s="12">
        <v>0.60727724810972428</v>
      </c>
      <c r="F162" s="7">
        <v>17.734950686705059</v>
      </c>
      <c r="G162" s="8">
        <v>0</v>
      </c>
      <c r="H162" s="9">
        <v>1</v>
      </c>
      <c r="I162" s="9">
        <v>0</v>
      </c>
      <c r="J162" s="9">
        <v>0</v>
      </c>
      <c r="K162" s="9">
        <v>0</v>
      </c>
      <c r="L162" s="8">
        <v>99900</v>
      </c>
      <c r="M162" s="9">
        <v>17</v>
      </c>
      <c r="N162" s="9">
        <f t="shared" si="23"/>
        <v>99882</v>
      </c>
      <c r="O162" s="9">
        <f t="shared" si="24"/>
        <v>20</v>
      </c>
      <c r="P162" s="7">
        <v>8</v>
      </c>
      <c r="Q162" s="7">
        <v>22.343</v>
      </c>
      <c r="R162" s="9">
        <v>0</v>
      </c>
      <c r="S162" s="9">
        <v>1</v>
      </c>
      <c r="T162" s="9">
        <v>1</v>
      </c>
      <c r="U162" s="9">
        <v>0</v>
      </c>
      <c r="V162" s="9">
        <v>0</v>
      </c>
      <c r="W162" s="25">
        <v>0</v>
      </c>
      <c r="X162" s="9">
        <v>0</v>
      </c>
      <c r="Y162" s="9">
        <v>1</v>
      </c>
      <c r="Z162" s="25">
        <v>0</v>
      </c>
      <c r="AA162" s="9">
        <v>1</v>
      </c>
      <c r="AB162" s="25">
        <v>0</v>
      </c>
      <c r="AC162" s="17">
        <v>2005</v>
      </c>
      <c r="AD162" s="27">
        <v>0.32600000000000001</v>
      </c>
      <c r="AE162" s="27">
        <v>0.127</v>
      </c>
      <c r="AF162" s="27">
        <v>0.36099999999999999</v>
      </c>
      <c r="AG162" s="34">
        <f t="shared" si="27"/>
        <v>0.18599999999999994</v>
      </c>
      <c r="AH162" s="33" t="s">
        <v>87</v>
      </c>
      <c r="AI162" s="15" t="s">
        <v>87</v>
      </c>
      <c r="AJ162">
        <v>0.504</v>
      </c>
      <c r="AK162" s="31">
        <f t="shared" si="28"/>
        <v>0.496</v>
      </c>
      <c r="AL162" t="s">
        <v>87</v>
      </c>
      <c r="AM162" s="31" t="s">
        <v>87</v>
      </c>
      <c r="AN162">
        <v>0</v>
      </c>
      <c r="AO162" s="15">
        <v>1</v>
      </c>
      <c r="AP162">
        <v>0.32100000000000001</v>
      </c>
      <c r="AQ162" s="15">
        <f t="shared" si="29"/>
        <v>0.67900000000000005</v>
      </c>
      <c r="AR162" s="15" t="s">
        <v>12</v>
      </c>
      <c r="AS162">
        <v>0</v>
      </c>
      <c r="AT162" s="31">
        <v>0</v>
      </c>
      <c r="AU162">
        <v>0</v>
      </c>
      <c r="AV162">
        <v>0</v>
      </c>
      <c r="AW162" s="15">
        <v>0</v>
      </c>
      <c r="AX162">
        <v>1</v>
      </c>
      <c r="AY162" s="31">
        <v>0</v>
      </c>
      <c r="AZ162">
        <v>0</v>
      </c>
      <c r="BA162" s="15">
        <v>1</v>
      </c>
      <c r="BB162" s="15">
        <v>0</v>
      </c>
      <c r="BC162">
        <v>584</v>
      </c>
      <c r="BD162" s="31">
        <v>495</v>
      </c>
      <c r="BE162" s="21">
        <v>0.71699999999999997</v>
      </c>
      <c r="BF162" s="21">
        <v>33.494</v>
      </c>
      <c r="BG162">
        <v>0</v>
      </c>
      <c r="BH162">
        <v>0</v>
      </c>
      <c r="BI162">
        <v>0</v>
      </c>
      <c r="BJ162">
        <v>1</v>
      </c>
      <c r="BK162">
        <v>0</v>
      </c>
      <c r="BL162" s="15">
        <v>0</v>
      </c>
      <c r="BM162">
        <v>0</v>
      </c>
      <c r="BN162">
        <v>0</v>
      </c>
      <c r="BO162">
        <v>1</v>
      </c>
      <c r="BP162" s="15">
        <v>0</v>
      </c>
      <c r="BQ162">
        <v>0</v>
      </c>
      <c r="BR162">
        <v>0</v>
      </c>
      <c r="BS162" s="15">
        <v>0</v>
      </c>
      <c r="BT162">
        <v>0</v>
      </c>
      <c r="BU162">
        <v>0</v>
      </c>
      <c r="BV162">
        <v>1</v>
      </c>
      <c r="BW162">
        <v>1</v>
      </c>
      <c r="BX162">
        <v>0</v>
      </c>
      <c r="BY162">
        <v>0</v>
      </c>
      <c r="BZ162">
        <v>1</v>
      </c>
      <c r="CA162">
        <v>1</v>
      </c>
      <c r="CB162">
        <v>0</v>
      </c>
      <c r="CC162">
        <v>0</v>
      </c>
      <c r="CD162">
        <v>1</v>
      </c>
      <c r="CE162" s="15">
        <v>1</v>
      </c>
      <c r="CF162">
        <v>0</v>
      </c>
      <c r="CG162">
        <v>106</v>
      </c>
      <c r="CH162">
        <v>0</v>
      </c>
      <c r="CI162">
        <v>1</v>
      </c>
      <c r="CJ162">
        <v>33</v>
      </c>
      <c r="CK162" s="28" t="s">
        <v>80</v>
      </c>
    </row>
    <row r="163" spans="1:89" x14ac:dyDescent="0.35">
      <c r="A163">
        <v>162</v>
      </c>
      <c r="B163">
        <v>15</v>
      </c>
      <c r="C163" s="21" t="s">
        <v>119</v>
      </c>
      <c r="D163" s="11">
        <v>11.53474794878948</v>
      </c>
      <c r="E163" s="12">
        <v>0.73525155919961593</v>
      </c>
      <c r="F163" s="7">
        <v>15.688165233333249</v>
      </c>
      <c r="G163" s="8">
        <v>0</v>
      </c>
      <c r="H163" s="9">
        <v>1</v>
      </c>
      <c r="I163" s="9">
        <v>0</v>
      </c>
      <c r="J163" s="9">
        <v>0</v>
      </c>
      <c r="K163" s="9">
        <v>0</v>
      </c>
      <c r="L163" s="8">
        <v>99900</v>
      </c>
      <c r="M163" s="9">
        <v>17</v>
      </c>
      <c r="N163" s="9">
        <f t="shared" si="23"/>
        <v>99882</v>
      </c>
      <c r="O163" s="9">
        <f t="shared" si="24"/>
        <v>20</v>
      </c>
      <c r="P163" s="7">
        <v>10</v>
      </c>
      <c r="Q163" s="7">
        <v>22.343</v>
      </c>
      <c r="R163" s="9">
        <v>0</v>
      </c>
      <c r="S163" s="9">
        <v>1</v>
      </c>
      <c r="T163" s="9">
        <v>1</v>
      </c>
      <c r="U163" s="9">
        <v>0</v>
      </c>
      <c r="V163" s="9">
        <v>0</v>
      </c>
      <c r="W163" s="25">
        <v>0</v>
      </c>
      <c r="X163" s="9">
        <v>0</v>
      </c>
      <c r="Y163" s="9">
        <v>1</v>
      </c>
      <c r="Z163" s="25">
        <v>0</v>
      </c>
      <c r="AA163" s="9">
        <v>1</v>
      </c>
      <c r="AB163" s="25">
        <v>0</v>
      </c>
      <c r="AC163" s="17">
        <v>2005</v>
      </c>
      <c r="AD163" s="27">
        <v>0.32600000000000001</v>
      </c>
      <c r="AE163" s="27">
        <v>0.127</v>
      </c>
      <c r="AF163" s="27">
        <v>0.36099999999999999</v>
      </c>
      <c r="AG163" s="34">
        <f t="shared" si="27"/>
        <v>0.18599999999999994</v>
      </c>
      <c r="AH163" s="33" t="s">
        <v>87</v>
      </c>
      <c r="AI163" s="15" t="s">
        <v>87</v>
      </c>
      <c r="AJ163">
        <v>0.504</v>
      </c>
      <c r="AK163" s="31">
        <f t="shared" si="28"/>
        <v>0.496</v>
      </c>
      <c r="AL163" t="s">
        <v>87</v>
      </c>
      <c r="AM163" s="31" t="s">
        <v>87</v>
      </c>
      <c r="AN163">
        <v>0</v>
      </c>
      <c r="AO163" s="15">
        <v>1</v>
      </c>
      <c r="AP163">
        <v>0.32100000000000001</v>
      </c>
      <c r="AQ163" s="15">
        <f t="shared" si="29"/>
        <v>0.67900000000000005</v>
      </c>
      <c r="AR163" s="15" t="s">
        <v>12</v>
      </c>
      <c r="AS163">
        <v>0</v>
      </c>
      <c r="AT163" s="31">
        <v>0</v>
      </c>
      <c r="AU163">
        <v>0</v>
      </c>
      <c r="AV163">
        <v>0</v>
      </c>
      <c r="AW163" s="15">
        <v>0</v>
      </c>
      <c r="AX163">
        <v>1</v>
      </c>
      <c r="AY163" s="31">
        <v>0</v>
      </c>
      <c r="AZ163">
        <v>0</v>
      </c>
      <c r="BA163" s="15">
        <v>1</v>
      </c>
      <c r="BB163" s="15">
        <v>0</v>
      </c>
      <c r="BC163">
        <v>584</v>
      </c>
      <c r="BD163" s="31">
        <v>495</v>
      </c>
      <c r="BE163" s="21">
        <v>0.71699999999999997</v>
      </c>
      <c r="BF163" s="21">
        <v>33.494</v>
      </c>
      <c r="BG163">
        <v>0</v>
      </c>
      <c r="BH163">
        <v>0</v>
      </c>
      <c r="BI163">
        <v>0</v>
      </c>
      <c r="BJ163">
        <v>1</v>
      </c>
      <c r="BK163">
        <v>0</v>
      </c>
      <c r="BL163" s="15">
        <v>0</v>
      </c>
      <c r="BM163">
        <v>0</v>
      </c>
      <c r="BN163">
        <v>0</v>
      </c>
      <c r="BO163">
        <v>1</v>
      </c>
      <c r="BP163" s="15">
        <v>0</v>
      </c>
      <c r="BQ163">
        <v>0</v>
      </c>
      <c r="BR163">
        <v>0</v>
      </c>
      <c r="BS163" s="15">
        <v>0</v>
      </c>
      <c r="BT163">
        <v>0</v>
      </c>
      <c r="BU163">
        <v>0</v>
      </c>
      <c r="BV163">
        <v>1</v>
      </c>
      <c r="BW163">
        <v>1</v>
      </c>
      <c r="BX163">
        <v>0</v>
      </c>
      <c r="BY163">
        <v>0</v>
      </c>
      <c r="BZ163">
        <v>1</v>
      </c>
      <c r="CA163">
        <v>1</v>
      </c>
      <c r="CB163">
        <v>0</v>
      </c>
      <c r="CC163">
        <v>0</v>
      </c>
      <c r="CD163">
        <v>1</v>
      </c>
      <c r="CE163" s="15">
        <v>1</v>
      </c>
      <c r="CF163">
        <v>0</v>
      </c>
      <c r="CG163">
        <v>106</v>
      </c>
      <c r="CH163">
        <v>0</v>
      </c>
      <c r="CI163">
        <v>1</v>
      </c>
      <c r="CJ163">
        <v>33</v>
      </c>
      <c r="CK163" s="28" t="s">
        <v>80</v>
      </c>
    </row>
    <row r="164" spans="1:89" x14ac:dyDescent="0.35">
      <c r="A164">
        <v>163</v>
      </c>
      <c r="B164">
        <v>15</v>
      </c>
      <c r="C164" s="21" t="s">
        <v>119</v>
      </c>
      <c r="D164" s="11">
        <v>13.85762466127971</v>
      </c>
      <c r="E164" s="12">
        <v>0.47272966591742821</v>
      </c>
      <c r="F164" s="7">
        <v>29.314057611311888</v>
      </c>
      <c r="G164" s="8">
        <v>0</v>
      </c>
      <c r="H164" s="9">
        <v>1</v>
      </c>
      <c r="I164" s="9">
        <v>0</v>
      </c>
      <c r="J164" s="9">
        <v>0</v>
      </c>
      <c r="K164" s="9">
        <v>0</v>
      </c>
      <c r="L164" s="8">
        <v>99900</v>
      </c>
      <c r="M164" s="9">
        <v>17</v>
      </c>
      <c r="N164" s="9">
        <f t="shared" si="23"/>
        <v>99882</v>
      </c>
      <c r="O164" s="9">
        <f t="shared" si="24"/>
        <v>20</v>
      </c>
      <c r="P164" s="7">
        <v>13</v>
      </c>
      <c r="Q164" s="7">
        <v>22.343</v>
      </c>
      <c r="R164" s="9">
        <v>0</v>
      </c>
      <c r="S164" s="9">
        <v>1</v>
      </c>
      <c r="T164" s="9">
        <v>1</v>
      </c>
      <c r="U164" s="9">
        <v>0</v>
      </c>
      <c r="V164" s="9">
        <v>0</v>
      </c>
      <c r="W164" s="25">
        <v>0</v>
      </c>
      <c r="X164" s="9">
        <v>0</v>
      </c>
      <c r="Y164" s="9">
        <v>1</v>
      </c>
      <c r="Z164" s="25">
        <v>0</v>
      </c>
      <c r="AA164" s="9">
        <v>1</v>
      </c>
      <c r="AB164" s="25">
        <v>0</v>
      </c>
      <c r="AC164" s="17">
        <v>2005</v>
      </c>
      <c r="AD164" s="27">
        <v>0.32600000000000001</v>
      </c>
      <c r="AE164" s="27">
        <v>0.127</v>
      </c>
      <c r="AF164" s="27">
        <v>0.36099999999999999</v>
      </c>
      <c r="AG164" s="34">
        <f t="shared" si="27"/>
        <v>0.18599999999999994</v>
      </c>
      <c r="AH164" s="33" t="s">
        <v>87</v>
      </c>
      <c r="AI164" s="15" t="s">
        <v>87</v>
      </c>
      <c r="AJ164">
        <v>0.504</v>
      </c>
      <c r="AK164" s="31">
        <f t="shared" si="28"/>
        <v>0.496</v>
      </c>
      <c r="AL164" t="s">
        <v>87</v>
      </c>
      <c r="AM164" s="31" t="s">
        <v>87</v>
      </c>
      <c r="AN164">
        <v>0</v>
      </c>
      <c r="AO164" s="15">
        <v>1</v>
      </c>
      <c r="AP164">
        <v>0.32100000000000001</v>
      </c>
      <c r="AQ164" s="15">
        <f t="shared" si="29"/>
        <v>0.67900000000000005</v>
      </c>
      <c r="AR164" s="15" t="s">
        <v>12</v>
      </c>
      <c r="AS164">
        <v>0</v>
      </c>
      <c r="AT164" s="31">
        <v>0</v>
      </c>
      <c r="AU164">
        <v>0</v>
      </c>
      <c r="AV164">
        <v>0</v>
      </c>
      <c r="AW164" s="15">
        <v>0</v>
      </c>
      <c r="AX164">
        <v>1</v>
      </c>
      <c r="AY164" s="31">
        <v>0</v>
      </c>
      <c r="AZ164">
        <v>0</v>
      </c>
      <c r="BA164" s="15">
        <v>1</v>
      </c>
      <c r="BB164" s="15">
        <v>0</v>
      </c>
      <c r="BC164">
        <v>584</v>
      </c>
      <c r="BD164" s="31">
        <v>495</v>
      </c>
      <c r="BE164" s="21">
        <v>0.71699999999999997</v>
      </c>
      <c r="BF164" s="21">
        <v>33.494</v>
      </c>
      <c r="BG164">
        <v>0</v>
      </c>
      <c r="BH164">
        <v>0</v>
      </c>
      <c r="BI164">
        <v>0</v>
      </c>
      <c r="BJ164">
        <v>1</v>
      </c>
      <c r="BK164">
        <v>0</v>
      </c>
      <c r="BL164" s="15">
        <v>0</v>
      </c>
      <c r="BM164">
        <v>0</v>
      </c>
      <c r="BN164">
        <v>0</v>
      </c>
      <c r="BO164">
        <v>1</v>
      </c>
      <c r="BP164" s="15">
        <v>0</v>
      </c>
      <c r="BQ164">
        <v>0</v>
      </c>
      <c r="BR164">
        <v>0</v>
      </c>
      <c r="BS164" s="15">
        <v>0</v>
      </c>
      <c r="BT164">
        <v>0</v>
      </c>
      <c r="BU164">
        <v>0</v>
      </c>
      <c r="BV164">
        <v>1</v>
      </c>
      <c r="BW164">
        <v>1</v>
      </c>
      <c r="BX164">
        <v>0</v>
      </c>
      <c r="BY164">
        <v>0</v>
      </c>
      <c r="BZ164">
        <v>1</v>
      </c>
      <c r="CA164">
        <v>1</v>
      </c>
      <c r="CB164">
        <v>0</v>
      </c>
      <c r="CC164">
        <v>0</v>
      </c>
      <c r="CD164">
        <v>1</v>
      </c>
      <c r="CE164" s="15">
        <v>1</v>
      </c>
      <c r="CF164">
        <v>0</v>
      </c>
      <c r="CG164">
        <v>106</v>
      </c>
      <c r="CH164">
        <v>0</v>
      </c>
      <c r="CI164">
        <v>1</v>
      </c>
      <c r="CJ164">
        <v>33</v>
      </c>
      <c r="CK164" s="28" t="s">
        <v>80</v>
      </c>
    </row>
    <row r="165" spans="1:89" x14ac:dyDescent="0.35">
      <c r="A165">
        <v>164</v>
      </c>
      <c r="B165">
        <v>15</v>
      </c>
      <c r="C165" s="21" t="s">
        <v>119</v>
      </c>
      <c r="D165" s="11">
        <v>4.4338386024890264</v>
      </c>
      <c r="E165" s="12">
        <v>0.3056301978416418</v>
      </c>
      <c r="F165" s="7">
        <v>14.507200642478271</v>
      </c>
      <c r="G165" s="8">
        <v>0</v>
      </c>
      <c r="H165" s="9">
        <v>1</v>
      </c>
      <c r="I165" s="9">
        <v>0</v>
      </c>
      <c r="J165" s="9">
        <v>0</v>
      </c>
      <c r="K165" s="9">
        <v>0</v>
      </c>
      <c r="L165" s="8">
        <v>58336</v>
      </c>
      <c r="M165" s="9">
        <v>16</v>
      </c>
      <c r="N165" s="9">
        <f t="shared" si="23"/>
        <v>58319</v>
      </c>
      <c r="O165" s="9">
        <f t="shared" si="24"/>
        <v>20</v>
      </c>
      <c r="P165" s="7">
        <v>3</v>
      </c>
      <c r="Q165" s="7">
        <v>22.343</v>
      </c>
      <c r="R165" s="9">
        <v>0</v>
      </c>
      <c r="S165" s="9">
        <v>1</v>
      </c>
      <c r="T165" s="9">
        <v>1</v>
      </c>
      <c r="U165" s="9">
        <v>0</v>
      </c>
      <c r="V165" s="9">
        <v>0</v>
      </c>
      <c r="W165" s="25">
        <v>0</v>
      </c>
      <c r="X165" s="9">
        <v>0</v>
      </c>
      <c r="Y165" s="9">
        <v>1</v>
      </c>
      <c r="Z165" s="25">
        <v>0</v>
      </c>
      <c r="AA165" s="9">
        <v>1</v>
      </c>
      <c r="AB165" s="25">
        <v>0</v>
      </c>
      <c r="AC165" s="17">
        <v>2005</v>
      </c>
      <c r="AD165" s="27">
        <v>0.32600000000000001</v>
      </c>
      <c r="AE165" s="27">
        <v>0.127</v>
      </c>
      <c r="AF165" s="27">
        <v>0.36099999999999999</v>
      </c>
      <c r="AG165" s="34">
        <f t="shared" si="27"/>
        <v>0.18599999999999994</v>
      </c>
      <c r="AH165" s="33" t="s">
        <v>87</v>
      </c>
      <c r="AI165" s="15" t="s">
        <v>87</v>
      </c>
      <c r="AJ165">
        <v>0.504</v>
      </c>
      <c r="AK165" s="31">
        <f t="shared" si="28"/>
        <v>0.496</v>
      </c>
      <c r="AL165" t="s">
        <v>87</v>
      </c>
      <c r="AM165" s="31" t="s">
        <v>87</v>
      </c>
      <c r="AN165">
        <v>0</v>
      </c>
      <c r="AO165" s="15">
        <v>1</v>
      </c>
      <c r="AP165">
        <v>0.32100000000000001</v>
      </c>
      <c r="AQ165" s="15">
        <f t="shared" si="29"/>
        <v>0.67900000000000005</v>
      </c>
      <c r="AR165" s="15" t="s">
        <v>12</v>
      </c>
      <c r="AS165">
        <v>0</v>
      </c>
      <c r="AT165" s="31">
        <v>0</v>
      </c>
      <c r="AU165">
        <v>0</v>
      </c>
      <c r="AV165">
        <v>0</v>
      </c>
      <c r="AW165" s="15">
        <v>0</v>
      </c>
      <c r="AX165">
        <v>1</v>
      </c>
      <c r="AY165" s="31">
        <v>0</v>
      </c>
      <c r="AZ165">
        <v>0</v>
      </c>
      <c r="BA165" s="15">
        <v>1</v>
      </c>
      <c r="BB165" s="15">
        <v>0</v>
      </c>
      <c r="BC165">
        <v>584</v>
      </c>
      <c r="BD165" s="31">
        <v>495</v>
      </c>
      <c r="BE165" s="21">
        <v>0.71699999999999997</v>
      </c>
      <c r="BF165" s="21">
        <v>33.494</v>
      </c>
      <c r="BG165">
        <v>0</v>
      </c>
      <c r="BH165">
        <v>0</v>
      </c>
      <c r="BI165">
        <v>0</v>
      </c>
      <c r="BJ165">
        <v>1</v>
      </c>
      <c r="BK165">
        <v>0</v>
      </c>
      <c r="BL165" s="15">
        <v>0</v>
      </c>
      <c r="BM165">
        <v>0</v>
      </c>
      <c r="BN165">
        <v>0</v>
      </c>
      <c r="BO165">
        <v>1</v>
      </c>
      <c r="BP165" s="15">
        <v>0</v>
      </c>
      <c r="BQ165">
        <v>0</v>
      </c>
      <c r="BR165">
        <v>0</v>
      </c>
      <c r="BS165" s="15">
        <v>0</v>
      </c>
      <c r="BT165">
        <v>0</v>
      </c>
      <c r="BU165">
        <v>0</v>
      </c>
      <c r="BV165">
        <v>1</v>
      </c>
      <c r="BW165">
        <v>1</v>
      </c>
      <c r="BX165">
        <v>0</v>
      </c>
      <c r="BY165">
        <v>0</v>
      </c>
      <c r="BZ165">
        <v>1</v>
      </c>
      <c r="CA165">
        <v>1</v>
      </c>
      <c r="CB165">
        <v>0</v>
      </c>
      <c r="CC165">
        <v>0</v>
      </c>
      <c r="CD165">
        <v>0</v>
      </c>
      <c r="CE165" s="15">
        <v>1</v>
      </c>
      <c r="CF165">
        <v>0</v>
      </c>
      <c r="CG165">
        <v>106</v>
      </c>
      <c r="CH165">
        <v>0</v>
      </c>
      <c r="CI165">
        <v>1</v>
      </c>
      <c r="CJ165">
        <v>33</v>
      </c>
      <c r="CK165" s="28" t="s">
        <v>80</v>
      </c>
    </row>
    <row r="166" spans="1:89" x14ac:dyDescent="0.35">
      <c r="A166">
        <v>165</v>
      </c>
      <c r="B166">
        <v>15</v>
      </c>
      <c r="C166" s="21" t="s">
        <v>119</v>
      </c>
      <c r="D166" s="11">
        <v>5.4927707062356168</v>
      </c>
      <c r="E166" s="12">
        <v>0.44527620149460712</v>
      </c>
      <c r="F166" s="7">
        <v>12.33564849816511</v>
      </c>
      <c r="G166" s="8">
        <v>0</v>
      </c>
      <c r="H166" s="9">
        <v>1</v>
      </c>
      <c r="I166" s="9">
        <v>0</v>
      </c>
      <c r="J166" s="9">
        <v>0</v>
      </c>
      <c r="K166" s="9">
        <v>0</v>
      </c>
      <c r="L166" s="8">
        <v>58336</v>
      </c>
      <c r="M166" s="9">
        <v>16</v>
      </c>
      <c r="N166" s="9">
        <f t="shared" si="23"/>
        <v>58319</v>
      </c>
      <c r="O166" s="9">
        <f t="shared" si="24"/>
        <v>20</v>
      </c>
      <c r="P166" s="7">
        <v>6</v>
      </c>
      <c r="Q166" s="7">
        <v>22.343</v>
      </c>
      <c r="R166" s="9">
        <v>0</v>
      </c>
      <c r="S166" s="9">
        <v>1</v>
      </c>
      <c r="T166" s="9">
        <v>1</v>
      </c>
      <c r="U166" s="9">
        <v>0</v>
      </c>
      <c r="V166" s="9">
        <v>0</v>
      </c>
      <c r="W166" s="25">
        <v>0</v>
      </c>
      <c r="X166" s="9">
        <v>0</v>
      </c>
      <c r="Y166" s="9">
        <v>1</v>
      </c>
      <c r="Z166" s="25">
        <v>0</v>
      </c>
      <c r="AA166" s="9">
        <v>1</v>
      </c>
      <c r="AB166" s="25">
        <v>0</v>
      </c>
      <c r="AC166" s="17">
        <v>2005</v>
      </c>
      <c r="AD166" s="27">
        <v>0.32600000000000001</v>
      </c>
      <c r="AE166" s="27">
        <v>0.127</v>
      </c>
      <c r="AF166" s="27">
        <v>0.36099999999999999</v>
      </c>
      <c r="AG166" s="34">
        <f t="shared" si="27"/>
        <v>0.18599999999999994</v>
      </c>
      <c r="AH166" s="33" t="s">
        <v>87</v>
      </c>
      <c r="AI166" s="15" t="s">
        <v>87</v>
      </c>
      <c r="AJ166">
        <v>0.504</v>
      </c>
      <c r="AK166" s="31">
        <f t="shared" si="28"/>
        <v>0.496</v>
      </c>
      <c r="AL166" t="s">
        <v>87</v>
      </c>
      <c r="AM166" s="31" t="s">
        <v>87</v>
      </c>
      <c r="AN166">
        <v>0</v>
      </c>
      <c r="AO166" s="15">
        <v>1</v>
      </c>
      <c r="AP166">
        <v>0.32100000000000001</v>
      </c>
      <c r="AQ166" s="15">
        <f t="shared" si="29"/>
        <v>0.67900000000000005</v>
      </c>
      <c r="AR166" s="15" t="s">
        <v>12</v>
      </c>
      <c r="AS166">
        <v>0</v>
      </c>
      <c r="AT166" s="31">
        <v>0</v>
      </c>
      <c r="AU166">
        <v>0</v>
      </c>
      <c r="AV166">
        <v>0</v>
      </c>
      <c r="AW166" s="15">
        <v>0</v>
      </c>
      <c r="AX166">
        <v>1</v>
      </c>
      <c r="AY166" s="31">
        <v>0</v>
      </c>
      <c r="AZ166">
        <v>0</v>
      </c>
      <c r="BA166" s="15">
        <v>1</v>
      </c>
      <c r="BB166" s="15">
        <v>0</v>
      </c>
      <c r="BC166">
        <v>584</v>
      </c>
      <c r="BD166" s="31">
        <v>495</v>
      </c>
      <c r="BE166" s="21">
        <v>0.71699999999999997</v>
      </c>
      <c r="BF166" s="21">
        <v>33.494</v>
      </c>
      <c r="BG166">
        <v>0</v>
      </c>
      <c r="BH166">
        <v>0</v>
      </c>
      <c r="BI166">
        <v>0</v>
      </c>
      <c r="BJ166">
        <v>1</v>
      </c>
      <c r="BK166">
        <v>0</v>
      </c>
      <c r="BL166" s="15">
        <v>0</v>
      </c>
      <c r="BM166">
        <v>0</v>
      </c>
      <c r="BN166">
        <v>0</v>
      </c>
      <c r="BO166">
        <v>1</v>
      </c>
      <c r="BP166" s="15">
        <v>0</v>
      </c>
      <c r="BQ166">
        <v>0</v>
      </c>
      <c r="BR166">
        <v>0</v>
      </c>
      <c r="BS166" s="15">
        <v>0</v>
      </c>
      <c r="BT166">
        <v>0</v>
      </c>
      <c r="BU166">
        <v>0</v>
      </c>
      <c r="BV166">
        <v>1</v>
      </c>
      <c r="BW166">
        <v>1</v>
      </c>
      <c r="BX166">
        <v>0</v>
      </c>
      <c r="BY166">
        <v>0</v>
      </c>
      <c r="BZ166">
        <v>1</v>
      </c>
      <c r="CA166">
        <v>1</v>
      </c>
      <c r="CB166">
        <v>0</v>
      </c>
      <c r="CC166">
        <v>0</v>
      </c>
      <c r="CD166">
        <v>0</v>
      </c>
      <c r="CE166" s="15">
        <v>1</v>
      </c>
      <c r="CF166">
        <v>0</v>
      </c>
      <c r="CG166">
        <v>106</v>
      </c>
      <c r="CH166">
        <v>0</v>
      </c>
      <c r="CI166">
        <v>1</v>
      </c>
      <c r="CJ166">
        <v>33</v>
      </c>
      <c r="CK166" s="28" t="s">
        <v>80</v>
      </c>
    </row>
    <row r="167" spans="1:89" x14ac:dyDescent="0.35">
      <c r="A167">
        <v>166</v>
      </c>
      <c r="B167">
        <v>15</v>
      </c>
      <c r="C167" s="21" t="s">
        <v>119</v>
      </c>
      <c r="D167" s="11">
        <v>9.8180313063387601</v>
      </c>
      <c r="E167" s="12">
        <v>0.74117248335520292</v>
      </c>
      <c r="F167" s="7">
        <v>13.24662143674527</v>
      </c>
      <c r="G167" s="8">
        <v>0</v>
      </c>
      <c r="H167" s="9">
        <v>1</v>
      </c>
      <c r="I167" s="9">
        <v>0</v>
      </c>
      <c r="J167" s="9">
        <v>0</v>
      </c>
      <c r="K167" s="9">
        <v>0</v>
      </c>
      <c r="L167" s="8">
        <v>58336</v>
      </c>
      <c r="M167" s="9">
        <v>16</v>
      </c>
      <c r="N167" s="9">
        <f t="shared" si="23"/>
        <v>58319</v>
      </c>
      <c r="O167" s="9">
        <f t="shared" si="24"/>
        <v>20</v>
      </c>
      <c r="P167" s="7">
        <v>8</v>
      </c>
      <c r="Q167" s="7">
        <v>22.343</v>
      </c>
      <c r="R167" s="9">
        <v>0</v>
      </c>
      <c r="S167" s="9">
        <v>1</v>
      </c>
      <c r="T167" s="9">
        <v>1</v>
      </c>
      <c r="U167" s="9">
        <v>0</v>
      </c>
      <c r="V167" s="9">
        <v>0</v>
      </c>
      <c r="W167" s="25">
        <v>0</v>
      </c>
      <c r="X167" s="9">
        <v>0</v>
      </c>
      <c r="Y167" s="9">
        <v>1</v>
      </c>
      <c r="Z167" s="25">
        <v>0</v>
      </c>
      <c r="AA167" s="9">
        <v>1</v>
      </c>
      <c r="AB167" s="25">
        <v>0</v>
      </c>
      <c r="AC167" s="17">
        <v>2005</v>
      </c>
      <c r="AD167" s="27">
        <v>0.32600000000000001</v>
      </c>
      <c r="AE167" s="27">
        <v>0.127</v>
      </c>
      <c r="AF167" s="27">
        <v>0.36099999999999999</v>
      </c>
      <c r="AG167" s="34">
        <f t="shared" si="27"/>
        <v>0.18599999999999994</v>
      </c>
      <c r="AH167" s="33" t="s">
        <v>87</v>
      </c>
      <c r="AI167" s="15" t="s">
        <v>87</v>
      </c>
      <c r="AJ167">
        <v>0.504</v>
      </c>
      <c r="AK167" s="31">
        <f t="shared" si="28"/>
        <v>0.496</v>
      </c>
      <c r="AL167" t="s">
        <v>87</v>
      </c>
      <c r="AM167" s="31" t="s">
        <v>87</v>
      </c>
      <c r="AN167">
        <v>0</v>
      </c>
      <c r="AO167" s="15">
        <v>1</v>
      </c>
      <c r="AP167">
        <v>0.32100000000000001</v>
      </c>
      <c r="AQ167" s="15">
        <f t="shared" si="29"/>
        <v>0.67900000000000005</v>
      </c>
      <c r="AR167" s="15" t="s">
        <v>12</v>
      </c>
      <c r="AS167">
        <v>0</v>
      </c>
      <c r="AT167" s="31">
        <v>0</v>
      </c>
      <c r="AU167">
        <v>0</v>
      </c>
      <c r="AV167">
        <v>0</v>
      </c>
      <c r="AW167" s="15">
        <v>0</v>
      </c>
      <c r="AX167">
        <v>1</v>
      </c>
      <c r="AY167" s="31">
        <v>0</v>
      </c>
      <c r="AZ167">
        <v>0</v>
      </c>
      <c r="BA167" s="15">
        <v>1</v>
      </c>
      <c r="BB167" s="15">
        <v>0</v>
      </c>
      <c r="BC167">
        <v>584</v>
      </c>
      <c r="BD167" s="31">
        <v>495</v>
      </c>
      <c r="BE167" s="21">
        <v>0.71699999999999997</v>
      </c>
      <c r="BF167" s="21">
        <v>33.494</v>
      </c>
      <c r="BG167">
        <v>0</v>
      </c>
      <c r="BH167">
        <v>0</v>
      </c>
      <c r="BI167">
        <v>0</v>
      </c>
      <c r="BJ167">
        <v>1</v>
      </c>
      <c r="BK167">
        <v>0</v>
      </c>
      <c r="BL167" s="15">
        <v>0</v>
      </c>
      <c r="BM167">
        <v>0</v>
      </c>
      <c r="BN167">
        <v>0</v>
      </c>
      <c r="BO167">
        <v>1</v>
      </c>
      <c r="BP167" s="15">
        <v>0</v>
      </c>
      <c r="BQ167">
        <v>0</v>
      </c>
      <c r="BR167">
        <v>0</v>
      </c>
      <c r="BS167" s="15">
        <v>0</v>
      </c>
      <c r="BT167">
        <v>0</v>
      </c>
      <c r="BU167">
        <v>0</v>
      </c>
      <c r="BV167">
        <v>1</v>
      </c>
      <c r="BW167">
        <v>1</v>
      </c>
      <c r="BX167">
        <v>0</v>
      </c>
      <c r="BY167">
        <v>0</v>
      </c>
      <c r="BZ167">
        <v>1</v>
      </c>
      <c r="CA167">
        <v>1</v>
      </c>
      <c r="CB167">
        <v>0</v>
      </c>
      <c r="CC167">
        <v>0</v>
      </c>
      <c r="CD167">
        <v>0</v>
      </c>
      <c r="CE167" s="15">
        <v>1</v>
      </c>
      <c r="CF167">
        <v>0</v>
      </c>
      <c r="CG167">
        <v>106</v>
      </c>
      <c r="CH167">
        <v>0</v>
      </c>
      <c r="CI167">
        <v>1</v>
      </c>
      <c r="CJ167">
        <v>33</v>
      </c>
      <c r="CK167" s="28" t="s">
        <v>80</v>
      </c>
    </row>
    <row r="168" spans="1:89" x14ac:dyDescent="0.35">
      <c r="A168">
        <v>167</v>
      </c>
      <c r="B168">
        <v>15</v>
      </c>
      <c r="C168" s="21" t="s">
        <v>119</v>
      </c>
      <c r="D168" s="11">
        <v>9.1787525116494351</v>
      </c>
      <c r="E168" s="12">
        <v>0.95296253016192489</v>
      </c>
      <c r="F168" s="7">
        <v>9.6318084091824741</v>
      </c>
      <c r="G168" s="8">
        <v>0</v>
      </c>
      <c r="H168" s="9">
        <v>1</v>
      </c>
      <c r="I168" s="9">
        <v>0</v>
      </c>
      <c r="J168" s="9">
        <v>0</v>
      </c>
      <c r="K168" s="9">
        <v>0</v>
      </c>
      <c r="L168" s="8">
        <v>58336</v>
      </c>
      <c r="M168" s="9">
        <v>16</v>
      </c>
      <c r="N168" s="9">
        <f t="shared" si="23"/>
        <v>58319</v>
      </c>
      <c r="O168" s="9">
        <f t="shared" si="24"/>
        <v>20</v>
      </c>
      <c r="P168" s="7">
        <v>10</v>
      </c>
      <c r="Q168" s="7">
        <v>22.343</v>
      </c>
      <c r="R168" s="9">
        <v>0</v>
      </c>
      <c r="S168" s="9">
        <v>1</v>
      </c>
      <c r="T168" s="9">
        <v>1</v>
      </c>
      <c r="U168" s="9">
        <v>0</v>
      </c>
      <c r="V168" s="9">
        <v>0</v>
      </c>
      <c r="W168" s="25">
        <v>0</v>
      </c>
      <c r="X168" s="9">
        <v>0</v>
      </c>
      <c r="Y168" s="9">
        <v>1</v>
      </c>
      <c r="Z168" s="25">
        <v>0</v>
      </c>
      <c r="AA168" s="9">
        <v>1</v>
      </c>
      <c r="AB168" s="25">
        <v>0</v>
      </c>
      <c r="AC168" s="17">
        <v>2005</v>
      </c>
      <c r="AD168" s="27">
        <v>0.32600000000000001</v>
      </c>
      <c r="AE168" s="27">
        <v>0.127</v>
      </c>
      <c r="AF168" s="27">
        <v>0.36099999999999999</v>
      </c>
      <c r="AG168" s="34">
        <f t="shared" si="27"/>
        <v>0.18599999999999994</v>
      </c>
      <c r="AH168" s="33" t="s">
        <v>87</v>
      </c>
      <c r="AI168" s="15" t="s">
        <v>87</v>
      </c>
      <c r="AJ168">
        <v>0.504</v>
      </c>
      <c r="AK168" s="31">
        <f t="shared" si="28"/>
        <v>0.496</v>
      </c>
      <c r="AL168" t="s">
        <v>87</v>
      </c>
      <c r="AM168" s="31" t="s">
        <v>87</v>
      </c>
      <c r="AN168">
        <v>0</v>
      </c>
      <c r="AO168" s="15">
        <v>1</v>
      </c>
      <c r="AP168">
        <v>0.32100000000000001</v>
      </c>
      <c r="AQ168" s="15">
        <f t="shared" si="29"/>
        <v>0.67900000000000005</v>
      </c>
      <c r="AR168" s="15" t="s">
        <v>12</v>
      </c>
      <c r="AS168">
        <v>0</v>
      </c>
      <c r="AT168" s="31">
        <v>0</v>
      </c>
      <c r="AU168">
        <v>0</v>
      </c>
      <c r="AV168">
        <v>0</v>
      </c>
      <c r="AW168" s="15">
        <v>0</v>
      </c>
      <c r="AX168">
        <v>1</v>
      </c>
      <c r="AY168" s="31">
        <v>0</v>
      </c>
      <c r="AZ168">
        <v>0</v>
      </c>
      <c r="BA168" s="15">
        <v>1</v>
      </c>
      <c r="BB168" s="15">
        <v>0</v>
      </c>
      <c r="BC168">
        <v>584</v>
      </c>
      <c r="BD168" s="31">
        <v>495</v>
      </c>
      <c r="BE168" s="21">
        <v>0.71699999999999997</v>
      </c>
      <c r="BF168" s="21">
        <v>33.494</v>
      </c>
      <c r="BG168">
        <v>0</v>
      </c>
      <c r="BH168">
        <v>0</v>
      </c>
      <c r="BI168">
        <v>0</v>
      </c>
      <c r="BJ168">
        <v>1</v>
      </c>
      <c r="BK168">
        <v>0</v>
      </c>
      <c r="BL168" s="15">
        <v>0</v>
      </c>
      <c r="BM168">
        <v>0</v>
      </c>
      <c r="BN168">
        <v>0</v>
      </c>
      <c r="BO168">
        <v>1</v>
      </c>
      <c r="BP168" s="15">
        <v>0</v>
      </c>
      <c r="BQ168">
        <v>0</v>
      </c>
      <c r="BR168">
        <v>0</v>
      </c>
      <c r="BS168" s="15">
        <v>0</v>
      </c>
      <c r="BT168">
        <v>0</v>
      </c>
      <c r="BU168">
        <v>0</v>
      </c>
      <c r="BV168">
        <v>1</v>
      </c>
      <c r="BW168">
        <v>1</v>
      </c>
      <c r="BX168">
        <v>0</v>
      </c>
      <c r="BY168">
        <v>0</v>
      </c>
      <c r="BZ168">
        <v>1</v>
      </c>
      <c r="CA168">
        <v>1</v>
      </c>
      <c r="CB168">
        <v>0</v>
      </c>
      <c r="CC168">
        <v>0</v>
      </c>
      <c r="CD168">
        <v>0</v>
      </c>
      <c r="CE168" s="15">
        <v>1</v>
      </c>
      <c r="CF168">
        <v>0</v>
      </c>
      <c r="CG168">
        <v>106</v>
      </c>
      <c r="CH168">
        <v>0</v>
      </c>
      <c r="CI168">
        <v>1</v>
      </c>
      <c r="CJ168">
        <v>33</v>
      </c>
      <c r="CK168" s="28" t="s">
        <v>80</v>
      </c>
    </row>
    <row r="169" spans="1:89" x14ac:dyDescent="0.35">
      <c r="A169">
        <v>168</v>
      </c>
      <c r="B169">
        <v>15</v>
      </c>
      <c r="C169" s="21" t="s">
        <v>119</v>
      </c>
      <c r="D169" s="11">
        <v>14.29307988242752</v>
      </c>
      <c r="E169" s="12">
        <v>0.65057227571904097</v>
      </c>
      <c r="F169" s="7">
        <v>21.97001073651683</v>
      </c>
      <c r="G169" s="8">
        <v>0</v>
      </c>
      <c r="H169" s="9">
        <v>1</v>
      </c>
      <c r="I169" s="9">
        <v>0</v>
      </c>
      <c r="J169" s="9">
        <v>0</v>
      </c>
      <c r="K169" s="9">
        <v>0</v>
      </c>
      <c r="L169" s="8">
        <v>58336</v>
      </c>
      <c r="M169" s="9">
        <v>16</v>
      </c>
      <c r="N169" s="9">
        <f t="shared" si="23"/>
        <v>58319</v>
      </c>
      <c r="O169" s="9">
        <f t="shared" si="24"/>
        <v>20</v>
      </c>
      <c r="P169" s="7">
        <v>13</v>
      </c>
      <c r="Q169" s="7">
        <v>22.343</v>
      </c>
      <c r="R169" s="9">
        <v>0</v>
      </c>
      <c r="S169" s="9">
        <v>1</v>
      </c>
      <c r="T169" s="9">
        <v>1</v>
      </c>
      <c r="U169" s="9">
        <v>0</v>
      </c>
      <c r="V169" s="9">
        <v>0</v>
      </c>
      <c r="W169" s="25">
        <v>0</v>
      </c>
      <c r="X169" s="9">
        <v>0</v>
      </c>
      <c r="Y169" s="9">
        <v>1</v>
      </c>
      <c r="Z169" s="25">
        <v>0</v>
      </c>
      <c r="AA169" s="9">
        <v>1</v>
      </c>
      <c r="AB169" s="25">
        <v>0</v>
      </c>
      <c r="AC169" s="17">
        <v>2005</v>
      </c>
      <c r="AD169" s="27">
        <v>0.32600000000000001</v>
      </c>
      <c r="AE169" s="27">
        <v>0.127</v>
      </c>
      <c r="AF169" s="27">
        <v>0.36099999999999999</v>
      </c>
      <c r="AG169" s="34">
        <f t="shared" si="27"/>
        <v>0.18599999999999994</v>
      </c>
      <c r="AH169" s="33" t="s">
        <v>87</v>
      </c>
      <c r="AI169" s="15" t="s">
        <v>87</v>
      </c>
      <c r="AJ169">
        <v>0.504</v>
      </c>
      <c r="AK169" s="31">
        <f t="shared" si="28"/>
        <v>0.496</v>
      </c>
      <c r="AL169" t="s">
        <v>87</v>
      </c>
      <c r="AM169" s="31" t="s">
        <v>87</v>
      </c>
      <c r="AN169">
        <v>0</v>
      </c>
      <c r="AO169" s="15">
        <v>1</v>
      </c>
      <c r="AP169">
        <v>0.32100000000000001</v>
      </c>
      <c r="AQ169" s="15">
        <f t="shared" si="29"/>
        <v>0.67900000000000005</v>
      </c>
      <c r="AR169" s="15" t="s">
        <v>12</v>
      </c>
      <c r="AS169">
        <v>0</v>
      </c>
      <c r="AT169" s="31">
        <v>0</v>
      </c>
      <c r="AU169">
        <v>0</v>
      </c>
      <c r="AV169">
        <v>0</v>
      </c>
      <c r="AW169" s="15">
        <v>0</v>
      </c>
      <c r="AX169">
        <v>1</v>
      </c>
      <c r="AY169" s="31">
        <v>0</v>
      </c>
      <c r="AZ169">
        <v>0</v>
      </c>
      <c r="BA169" s="15">
        <v>1</v>
      </c>
      <c r="BB169" s="15">
        <v>0</v>
      </c>
      <c r="BC169">
        <v>584</v>
      </c>
      <c r="BD169" s="31">
        <v>495</v>
      </c>
      <c r="BE169" s="21">
        <v>0.71699999999999997</v>
      </c>
      <c r="BF169" s="21">
        <v>33.494</v>
      </c>
      <c r="BG169">
        <v>0</v>
      </c>
      <c r="BH169">
        <v>0</v>
      </c>
      <c r="BI169">
        <v>0</v>
      </c>
      <c r="BJ169">
        <v>1</v>
      </c>
      <c r="BK169">
        <v>0</v>
      </c>
      <c r="BL169" s="15">
        <v>0</v>
      </c>
      <c r="BM169">
        <v>0</v>
      </c>
      <c r="BN169">
        <v>0</v>
      </c>
      <c r="BO169">
        <v>1</v>
      </c>
      <c r="BP169" s="15">
        <v>0</v>
      </c>
      <c r="BQ169">
        <v>0</v>
      </c>
      <c r="BR169">
        <v>0</v>
      </c>
      <c r="BS169" s="15">
        <v>0</v>
      </c>
      <c r="BT169">
        <v>0</v>
      </c>
      <c r="BU169">
        <v>0</v>
      </c>
      <c r="BV169">
        <v>1</v>
      </c>
      <c r="BW169">
        <v>1</v>
      </c>
      <c r="BX169">
        <v>0</v>
      </c>
      <c r="BY169">
        <v>0</v>
      </c>
      <c r="BZ169">
        <v>1</v>
      </c>
      <c r="CA169">
        <v>1</v>
      </c>
      <c r="CB169">
        <v>0</v>
      </c>
      <c r="CC169">
        <v>0</v>
      </c>
      <c r="CD169">
        <v>0</v>
      </c>
      <c r="CE169" s="15">
        <v>1</v>
      </c>
      <c r="CF169">
        <v>0</v>
      </c>
      <c r="CG169">
        <v>106</v>
      </c>
      <c r="CH169">
        <v>0</v>
      </c>
      <c r="CI169">
        <v>1</v>
      </c>
      <c r="CJ169">
        <v>33</v>
      </c>
      <c r="CK169" s="28" t="s">
        <v>80</v>
      </c>
    </row>
    <row r="170" spans="1:89" x14ac:dyDescent="0.35">
      <c r="A170">
        <v>169</v>
      </c>
      <c r="B170">
        <v>15</v>
      </c>
      <c r="C170" s="21" t="s">
        <v>119</v>
      </c>
      <c r="D170" s="11">
        <v>6.206787502577904</v>
      </c>
      <c r="E170" s="12">
        <v>0.59102274625808515</v>
      </c>
      <c r="F170" s="7">
        <v>10.50177432573391</v>
      </c>
      <c r="G170" s="8">
        <v>0</v>
      </c>
      <c r="H170" s="9">
        <v>1</v>
      </c>
      <c r="I170" s="9">
        <v>0</v>
      </c>
      <c r="J170" s="9">
        <v>0</v>
      </c>
      <c r="K170" s="9">
        <v>0</v>
      </c>
      <c r="L170" s="8">
        <v>41564</v>
      </c>
      <c r="M170" s="9">
        <v>16</v>
      </c>
      <c r="N170" s="9">
        <f t="shared" si="23"/>
        <v>41547</v>
      </c>
      <c r="O170" s="9">
        <f t="shared" si="24"/>
        <v>20</v>
      </c>
      <c r="P170" s="7">
        <v>3</v>
      </c>
      <c r="Q170" s="7">
        <v>22.343</v>
      </c>
      <c r="R170" s="9">
        <v>0</v>
      </c>
      <c r="S170" s="9">
        <v>1</v>
      </c>
      <c r="T170" s="9">
        <v>1</v>
      </c>
      <c r="U170" s="9">
        <v>0</v>
      </c>
      <c r="V170" s="9">
        <v>0</v>
      </c>
      <c r="W170" s="25">
        <v>0</v>
      </c>
      <c r="X170" s="9">
        <v>0</v>
      </c>
      <c r="Y170" s="9">
        <v>1</v>
      </c>
      <c r="Z170" s="25">
        <v>0</v>
      </c>
      <c r="AA170" s="9">
        <v>1</v>
      </c>
      <c r="AB170" s="25">
        <v>0</v>
      </c>
      <c r="AC170" s="17">
        <v>2005</v>
      </c>
      <c r="AD170" s="27">
        <v>0.32600000000000001</v>
      </c>
      <c r="AE170" s="27">
        <v>0.127</v>
      </c>
      <c r="AF170" s="27">
        <v>0.36099999999999999</v>
      </c>
      <c r="AG170" s="34">
        <f t="shared" si="27"/>
        <v>0.18599999999999994</v>
      </c>
      <c r="AH170" s="33" t="s">
        <v>87</v>
      </c>
      <c r="AI170" s="15" t="s">
        <v>87</v>
      </c>
      <c r="AJ170">
        <v>0.504</v>
      </c>
      <c r="AK170" s="31">
        <f t="shared" si="28"/>
        <v>0.496</v>
      </c>
      <c r="AL170" t="s">
        <v>87</v>
      </c>
      <c r="AM170" s="31" t="s">
        <v>87</v>
      </c>
      <c r="AN170">
        <v>0</v>
      </c>
      <c r="AO170" s="15">
        <v>1</v>
      </c>
      <c r="AP170">
        <v>0.32100000000000001</v>
      </c>
      <c r="AQ170" s="15">
        <f t="shared" si="29"/>
        <v>0.67900000000000005</v>
      </c>
      <c r="AR170" s="15" t="s">
        <v>12</v>
      </c>
      <c r="AS170">
        <v>0</v>
      </c>
      <c r="AT170" s="31">
        <v>0</v>
      </c>
      <c r="AU170">
        <v>0</v>
      </c>
      <c r="AV170">
        <v>0</v>
      </c>
      <c r="AW170" s="15">
        <v>0</v>
      </c>
      <c r="AX170">
        <v>1</v>
      </c>
      <c r="AY170" s="31">
        <v>0</v>
      </c>
      <c r="AZ170">
        <v>0</v>
      </c>
      <c r="BA170" s="15">
        <v>1</v>
      </c>
      <c r="BB170" s="15">
        <v>0</v>
      </c>
      <c r="BC170">
        <v>584</v>
      </c>
      <c r="BD170" s="31">
        <v>495</v>
      </c>
      <c r="BE170" s="21">
        <v>0.71699999999999997</v>
      </c>
      <c r="BF170" s="21">
        <v>33.494</v>
      </c>
      <c r="BG170">
        <v>0</v>
      </c>
      <c r="BH170">
        <v>0</v>
      </c>
      <c r="BI170">
        <v>0</v>
      </c>
      <c r="BJ170">
        <v>1</v>
      </c>
      <c r="BK170">
        <v>0</v>
      </c>
      <c r="BL170" s="15">
        <v>0</v>
      </c>
      <c r="BM170">
        <v>0</v>
      </c>
      <c r="BN170">
        <v>0</v>
      </c>
      <c r="BO170">
        <v>1</v>
      </c>
      <c r="BP170" s="15">
        <v>0</v>
      </c>
      <c r="BQ170">
        <v>0</v>
      </c>
      <c r="BR170">
        <v>0</v>
      </c>
      <c r="BS170" s="15">
        <v>0</v>
      </c>
      <c r="BT170">
        <v>0</v>
      </c>
      <c r="BU170">
        <v>0</v>
      </c>
      <c r="BV170">
        <v>1</v>
      </c>
      <c r="BW170">
        <v>1</v>
      </c>
      <c r="BX170">
        <v>0</v>
      </c>
      <c r="BY170">
        <v>0</v>
      </c>
      <c r="BZ170">
        <v>1</v>
      </c>
      <c r="CA170">
        <v>1</v>
      </c>
      <c r="CB170">
        <v>0</v>
      </c>
      <c r="CC170">
        <v>0</v>
      </c>
      <c r="CD170">
        <v>0</v>
      </c>
      <c r="CE170" s="15">
        <v>1</v>
      </c>
      <c r="CF170">
        <v>0</v>
      </c>
      <c r="CG170">
        <v>106</v>
      </c>
      <c r="CH170">
        <v>0</v>
      </c>
      <c r="CI170">
        <v>1</v>
      </c>
      <c r="CJ170">
        <v>33</v>
      </c>
      <c r="CK170" s="28" t="s">
        <v>80</v>
      </c>
    </row>
    <row r="171" spans="1:89" x14ac:dyDescent="0.35">
      <c r="A171">
        <v>170</v>
      </c>
      <c r="B171">
        <v>15</v>
      </c>
      <c r="C171" s="21" t="s">
        <v>119</v>
      </c>
      <c r="D171" s="11">
        <v>5.8509832027769706</v>
      </c>
      <c r="E171" s="12">
        <v>0.82069404275028812</v>
      </c>
      <c r="F171" s="7">
        <v>7.1293111659118562</v>
      </c>
      <c r="G171" s="8">
        <v>0</v>
      </c>
      <c r="H171" s="9">
        <v>1</v>
      </c>
      <c r="I171" s="9">
        <v>0</v>
      </c>
      <c r="J171" s="9">
        <v>0</v>
      </c>
      <c r="K171" s="9">
        <v>0</v>
      </c>
      <c r="L171" s="8">
        <v>41564</v>
      </c>
      <c r="M171" s="9">
        <v>16</v>
      </c>
      <c r="N171" s="9">
        <f t="shared" si="23"/>
        <v>41547</v>
      </c>
      <c r="O171" s="9">
        <f t="shared" si="24"/>
        <v>20</v>
      </c>
      <c r="P171" s="7">
        <v>6</v>
      </c>
      <c r="Q171" s="7">
        <v>22.343</v>
      </c>
      <c r="R171" s="9">
        <v>0</v>
      </c>
      <c r="S171" s="9">
        <v>1</v>
      </c>
      <c r="T171" s="9">
        <v>1</v>
      </c>
      <c r="U171" s="9">
        <v>0</v>
      </c>
      <c r="V171" s="9">
        <v>0</v>
      </c>
      <c r="W171" s="25">
        <v>0</v>
      </c>
      <c r="X171" s="9">
        <v>0</v>
      </c>
      <c r="Y171" s="9">
        <v>1</v>
      </c>
      <c r="Z171" s="25">
        <v>0</v>
      </c>
      <c r="AA171" s="9">
        <v>1</v>
      </c>
      <c r="AB171" s="25">
        <v>0</v>
      </c>
      <c r="AC171" s="17">
        <v>2005</v>
      </c>
      <c r="AD171" s="27">
        <v>0.32600000000000001</v>
      </c>
      <c r="AE171" s="27">
        <v>0.127</v>
      </c>
      <c r="AF171" s="27">
        <v>0.36099999999999999</v>
      </c>
      <c r="AG171" s="34">
        <f t="shared" si="27"/>
        <v>0.18599999999999994</v>
      </c>
      <c r="AH171" s="33" t="s">
        <v>87</v>
      </c>
      <c r="AI171" s="15" t="s">
        <v>87</v>
      </c>
      <c r="AJ171">
        <v>0.504</v>
      </c>
      <c r="AK171" s="31">
        <f t="shared" si="28"/>
        <v>0.496</v>
      </c>
      <c r="AL171" t="s">
        <v>87</v>
      </c>
      <c r="AM171" s="31" t="s">
        <v>87</v>
      </c>
      <c r="AN171">
        <v>0</v>
      </c>
      <c r="AO171" s="15">
        <v>1</v>
      </c>
      <c r="AP171">
        <v>0.32100000000000001</v>
      </c>
      <c r="AQ171" s="15">
        <f t="shared" si="29"/>
        <v>0.67900000000000005</v>
      </c>
      <c r="AR171" s="15" t="s">
        <v>12</v>
      </c>
      <c r="AS171">
        <v>0</v>
      </c>
      <c r="AT171" s="31">
        <v>0</v>
      </c>
      <c r="AU171">
        <v>0</v>
      </c>
      <c r="AV171">
        <v>0</v>
      </c>
      <c r="AW171" s="15">
        <v>0</v>
      </c>
      <c r="AX171">
        <v>1</v>
      </c>
      <c r="AY171" s="31">
        <v>0</v>
      </c>
      <c r="AZ171">
        <v>0</v>
      </c>
      <c r="BA171" s="15">
        <v>1</v>
      </c>
      <c r="BB171" s="15">
        <v>0</v>
      </c>
      <c r="BC171">
        <v>584</v>
      </c>
      <c r="BD171" s="31">
        <v>495</v>
      </c>
      <c r="BE171" s="21">
        <v>0.71699999999999997</v>
      </c>
      <c r="BF171" s="21">
        <v>33.494</v>
      </c>
      <c r="BG171">
        <v>0</v>
      </c>
      <c r="BH171">
        <v>0</v>
      </c>
      <c r="BI171">
        <v>0</v>
      </c>
      <c r="BJ171">
        <v>1</v>
      </c>
      <c r="BK171">
        <v>0</v>
      </c>
      <c r="BL171" s="15">
        <v>0</v>
      </c>
      <c r="BM171">
        <v>0</v>
      </c>
      <c r="BN171">
        <v>0</v>
      </c>
      <c r="BO171">
        <v>1</v>
      </c>
      <c r="BP171" s="15">
        <v>0</v>
      </c>
      <c r="BQ171">
        <v>0</v>
      </c>
      <c r="BR171">
        <v>0</v>
      </c>
      <c r="BS171" s="15">
        <v>0</v>
      </c>
      <c r="BT171">
        <v>0</v>
      </c>
      <c r="BU171">
        <v>0</v>
      </c>
      <c r="BV171">
        <v>1</v>
      </c>
      <c r="BW171">
        <v>1</v>
      </c>
      <c r="BX171">
        <v>0</v>
      </c>
      <c r="BY171">
        <v>0</v>
      </c>
      <c r="BZ171">
        <v>1</v>
      </c>
      <c r="CA171">
        <v>1</v>
      </c>
      <c r="CB171">
        <v>0</v>
      </c>
      <c r="CC171">
        <v>0</v>
      </c>
      <c r="CD171">
        <v>0</v>
      </c>
      <c r="CE171" s="15">
        <v>1</v>
      </c>
      <c r="CF171">
        <v>0</v>
      </c>
      <c r="CG171">
        <v>106</v>
      </c>
      <c r="CH171">
        <v>0</v>
      </c>
      <c r="CI171">
        <v>1</v>
      </c>
      <c r="CJ171">
        <v>33</v>
      </c>
      <c r="CK171" s="28" t="s">
        <v>80</v>
      </c>
    </row>
    <row r="172" spans="1:89" x14ac:dyDescent="0.35">
      <c r="A172">
        <v>171</v>
      </c>
      <c r="B172">
        <v>15</v>
      </c>
      <c r="C172" s="21" t="s">
        <v>119</v>
      </c>
      <c r="D172" s="11">
        <v>12.02678251204039</v>
      </c>
      <c r="E172" s="12">
        <v>1.199269365885826</v>
      </c>
      <c r="F172" s="7">
        <v>10.028424684355169</v>
      </c>
      <c r="G172" s="8">
        <v>0</v>
      </c>
      <c r="H172" s="9">
        <v>1</v>
      </c>
      <c r="I172" s="9">
        <v>0</v>
      </c>
      <c r="J172" s="9">
        <v>0</v>
      </c>
      <c r="K172" s="9">
        <v>0</v>
      </c>
      <c r="L172" s="8">
        <v>41564</v>
      </c>
      <c r="M172" s="9">
        <v>16</v>
      </c>
      <c r="N172" s="9">
        <f t="shared" si="23"/>
        <v>41547</v>
      </c>
      <c r="O172" s="9">
        <f t="shared" si="24"/>
        <v>20</v>
      </c>
      <c r="P172" s="7">
        <v>8</v>
      </c>
      <c r="Q172" s="7">
        <v>22.343</v>
      </c>
      <c r="R172" s="9">
        <v>0</v>
      </c>
      <c r="S172" s="9">
        <v>1</v>
      </c>
      <c r="T172" s="9">
        <v>1</v>
      </c>
      <c r="U172" s="9">
        <v>0</v>
      </c>
      <c r="V172" s="9">
        <v>0</v>
      </c>
      <c r="W172" s="25">
        <v>0</v>
      </c>
      <c r="X172" s="9">
        <v>0</v>
      </c>
      <c r="Y172" s="9">
        <v>1</v>
      </c>
      <c r="Z172" s="25">
        <v>0</v>
      </c>
      <c r="AA172" s="9">
        <v>1</v>
      </c>
      <c r="AB172" s="25">
        <v>0</v>
      </c>
      <c r="AC172" s="17">
        <v>2005</v>
      </c>
      <c r="AD172" s="27">
        <v>0.32600000000000001</v>
      </c>
      <c r="AE172" s="27">
        <v>0.127</v>
      </c>
      <c r="AF172" s="27">
        <v>0.36099999999999999</v>
      </c>
      <c r="AG172" s="34">
        <f t="shared" si="27"/>
        <v>0.18599999999999994</v>
      </c>
      <c r="AH172" s="33" t="s">
        <v>87</v>
      </c>
      <c r="AI172" s="15" t="s">
        <v>87</v>
      </c>
      <c r="AJ172">
        <v>0.504</v>
      </c>
      <c r="AK172" s="31">
        <f t="shared" si="28"/>
        <v>0.496</v>
      </c>
      <c r="AL172" t="s">
        <v>87</v>
      </c>
      <c r="AM172" s="31" t="s">
        <v>87</v>
      </c>
      <c r="AN172">
        <v>0</v>
      </c>
      <c r="AO172" s="15">
        <v>1</v>
      </c>
      <c r="AP172">
        <v>0.32100000000000001</v>
      </c>
      <c r="AQ172" s="15">
        <f t="shared" si="29"/>
        <v>0.67900000000000005</v>
      </c>
      <c r="AR172" s="15" t="s">
        <v>12</v>
      </c>
      <c r="AS172">
        <v>0</v>
      </c>
      <c r="AT172" s="31">
        <v>0</v>
      </c>
      <c r="AU172">
        <v>0</v>
      </c>
      <c r="AV172">
        <v>0</v>
      </c>
      <c r="AW172" s="15">
        <v>0</v>
      </c>
      <c r="AX172">
        <v>1</v>
      </c>
      <c r="AY172" s="31">
        <v>0</v>
      </c>
      <c r="AZ172">
        <v>0</v>
      </c>
      <c r="BA172" s="15">
        <v>1</v>
      </c>
      <c r="BB172" s="15">
        <v>0</v>
      </c>
      <c r="BC172">
        <v>584</v>
      </c>
      <c r="BD172" s="31">
        <v>495</v>
      </c>
      <c r="BE172" s="21">
        <v>0.71699999999999997</v>
      </c>
      <c r="BF172" s="21">
        <v>33.494</v>
      </c>
      <c r="BG172">
        <v>0</v>
      </c>
      <c r="BH172">
        <v>0</v>
      </c>
      <c r="BI172">
        <v>0</v>
      </c>
      <c r="BJ172">
        <v>1</v>
      </c>
      <c r="BK172">
        <v>0</v>
      </c>
      <c r="BL172" s="15">
        <v>0</v>
      </c>
      <c r="BM172">
        <v>0</v>
      </c>
      <c r="BN172">
        <v>0</v>
      </c>
      <c r="BO172">
        <v>1</v>
      </c>
      <c r="BP172" s="15">
        <v>0</v>
      </c>
      <c r="BQ172">
        <v>0</v>
      </c>
      <c r="BR172">
        <v>0</v>
      </c>
      <c r="BS172" s="15">
        <v>0</v>
      </c>
      <c r="BT172">
        <v>0</v>
      </c>
      <c r="BU172">
        <v>0</v>
      </c>
      <c r="BV172">
        <v>1</v>
      </c>
      <c r="BW172">
        <v>1</v>
      </c>
      <c r="BX172">
        <v>0</v>
      </c>
      <c r="BY172">
        <v>0</v>
      </c>
      <c r="BZ172">
        <v>1</v>
      </c>
      <c r="CA172">
        <v>1</v>
      </c>
      <c r="CB172">
        <v>0</v>
      </c>
      <c r="CC172">
        <v>0</v>
      </c>
      <c r="CD172">
        <v>0</v>
      </c>
      <c r="CE172" s="15">
        <v>1</v>
      </c>
      <c r="CF172">
        <v>0</v>
      </c>
      <c r="CG172">
        <v>106</v>
      </c>
      <c r="CH172">
        <v>0</v>
      </c>
      <c r="CI172">
        <v>1</v>
      </c>
      <c r="CJ172">
        <v>33</v>
      </c>
      <c r="CK172" s="28" t="s">
        <v>80</v>
      </c>
    </row>
    <row r="173" spans="1:89" x14ac:dyDescent="0.35">
      <c r="A173">
        <v>172</v>
      </c>
      <c r="B173">
        <v>15</v>
      </c>
      <c r="C173" s="21" t="s">
        <v>119</v>
      </c>
      <c r="D173" s="11">
        <v>13.71015785759864</v>
      </c>
      <c r="E173" s="12">
        <v>1.311794317342909</v>
      </c>
      <c r="F173" s="7">
        <v>10.45145391799616</v>
      </c>
      <c r="G173" s="8">
        <v>0</v>
      </c>
      <c r="H173" s="9">
        <v>1</v>
      </c>
      <c r="I173" s="9">
        <v>0</v>
      </c>
      <c r="J173" s="9">
        <v>0</v>
      </c>
      <c r="K173" s="9">
        <v>0</v>
      </c>
      <c r="L173" s="8">
        <v>41564</v>
      </c>
      <c r="M173" s="9">
        <v>16</v>
      </c>
      <c r="N173" s="9">
        <f t="shared" si="23"/>
        <v>41547</v>
      </c>
      <c r="O173" s="9">
        <f t="shared" si="24"/>
        <v>20</v>
      </c>
      <c r="P173" s="7">
        <v>10</v>
      </c>
      <c r="Q173" s="7">
        <v>22.343</v>
      </c>
      <c r="R173" s="9">
        <v>0</v>
      </c>
      <c r="S173" s="9">
        <v>1</v>
      </c>
      <c r="T173" s="9">
        <v>1</v>
      </c>
      <c r="U173" s="9">
        <v>0</v>
      </c>
      <c r="V173" s="9">
        <v>0</v>
      </c>
      <c r="W173" s="25">
        <v>0</v>
      </c>
      <c r="X173" s="9">
        <v>0</v>
      </c>
      <c r="Y173" s="9">
        <v>1</v>
      </c>
      <c r="Z173" s="25">
        <v>0</v>
      </c>
      <c r="AA173" s="9">
        <v>1</v>
      </c>
      <c r="AB173" s="25">
        <v>0</v>
      </c>
      <c r="AC173" s="17">
        <v>2005</v>
      </c>
      <c r="AD173" s="27">
        <v>0.32600000000000001</v>
      </c>
      <c r="AE173" s="27">
        <v>0.127</v>
      </c>
      <c r="AF173" s="27">
        <v>0.36099999999999999</v>
      </c>
      <c r="AG173" s="34">
        <f t="shared" si="27"/>
        <v>0.18599999999999994</v>
      </c>
      <c r="AH173" s="33" t="s">
        <v>87</v>
      </c>
      <c r="AI173" s="15" t="s">
        <v>87</v>
      </c>
      <c r="AJ173">
        <v>0.504</v>
      </c>
      <c r="AK173" s="31">
        <f t="shared" si="28"/>
        <v>0.496</v>
      </c>
      <c r="AL173" t="s">
        <v>87</v>
      </c>
      <c r="AM173" s="31" t="s">
        <v>87</v>
      </c>
      <c r="AN173">
        <v>0</v>
      </c>
      <c r="AO173" s="15">
        <v>1</v>
      </c>
      <c r="AP173">
        <v>0.32100000000000001</v>
      </c>
      <c r="AQ173" s="15">
        <f t="shared" si="29"/>
        <v>0.67900000000000005</v>
      </c>
      <c r="AR173" s="15" t="s">
        <v>12</v>
      </c>
      <c r="AS173">
        <v>0</v>
      </c>
      <c r="AT173" s="31">
        <v>0</v>
      </c>
      <c r="AU173">
        <v>0</v>
      </c>
      <c r="AV173">
        <v>0</v>
      </c>
      <c r="AW173" s="15">
        <v>0</v>
      </c>
      <c r="AX173">
        <v>1</v>
      </c>
      <c r="AY173" s="31">
        <v>0</v>
      </c>
      <c r="AZ173">
        <v>0</v>
      </c>
      <c r="BA173" s="15">
        <v>1</v>
      </c>
      <c r="BB173" s="15">
        <v>0</v>
      </c>
      <c r="BC173">
        <v>584</v>
      </c>
      <c r="BD173" s="31">
        <v>495</v>
      </c>
      <c r="BE173" s="21">
        <v>0.71699999999999997</v>
      </c>
      <c r="BF173" s="21">
        <v>33.494</v>
      </c>
      <c r="BG173">
        <v>0</v>
      </c>
      <c r="BH173">
        <v>0</v>
      </c>
      <c r="BI173">
        <v>0</v>
      </c>
      <c r="BJ173">
        <v>1</v>
      </c>
      <c r="BK173">
        <v>0</v>
      </c>
      <c r="BL173" s="15">
        <v>0</v>
      </c>
      <c r="BM173">
        <v>0</v>
      </c>
      <c r="BN173">
        <v>0</v>
      </c>
      <c r="BO173">
        <v>1</v>
      </c>
      <c r="BP173" s="15">
        <v>0</v>
      </c>
      <c r="BQ173">
        <v>0</v>
      </c>
      <c r="BR173">
        <v>0</v>
      </c>
      <c r="BS173" s="15">
        <v>0</v>
      </c>
      <c r="BT173">
        <v>0</v>
      </c>
      <c r="BU173">
        <v>0</v>
      </c>
      <c r="BV173">
        <v>1</v>
      </c>
      <c r="BW173">
        <v>1</v>
      </c>
      <c r="BX173">
        <v>0</v>
      </c>
      <c r="BY173">
        <v>0</v>
      </c>
      <c r="BZ173">
        <v>1</v>
      </c>
      <c r="CA173">
        <v>1</v>
      </c>
      <c r="CB173">
        <v>0</v>
      </c>
      <c r="CC173">
        <v>0</v>
      </c>
      <c r="CD173">
        <v>0</v>
      </c>
      <c r="CE173" s="15">
        <v>1</v>
      </c>
      <c r="CF173">
        <v>0</v>
      </c>
      <c r="CG173">
        <v>106</v>
      </c>
      <c r="CH173">
        <v>0</v>
      </c>
      <c r="CI173">
        <v>1</v>
      </c>
      <c r="CJ173">
        <v>33</v>
      </c>
      <c r="CK173" s="28" t="s">
        <v>80</v>
      </c>
    </row>
    <row r="174" spans="1:89" s="38" customFormat="1" x14ac:dyDescent="0.35">
      <c r="A174" s="38">
        <v>173</v>
      </c>
      <c r="B174" s="38">
        <v>15</v>
      </c>
      <c r="C174" s="39" t="s">
        <v>119</v>
      </c>
      <c r="D174" s="40">
        <v>13.28910230943492</v>
      </c>
      <c r="E174" s="41">
        <v>0.82662245182926697</v>
      </c>
      <c r="F174" s="42">
        <v>16.076386843869191</v>
      </c>
      <c r="G174" s="44">
        <v>0</v>
      </c>
      <c r="H174" s="45">
        <v>1</v>
      </c>
      <c r="I174" s="45">
        <v>0</v>
      </c>
      <c r="J174" s="45">
        <v>0</v>
      </c>
      <c r="K174" s="45">
        <v>0</v>
      </c>
      <c r="L174" s="44">
        <v>41564</v>
      </c>
      <c r="M174" s="45">
        <v>16</v>
      </c>
      <c r="N174" s="45">
        <f t="shared" si="23"/>
        <v>41547</v>
      </c>
      <c r="O174" s="45">
        <f t="shared" si="24"/>
        <v>20</v>
      </c>
      <c r="P174" s="42">
        <v>13</v>
      </c>
      <c r="Q174" s="42">
        <v>22.343</v>
      </c>
      <c r="R174" s="45">
        <v>0</v>
      </c>
      <c r="S174" s="45">
        <v>1</v>
      </c>
      <c r="T174" s="45">
        <v>1</v>
      </c>
      <c r="U174" s="45">
        <v>0</v>
      </c>
      <c r="V174" s="45">
        <v>0</v>
      </c>
      <c r="W174" s="46">
        <v>0</v>
      </c>
      <c r="X174" s="45">
        <v>0</v>
      </c>
      <c r="Y174" s="45">
        <v>1</v>
      </c>
      <c r="Z174" s="46">
        <v>0</v>
      </c>
      <c r="AA174" s="45">
        <v>1</v>
      </c>
      <c r="AB174" s="46">
        <v>0</v>
      </c>
      <c r="AC174" s="47">
        <v>2005</v>
      </c>
      <c r="AD174" s="43">
        <v>0.32600000000000001</v>
      </c>
      <c r="AE174" s="43">
        <v>0.127</v>
      </c>
      <c r="AF174" s="43">
        <v>0.36099999999999999</v>
      </c>
      <c r="AG174" s="48">
        <f t="shared" si="27"/>
        <v>0.18599999999999994</v>
      </c>
      <c r="AH174" s="49" t="s">
        <v>87</v>
      </c>
      <c r="AI174" s="50" t="s">
        <v>87</v>
      </c>
      <c r="AJ174" s="38">
        <v>0.504</v>
      </c>
      <c r="AK174" s="51">
        <f t="shared" si="28"/>
        <v>0.496</v>
      </c>
      <c r="AL174" s="38" t="s">
        <v>87</v>
      </c>
      <c r="AM174" s="51" t="s">
        <v>87</v>
      </c>
      <c r="AN174">
        <v>0</v>
      </c>
      <c r="AO174" s="50">
        <v>1</v>
      </c>
      <c r="AP174" s="38">
        <v>0.32100000000000001</v>
      </c>
      <c r="AQ174" s="50">
        <f t="shared" si="29"/>
        <v>0.67900000000000005</v>
      </c>
      <c r="AR174" s="50" t="s">
        <v>12</v>
      </c>
      <c r="AS174">
        <v>0</v>
      </c>
      <c r="AT174">
        <v>0</v>
      </c>
      <c r="AU174">
        <v>0</v>
      </c>
      <c r="AV174">
        <v>0</v>
      </c>
      <c r="AW174">
        <v>0</v>
      </c>
      <c r="AX174">
        <v>1</v>
      </c>
      <c r="AY174" s="50">
        <v>0</v>
      </c>
      <c r="AZ174">
        <v>0</v>
      </c>
      <c r="BA174">
        <v>1</v>
      </c>
      <c r="BB174" s="50">
        <v>0</v>
      </c>
      <c r="BC174">
        <v>584</v>
      </c>
      <c r="BD174">
        <v>495</v>
      </c>
      <c r="BE174" s="39">
        <v>0.71699999999999997</v>
      </c>
      <c r="BF174" s="39">
        <v>33.494</v>
      </c>
      <c r="BG174" s="38">
        <v>0</v>
      </c>
      <c r="BH174" s="38">
        <v>0</v>
      </c>
      <c r="BI174" s="38">
        <v>0</v>
      </c>
      <c r="BJ174" s="38">
        <v>1</v>
      </c>
      <c r="BK174" s="38">
        <v>0</v>
      </c>
      <c r="BL174" s="50">
        <v>0</v>
      </c>
      <c r="BM174" s="38">
        <v>0</v>
      </c>
      <c r="BN174" s="38">
        <v>0</v>
      </c>
      <c r="BO174" s="38">
        <v>1</v>
      </c>
      <c r="BP174" s="50">
        <v>0</v>
      </c>
      <c r="BQ174" s="38">
        <v>0</v>
      </c>
      <c r="BR174" s="38">
        <v>0</v>
      </c>
      <c r="BS174" s="50">
        <v>0</v>
      </c>
      <c r="BT174" s="38">
        <v>0</v>
      </c>
      <c r="BU174" s="38">
        <v>0</v>
      </c>
      <c r="BV174" s="38">
        <v>1</v>
      </c>
      <c r="BW174" s="38">
        <v>1</v>
      </c>
      <c r="BX174" s="38">
        <v>0</v>
      </c>
      <c r="BY174" s="38">
        <v>0</v>
      </c>
      <c r="BZ174" s="38">
        <v>1</v>
      </c>
      <c r="CA174">
        <v>1</v>
      </c>
      <c r="CB174" s="38">
        <v>0</v>
      </c>
      <c r="CC174" s="38">
        <v>0</v>
      </c>
      <c r="CD174" s="38">
        <v>0</v>
      </c>
      <c r="CE174" s="50">
        <v>1</v>
      </c>
      <c r="CF174">
        <v>0</v>
      </c>
      <c r="CG174">
        <v>106</v>
      </c>
      <c r="CH174">
        <v>0</v>
      </c>
      <c r="CI174">
        <v>1</v>
      </c>
      <c r="CJ174">
        <v>33</v>
      </c>
      <c r="CK174" s="28" t="s">
        <v>80</v>
      </c>
    </row>
    <row r="175" spans="1:89" x14ac:dyDescent="0.35">
      <c r="A175">
        <v>174</v>
      </c>
      <c r="B175">
        <v>16</v>
      </c>
      <c r="C175" s="21" t="s">
        <v>120</v>
      </c>
      <c r="D175" s="11">
        <v>3.2706237490793382</v>
      </c>
      <c r="E175" s="12">
        <v>0.73357941537316518</v>
      </c>
      <c r="F175" s="7">
        <v>4.4584453714743359</v>
      </c>
      <c r="G175" s="8">
        <v>0</v>
      </c>
      <c r="H175" s="9">
        <v>0</v>
      </c>
      <c r="I175" s="9">
        <v>1</v>
      </c>
      <c r="J175" s="9">
        <v>0</v>
      </c>
      <c r="K175" s="9">
        <v>0</v>
      </c>
      <c r="L175" s="8">
        <v>3132</v>
      </c>
      <c r="M175" s="9">
        <v>9</v>
      </c>
      <c r="N175" s="9">
        <f t="shared" si="23"/>
        <v>3122</v>
      </c>
      <c r="O175" s="9">
        <f t="shared" si="24"/>
        <v>48</v>
      </c>
      <c r="P175" s="7">
        <v>9.8249999999999993</v>
      </c>
      <c r="Q175" s="7">
        <f t="shared" ref="Q175:Q222" si="30">BF175-P175-6</f>
        <v>24.175000000000001</v>
      </c>
      <c r="R175" s="9">
        <v>0</v>
      </c>
      <c r="S175" s="9">
        <v>1</v>
      </c>
      <c r="T175" s="9">
        <v>0</v>
      </c>
      <c r="U175" s="9">
        <v>0</v>
      </c>
      <c r="V175" s="9">
        <v>1</v>
      </c>
      <c r="W175" s="25">
        <v>0</v>
      </c>
      <c r="X175" s="9">
        <v>0</v>
      </c>
      <c r="Y175" s="9">
        <v>1</v>
      </c>
      <c r="Z175" s="25">
        <v>0</v>
      </c>
      <c r="AA175" s="9">
        <v>0</v>
      </c>
      <c r="AB175" s="25">
        <v>1</v>
      </c>
      <c r="AC175" s="17">
        <v>1992</v>
      </c>
      <c r="AD175" s="27">
        <f t="shared" ref="AD175:AD214" si="31">(1-AE175-AF175)/2</f>
        <v>0.26250000000000001</v>
      </c>
      <c r="AE175" s="27">
        <v>0.25</v>
      </c>
      <c r="AF175" s="27">
        <v>0.22500000000000001</v>
      </c>
      <c r="AG175" s="34">
        <f t="shared" ref="AG175:AG214" si="32">(1-AE175-AF175)/2</f>
        <v>0.26250000000000001</v>
      </c>
      <c r="AH175" s="33">
        <v>0.67</v>
      </c>
      <c r="AI175" s="15">
        <v>0.33</v>
      </c>
      <c r="AJ175">
        <v>0</v>
      </c>
      <c r="AK175" s="31">
        <f t="shared" si="28"/>
        <v>1</v>
      </c>
      <c r="AL175">
        <v>0.38</v>
      </c>
      <c r="AM175" s="31">
        <v>0.62</v>
      </c>
      <c r="AN175">
        <v>0</v>
      </c>
      <c r="AO175" s="15">
        <v>1</v>
      </c>
      <c r="AP175">
        <f t="shared" ref="AP175:AP222" si="33">1-AQ175</f>
        <v>0.44099999999999995</v>
      </c>
      <c r="AQ175" s="15">
        <v>0.55900000000000005</v>
      </c>
      <c r="AR175" s="15" t="s">
        <v>10</v>
      </c>
      <c r="AS175">
        <v>0</v>
      </c>
      <c r="AT175">
        <v>0</v>
      </c>
      <c r="AU175">
        <v>0</v>
      </c>
      <c r="AV175">
        <v>0</v>
      </c>
      <c r="AW175">
        <v>0</v>
      </c>
      <c r="AX175">
        <v>0</v>
      </c>
      <c r="AY175" s="15">
        <v>1</v>
      </c>
      <c r="AZ175">
        <v>0</v>
      </c>
      <c r="BA175">
        <v>0</v>
      </c>
      <c r="BB175" s="15">
        <v>1</v>
      </c>
      <c r="BC175" t="s">
        <v>87</v>
      </c>
      <c r="BD175">
        <v>28</v>
      </c>
      <c r="BE175" s="21">
        <v>0.72299999999999998</v>
      </c>
      <c r="BF175" s="21">
        <v>40</v>
      </c>
      <c r="BG175">
        <v>1</v>
      </c>
      <c r="BH175">
        <v>0</v>
      </c>
      <c r="BI175">
        <v>0</v>
      </c>
      <c r="BJ175">
        <v>0</v>
      </c>
      <c r="BK175">
        <v>0</v>
      </c>
      <c r="BL175" s="15">
        <v>0</v>
      </c>
      <c r="BM175">
        <v>0</v>
      </c>
      <c r="BN175">
        <v>0</v>
      </c>
      <c r="BO175">
        <v>1</v>
      </c>
      <c r="BP175" s="15">
        <v>0</v>
      </c>
      <c r="BQ175">
        <v>0</v>
      </c>
      <c r="BR175">
        <v>0</v>
      </c>
      <c r="BS175" s="15">
        <v>0</v>
      </c>
      <c r="BT175">
        <v>0</v>
      </c>
      <c r="BU175">
        <v>0</v>
      </c>
      <c r="BV175">
        <v>1</v>
      </c>
      <c r="BW175">
        <v>1</v>
      </c>
      <c r="BX175">
        <v>0</v>
      </c>
      <c r="BY175">
        <v>0</v>
      </c>
      <c r="BZ175">
        <v>0</v>
      </c>
      <c r="CA175">
        <v>0</v>
      </c>
      <c r="CB175">
        <v>0</v>
      </c>
      <c r="CC175">
        <v>0</v>
      </c>
      <c r="CD175">
        <v>1</v>
      </c>
      <c r="CE175" s="15">
        <v>0</v>
      </c>
      <c r="CF175">
        <v>0</v>
      </c>
      <c r="CG175">
        <v>30</v>
      </c>
      <c r="CH175">
        <v>0</v>
      </c>
      <c r="CI175">
        <v>1</v>
      </c>
      <c r="CJ175">
        <v>29</v>
      </c>
      <c r="CK175" s="28" t="s">
        <v>80</v>
      </c>
    </row>
    <row r="176" spans="1:89" x14ac:dyDescent="0.35">
      <c r="A176">
        <v>175</v>
      </c>
      <c r="B176">
        <v>16</v>
      </c>
      <c r="C176" s="21" t="s">
        <v>120</v>
      </c>
      <c r="D176" s="11">
        <v>3.6008025644540531</v>
      </c>
      <c r="E176" s="12">
        <v>1.6938910412941459</v>
      </c>
      <c r="F176" s="7">
        <v>2.1257580781010632</v>
      </c>
      <c r="G176" s="8">
        <v>0</v>
      </c>
      <c r="H176" s="9">
        <v>0</v>
      </c>
      <c r="I176" s="9">
        <v>1</v>
      </c>
      <c r="J176" s="9">
        <v>0</v>
      </c>
      <c r="K176" s="9">
        <v>0</v>
      </c>
      <c r="L176" s="8">
        <v>3132</v>
      </c>
      <c r="M176" s="9">
        <v>9</v>
      </c>
      <c r="N176" s="9">
        <f t="shared" si="23"/>
        <v>3122</v>
      </c>
      <c r="O176" s="9">
        <f t="shared" si="24"/>
        <v>48</v>
      </c>
      <c r="P176" s="7">
        <v>9.8249999999999993</v>
      </c>
      <c r="Q176" s="7">
        <f t="shared" si="30"/>
        <v>24.175000000000001</v>
      </c>
      <c r="R176" s="9">
        <v>0</v>
      </c>
      <c r="S176" s="9">
        <v>1</v>
      </c>
      <c r="T176" s="9">
        <v>0</v>
      </c>
      <c r="U176" s="9">
        <v>0</v>
      </c>
      <c r="V176" s="9">
        <v>1</v>
      </c>
      <c r="W176" s="25">
        <v>0</v>
      </c>
      <c r="X176" s="9">
        <v>0</v>
      </c>
      <c r="Y176" s="9">
        <v>1</v>
      </c>
      <c r="Z176" s="25">
        <v>0</v>
      </c>
      <c r="AA176" s="9">
        <v>0</v>
      </c>
      <c r="AB176" s="25">
        <v>1</v>
      </c>
      <c r="AC176" s="17">
        <v>1992</v>
      </c>
      <c r="AD176" s="27">
        <f t="shared" si="31"/>
        <v>0.26250000000000001</v>
      </c>
      <c r="AE176" s="27">
        <v>0.25</v>
      </c>
      <c r="AF176" s="27">
        <v>0.22500000000000001</v>
      </c>
      <c r="AG176" s="34">
        <f t="shared" si="32"/>
        <v>0.26250000000000001</v>
      </c>
      <c r="AH176" s="33">
        <v>0.67</v>
      </c>
      <c r="AI176" s="15">
        <v>0.33</v>
      </c>
      <c r="AJ176">
        <v>0</v>
      </c>
      <c r="AK176" s="31">
        <f t="shared" si="28"/>
        <v>1</v>
      </c>
      <c r="AL176">
        <v>0.38</v>
      </c>
      <c r="AM176" s="31">
        <v>0.62</v>
      </c>
      <c r="AN176">
        <v>0</v>
      </c>
      <c r="AO176" s="15">
        <v>1</v>
      </c>
      <c r="AP176">
        <f t="shared" si="33"/>
        <v>0.44099999999999995</v>
      </c>
      <c r="AQ176" s="15">
        <v>0.55900000000000005</v>
      </c>
      <c r="AR176" s="15" t="s">
        <v>10</v>
      </c>
      <c r="AS176">
        <v>0</v>
      </c>
      <c r="AT176">
        <v>0</v>
      </c>
      <c r="AU176">
        <v>0</v>
      </c>
      <c r="AV176">
        <v>0</v>
      </c>
      <c r="AW176">
        <v>0</v>
      </c>
      <c r="AX176">
        <v>0</v>
      </c>
      <c r="AY176" s="15">
        <v>1</v>
      </c>
      <c r="AZ176">
        <v>0</v>
      </c>
      <c r="BA176">
        <v>0</v>
      </c>
      <c r="BB176" s="15">
        <v>1</v>
      </c>
      <c r="BC176" t="s">
        <v>87</v>
      </c>
      <c r="BD176">
        <v>28</v>
      </c>
      <c r="BE176" s="21">
        <v>0.72299999999999998</v>
      </c>
      <c r="BF176" s="21">
        <v>40</v>
      </c>
      <c r="BG176">
        <v>1</v>
      </c>
      <c r="BH176">
        <v>0</v>
      </c>
      <c r="BI176">
        <v>0</v>
      </c>
      <c r="BJ176">
        <v>0</v>
      </c>
      <c r="BK176">
        <v>0</v>
      </c>
      <c r="BL176" s="15">
        <v>0</v>
      </c>
      <c r="BM176">
        <v>0</v>
      </c>
      <c r="BN176">
        <v>0</v>
      </c>
      <c r="BO176">
        <v>1</v>
      </c>
      <c r="BP176" s="15">
        <v>0</v>
      </c>
      <c r="BQ176">
        <v>0</v>
      </c>
      <c r="BR176">
        <v>0</v>
      </c>
      <c r="BS176" s="15">
        <v>0</v>
      </c>
      <c r="BT176">
        <v>0</v>
      </c>
      <c r="BU176">
        <v>0</v>
      </c>
      <c r="BV176">
        <v>1</v>
      </c>
      <c r="BW176">
        <v>1</v>
      </c>
      <c r="BX176">
        <v>0</v>
      </c>
      <c r="BY176">
        <v>0</v>
      </c>
      <c r="BZ176">
        <v>0</v>
      </c>
      <c r="CA176">
        <v>0</v>
      </c>
      <c r="CB176">
        <v>0</v>
      </c>
      <c r="CC176">
        <v>0</v>
      </c>
      <c r="CD176">
        <v>1</v>
      </c>
      <c r="CE176" s="15">
        <v>0</v>
      </c>
      <c r="CF176">
        <v>0</v>
      </c>
      <c r="CG176">
        <v>30</v>
      </c>
      <c r="CH176">
        <v>0</v>
      </c>
      <c r="CI176">
        <v>1</v>
      </c>
      <c r="CJ176">
        <v>29</v>
      </c>
      <c r="CK176" s="28" t="s">
        <v>80</v>
      </c>
    </row>
    <row r="177" spans="1:89" x14ac:dyDescent="0.35">
      <c r="A177">
        <v>176</v>
      </c>
      <c r="B177">
        <v>16</v>
      </c>
      <c r="C177" s="21" t="s">
        <v>120</v>
      </c>
      <c r="D177" s="11">
        <v>6.4052053179784352</v>
      </c>
      <c r="E177" s="12">
        <v>2.0709649566318209</v>
      </c>
      <c r="F177" s="7">
        <v>3.0928603101018868</v>
      </c>
      <c r="G177" s="8">
        <v>0</v>
      </c>
      <c r="H177" s="9">
        <v>0</v>
      </c>
      <c r="I177" s="9">
        <v>1</v>
      </c>
      <c r="J177" s="9">
        <v>0</v>
      </c>
      <c r="K177" s="9">
        <v>0</v>
      </c>
      <c r="L177" s="8">
        <v>3132</v>
      </c>
      <c r="M177" s="9">
        <v>9</v>
      </c>
      <c r="N177" s="9">
        <f t="shared" si="23"/>
        <v>3122</v>
      </c>
      <c r="O177" s="9">
        <f t="shared" si="24"/>
        <v>48</v>
      </c>
      <c r="P177" s="7">
        <v>9.8249999999999993</v>
      </c>
      <c r="Q177" s="7">
        <f t="shared" si="30"/>
        <v>24.175000000000001</v>
      </c>
      <c r="R177" s="9">
        <v>0</v>
      </c>
      <c r="S177" s="9">
        <v>1</v>
      </c>
      <c r="T177" s="9">
        <v>0</v>
      </c>
      <c r="U177" s="9">
        <v>0</v>
      </c>
      <c r="V177" s="9">
        <v>1</v>
      </c>
      <c r="W177" s="25">
        <v>0</v>
      </c>
      <c r="X177" s="9">
        <v>0</v>
      </c>
      <c r="Y177" s="9">
        <v>1</v>
      </c>
      <c r="Z177" s="25">
        <v>0</v>
      </c>
      <c r="AA177" s="9">
        <v>0</v>
      </c>
      <c r="AB177" s="25">
        <v>1</v>
      </c>
      <c r="AC177" s="17">
        <v>1992</v>
      </c>
      <c r="AD177" s="27">
        <f t="shared" si="31"/>
        <v>0.26250000000000001</v>
      </c>
      <c r="AE177" s="27">
        <v>0.25</v>
      </c>
      <c r="AF177" s="27">
        <v>0.22500000000000001</v>
      </c>
      <c r="AG177" s="34">
        <f t="shared" si="32"/>
        <v>0.26250000000000001</v>
      </c>
      <c r="AH177" s="33">
        <v>0.67</v>
      </c>
      <c r="AI177" s="15">
        <v>0.33</v>
      </c>
      <c r="AJ177">
        <v>0</v>
      </c>
      <c r="AK177" s="31">
        <f t="shared" si="28"/>
        <v>1</v>
      </c>
      <c r="AL177">
        <v>0.38</v>
      </c>
      <c r="AM177" s="31">
        <v>0.62</v>
      </c>
      <c r="AN177">
        <v>0</v>
      </c>
      <c r="AO177" s="15">
        <v>1</v>
      </c>
      <c r="AP177">
        <f t="shared" si="33"/>
        <v>0.44099999999999995</v>
      </c>
      <c r="AQ177" s="15">
        <v>0.55900000000000005</v>
      </c>
      <c r="AR177" s="15" t="s">
        <v>10</v>
      </c>
      <c r="AS177">
        <v>0</v>
      </c>
      <c r="AT177">
        <v>0</v>
      </c>
      <c r="AU177">
        <v>0</v>
      </c>
      <c r="AV177">
        <v>0</v>
      </c>
      <c r="AW177">
        <v>0</v>
      </c>
      <c r="AX177">
        <v>0</v>
      </c>
      <c r="AY177" s="15">
        <v>1</v>
      </c>
      <c r="AZ177">
        <v>0</v>
      </c>
      <c r="BA177">
        <v>0</v>
      </c>
      <c r="BB177" s="15">
        <v>1</v>
      </c>
      <c r="BC177" t="s">
        <v>87</v>
      </c>
      <c r="BD177">
        <v>28</v>
      </c>
      <c r="BE177" s="21">
        <v>0.72299999999999998</v>
      </c>
      <c r="BF177" s="21">
        <v>40</v>
      </c>
      <c r="BG177">
        <v>1</v>
      </c>
      <c r="BH177">
        <v>0</v>
      </c>
      <c r="BI177">
        <v>0</v>
      </c>
      <c r="BJ177">
        <v>0</v>
      </c>
      <c r="BK177">
        <v>0</v>
      </c>
      <c r="BL177" s="15">
        <v>0</v>
      </c>
      <c r="BM177">
        <v>0</v>
      </c>
      <c r="BN177">
        <v>0</v>
      </c>
      <c r="BO177">
        <v>1</v>
      </c>
      <c r="BP177" s="15">
        <v>0</v>
      </c>
      <c r="BQ177">
        <v>0</v>
      </c>
      <c r="BR177">
        <v>0</v>
      </c>
      <c r="BS177" s="15">
        <v>0</v>
      </c>
      <c r="BT177">
        <v>0</v>
      </c>
      <c r="BU177">
        <v>0</v>
      </c>
      <c r="BV177">
        <v>1</v>
      </c>
      <c r="BW177">
        <v>1</v>
      </c>
      <c r="BX177">
        <v>0</v>
      </c>
      <c r="BY177">
        <v>0</v>
      </c>
      <c r="BZ177">
        <v>0</v>
      </c>
      <c r="CA177">
        <v>0</v>
      </c>
      <c r="CB177">
        <v>0</v>
      </c>
      <c r="CC177">
        <v>0</v>
      </c>
      <c r="CD177">
        <v>1</v>
      </c>
      <c r="CE177" s="15">
        <v>0</v>
      </c>
      <c r="CF177">
        <v>0</v>
      </c>
      <c r="CG177">
        <v>30</v>
      </c>
      <c r="CH177">
        <v>0</v>
      </c>
      <c r="CI177">
        <v>1</v>
      </c>
      <c r="CJ177">
        <v>29</v>
      </c>
      <c r="CK177" s="28" t="s">
        <v>80</v>
      </c>
    </row>
    <row r="178" spans="1:89" x14ac:dyDescent="0.35">
      <c r="A178">
        <v>177</v>
      </c>
      <c r="B178">
        <v>16</v>
      </c>
      <c r="C178" s="21" t="s">
        <v>120</v>
      </c>
      <c r="D178" s="11">
        <v>9.0746131060373223</v>
      </c>
      <c r="E178" s="12">
        <v>4.6978224737494418</v>
      </c>
      <c r="F178" s="7">
        <v>1.931663692432946</v>
      </c>
      <c r="G178" s="8">
        <v>0</v>
      </c>
      <c r="H178" s="9">
        <v>0</v>
      </c>
      <c r="I178" s="9">
        <v>1</v>
      </c>
      <c r="J178" s="9">
        <v>0</v>
      </c>
      <c r="K178" s="9">
        <v>0</v>
      </c>
      <c r="L178" s="8">
        <v>3132</v>
      </c>
      <c r="M178" s="9">
        <v>9</v>
      </c>
      <c r="N178" s="9">
        <f t="shared" si="23"/>
        <v>3122</v>
      </c>
      <c r="O178" s="9">
        <f t="shared" si="24"/>
        <v>48</v>
      </c>
      <c r="P178" s="7">
        <v>9.8249999999999993</v>
      </c>
      <c r="Q178" s="7">
        <f t="shared" si="30"/>
        <v>24.175000000000001</v>
      </c>
      <c r="R178" s="9">
        <v>0</v>
      </c>
      <c r="S178" s="9">
        <v>1</v>
      </c>
      <c r="T178" s="9">
        <v>0</v>
      </c>
      <c r="U178" s="9">
        <v>0</v>
      </c>
      <c r="V178" s="9">
        <v>1</v>
      </c>
      <c r="W178" s="25">
        <v>0</v>
      </c>
      <c r="X178" s="9">
        <v>0</v>
      </c>
      <c r="Y178" s="9">
        <v>1</v>
      </c>
      <c r="Z178" s="25">
        <v>0</v>
      </c>
      <c r="AA178" s="9">
        <v>0</v>
      </c>
      <c r="AB178" s="25">
        <v>1</v>
      </c>
      <c r="AC178" s="17">
        <v>1992</v>
      </c>
      <c r="AD178" s="27">
        <f t="shared" si="31"/>
        <v>0.26250000000000001</v>
      </c>
      <c r="AE178" s="27">
        <v>0.25</v>
      </c>
      <c r="AF178" s="27">
        <v>0.22500000000000001</v>
      </c>
      <c r="AG178" s="34">
        <f t="shared" si="32"/>
        <v>0.26250000000000001</v>
      </c>
      <c r="AH178" s="33">
        <v>0.67</v>
      </c>
      <c r="AI178" s="15">
        <v>0.33</v>
      </c>
      <c r="AJ178">
        <v>0</v>
      </c>
      <c r="AK178" s="31">
        <f t="shared" si="28"/>
        <v>1</v>
      </c>
      <c r="AL178">
        <v>0.38</v>
      </c>
      <c r="AM178" s="31">
        <v>0.62</v>
      </c>
      <c r="AN178">
        <v>0</v>
      </c>
      <c r="AO178" s="15">
        <v>1</v>
      </c>
      <c r="AP178">
        <f t="shared" si="33"/>
        <v>0.44099999999999995</v>
      </c>
      <c r="AQ178" s="15">
        <v>0.55900000000000005</v>
      </c>
      <c r="AR178" s="15" t="s">
        <v>10</v>
      </c>
      <c r="AS178">
        <v>0</v>
      </c>
      <c r="AT178">
        <v>0</v>
      </c>
      <c r="AU178">
        <v>0</v>
      </c>
      <c r="AV178">
        <v>0</v>
      </c>
      <c r="AW178">
        <v>0</v>
      </c>
      <c r="AX178">
        <v>0</v>
      </c>
      <c r="AY178" s="15">
        <v>1</v>
      </c>
      <c r="AZ178">
        <v>0</v>
      </c>
      <c r="BA178">
        <v>0</v>
      </c>
      <c r="BB178" s="15">
        <v>1</v>
      </c>
      <c r="BC178" t="s">
        <v>87</v>
      </c>
      <c r="BD178">
        <v>28</v>
      </c>
      <c r="BE178" s="21">
        <v>0.72299999999999998</v>
      </c>
      <c r="BF178" s="21">
        <v>40</v>
      </c>
      <c r="BG178">
        <v>1</v>
      </c>
      <c r="BH178">
        <v>0</v>
      </c>
      <c r="BI178">
        <v>0</v>
      </c>
      <c r="BJ178">
        <v>0</v>
      </c>
      <c r="BK178">
        <v>0</v>
      </c>
      <c r="BL178" s="15">
        <v>0</v>
      </c>
      <c r="BM178">
        <v>0</v>
      </c>
      <c r="BN178">
        <v>0</v>
      </c>
      <c r="BO178">
        <v>1</v>
      </c>
      <c r="BP178" s="15">
        <v>0</v>
      </c>
      <c r="BQ178">
        <v>0</v>
      </c>
      <c r="BR178">
        <v>0</v>
      </c>
      <c r="BS178" s="15">
        <v>0</v>
      </c>
      <c r="BT178">
        <v>0</v>
      </c>
      <c r="BU178">
        <v>0</v>
      </c>
      <c r="BV178">
        <v>1</v>
      </c>
      <c r="BW178">
        <v>1</v>
      </c>
      <c r="BX178">
        <v>0</v>
      </c>
      <c r="BY178">
        <v>0</v>
      </c>
      <c r="BZ178">
        <v>0</v>
      </c>
      <c r="CA178">
        <v>0</v>
      </c>
      <c r="CB178">
        <v>0</v>
      </c>
      <c r="CC178">
        <v>0</v>
      </c>
      <c r="CD178">
        <v>1</v>
      </c>
      <c r="CE178" s="15">
        <v>0</v>
      </c>
      <c r="CF178">
        <v>0</v>
      </c>
      <c r="CG178">
        <v>30</v>
      </c>
      <c r="CH178">
        <v>0</v>
      </c>
      <c r="CI178">
        <v>1</v>
      </c>
      <c r="CJ178">
        <v>29</v>
      </c>
      <c r="CK178" s="28" t="s">
        <v>80</v>
      </c>
    </row>
    <row r="179" spans="1:89" x14ac:dyDescent="0.35">
      <c r="A179">
        <v>178</v>
      </c>
      <c r="B179">
        <v>16</v>
      </c>
      <c r="C179" s="21" t="s">
        <v>120</v>
      </c>
      <c r="D179" s="11">
        <v>0.39605768733643743</v>
      </c>
      <c r="E179" s="12">
        <v>0.81702520904407894</v>
      </c>
      <c r="F179" s="7">
        <v>0.484755773692498</v>
      </c>
      <c r="G179" s="8">
        <v>0</v>
      </c>
      <c r="H179" s="9">
        <v>0</v>
      </c>
      <c r="I179" s="9">
        <v>1</v>
      </c>
      <c r="J179" s="9">
        <v>0</v>
      </c>
      <c r="K179" s="9">
        <v>0</v>
      </c>
      <c r="L179" s="8">
        <v>3319</v>
      </c>
      <c r="M179" s="9">
        <v>9</v>
      </c>
      <c r="N179" s="9">
        <f t="shared" si="23"/>
        <v>3309</v>
      </c>
      <c r="O179" s="9">
        <f t="shared" si="24"/>
        <v>48</v>
      </c>
      <c r="P179" s="7">
        <v>10.52</v>
      </c>
      <c r="Q179" s="7">
        <f t="shared" si="30"/>
        <v>23.48</v>
      </c>
      <c r="R179" s="9">
        <v>0</v>
      </c>
      <c r="S179" s="9">
        <v>1</v>
      </c>
      <c r="T179" s="9">
        <v>0</v>
      </c>
      <c r="U179" s="9">
        <v>0</v>
      </c>
      <c r="V179" s="9">
        <v>1</v>
      </c>
      <c r="W179" s="25">
        <v>0</v>
      </c>
      <c r="X179" s="9">
        <v>0</v>
      </c>
      <c r="Y179" s="9">
        <v>1</v>
      </c>
      <c r="Z179" s="25">
        <v>0</v>
      </c>
      <c r="AA179" s="9">
        <v>0</v>
      </c>
      <c r="AB179" s="25">
        <v>1</v>
      </c>
      <c r="AC179" s="17">
        <v>1992</v>
      </c>
      <c r="AD179" s="27">
        <f t="shared" si="31"/>
        <v>0.17</v>
      </c>
      <c r="AE179" s="27">
        <v>0.2</v>
      </c>
      <c r="AF179" s="27">
        <v>0.46</v>
      </c>
      <c r="AG179" s="34">
        <f t="shared" si="32"/>
        <v>0.17</v>
      </c>
      <c r="AH179" s="33">
        <v>0.67</v>
      </c>
      <c r="AI179" s="15">
        <v>0.33</v>
      </c>
      <c r="AJ179">
        <v>1</v>
      </c>
      <c r="AK179" s="31">
        <f t="shared" si="28"/>
        <v>0</v>
      </c>
      <c r="AL179">
        <v>0.31</v>
      </c>
      <c r="AM179" s="31">
        <v>0.69</v>
      </c>
      <c r="AN179">
        <v>0</v>
      </c>
      <c r="AO179" s="15">
        <v>1</v>
      </c>
      <c r="AP179">
        <f t="shared" si="33"/>
        <v>0.56800000000000006</v>
      </c>
      <c r="AQ179" s="15">
        <v>0.432</v>
      </c>
      <c r="AR179" s="15" t="s">
        <v>10</v>
      </c>
      <c r="AS179">
        <v>0</v>
      </c>
      <c r="AT179">
        <v>0</v>
      </c>
      <c r="AU179">
        <v>0</v>
      </c>
      <c r="AV179">
        <v>0</v>
      </c>
      <c r="AW179">
        <v>0</v>
      </c>
      <c r="AX179">
        <v>0</v>
      </c>
      <c r="AY179" s="15">
        <v>1</v>
      </c>
      <c r="AZ179">
        <v>0</v>
      </c>
      <c r="BA179">
        <v>0</v>
      </c>
      <c r="BB179" s="15">
        <v>1</v>
      </c>
      <c r="BC179" t="s">
        <v>87</v>
      </c>
      <c r="BD179">
        <v>28</v>
      </c>
      <c r="BE179" s="21">
        <v>0.72299999999999998</v>
      </c>
      <c r="BF179" s="21">
        <v>40</v>
      </c>
      <c r="BG179">
        <v>1</v>
      </c>
      <c r="BH179">
        <v>0</v>
      </c>
      <c r="BI179">
        <v>0</v>
      </c>
      <c r="BJ179">
        <v>0</v>
      </c>
      <c r="BK179">
        <v>0</v>
      </c>
      <c r="BL179" s="15">
        <v>0</v>
      </c>
      <c r="BM179">
        <v>0</v>
      </c>
      <c r="BN179">
        <v>0</v>
      </c>
      <c r="BO179">
        <v>1</v>
      </c>
      <c r="BP179" s="15">
        <v>0</v>
      </c>
      <c r="BQ179">
        <v>0</v>
      </c>
      <c r="BR179">
        <v>0</v>
      </c>
      <c r="BS179" s="15">
        <v>0</v>
      </c>
      <c r="BT179">
        <v>0</v>
      </c>
      <c r="BU179">
        <v>0</v>
      </c>
      <c r="BV179">
        <v>1</v>
      </c>
      <c r="BW179">
        <v>1</v>
      </c>
      <c r="BX179">
        <v>0</v>
      </c>
      <c r="BY179">
        <v>0</v>
      </c>
      <c r="BZ179">
        <v>0</v>
      </c>
      <c r="CA179">
        <v>0</v>
      </c>
      <c r="CB179">
        <v>0</v>
      </c>
      <c r="CC179">
        <v>0</v>
      </c>
      <c r="CD179">
        <v>1</v>
      </c>
      <c r="CE179" s="15">
        <v>0</v>
      </c>
      <c r="CF179">
        <v>0</v>
      </c>
      <c r="CG179">
        <v>30</v>
      </c>
      <c r="CH179">
        <v>0</v>
      </c>
      <c r="CI179">
        <v>1</v>
      </c>
      <c r="CJ179">
        <v>29</v>
      </c>
      <c r="CK179" s="28" t="s">
        <v>80</v>
      </c>
    </row>
    <row r="180" spans="1:89" x14ac:dyDescent="0.35">
      <c r="A180">
        <v>179</v>
      </c>
      <c r="B180">
        <v>16</v>
      </c>
      <c r="C180" s="21" t="s">
        <v>120</v>
      </c>
      <c r="D180" s="11">
        <v>3.9809133284585352</v>
      </c>
      <c r="E180" s="12">
        <v>1.543275142021884</v>
      </c>
      <c r="F180" s="7">
        <v>2.5795227435874071</v>
      </c>
      <c r="G180" s="8">
        <v>0</v>
      </c>
      <c r="H180" s="9">
        <v>0</v>
      </c>
      <c r="I180" s="9">
        <v>1</v>
      </c>
      <c r="J180" s="9">
        <v>0</v>
      </c>
      <c r="K180" s="9">
        <v>0</v>
      </c>
      <c r="L180" s="8">
        <v>3319</v>
      </c>
      <c r="M180" s="9">
        <v>9</v>
      </c>
      <c r="N180" s="9">
        <f t="shared" si="23"/>
        <v>3309</v>
      </c>
      <c r="O180" s="9">
        <f t="shared" si="24"/>
        <v>48</v>
      </c>
      <c r="P180" s="7">
        <v>10.52</v>
      </c>
      <c r="Q180" s="7">
        <f t="shared" si="30"/>
        <v>23.48</v>
      </c>
      <c r="R180" s="9">
        <v>0</v>
      </c>
      <c r="S180" s="9">
        <v>1</v>
      </c>
      <c r="T180" s="9">
        <v>0</v>
      </c>
      <c r="U180" s="9">
        <v>0</v>
      </c>
      <c r="V180" s="9">
        <v>1</v>
      </c>
      <c r="W180" s="25">
        <v>0</v>
      </c>
      <c r="X180" s="9">
        <v>0</v>
      </c>
      <c r="Y180" s="9">
        <v>1</v>
      </c>
      <c r="Z180" s="25">
        <v>0</v>
      </c>
      <c r="AA180" s="9">
        <v>0</v>
      </c>
      <c r="AB180" s="25">
        <v>1</v>
      </c>
      <c r="AC180" s="17">
        <v>1992</v>
      </c>
      <c r="AD180" s="27">
        <f t="shared" si="31"/>
        <v>0.17</v>
      </c>
      <c r="AE180" s="27">
        <v>0.2</v>
      </c>
      <c r="AF180" s="27">
        <v>0.46</v>
      </c>
      <c r="AG180" s="34">
        <f t="shared" si="32"/>
        <v>0.17</v>
      </c>
      <c r="AH180" s="33">
        <v>0.67</v>
      </c>
      <c r="AI180" s="15">
        <v>0.33</v>
      </c>
      <c r="AJ180">
        <v>1</v>
      </c>
      <c r="AK180" s="31">
        <f t="shared" si="28"/>
        <v>0</v>
      </c>
      <c r="AL180">
        <v>0.31</v>
      </c>
      <c r="AM180" s="31">
        <v>0.69</v>
      </c>
      <c r="AN180">
        <v>0</v>
      </c>
      <c r="AO180" s="15">
        <v>1</v>
      </c>
      <c r="AP180">
        <f t="shared" si="33"/>
        <v>0.56800000000000006</v>
      </c>
      <c r="AQ180" s="15">
        <v>0.432</v>
      </c>
      <c r="AR180" s="15" t="s">
        <v>10</v>
      </c>
      <c r="AS180">
        <v>0</v>
      </c>
      <c r="AT180">
        <v>0</v>
      </c>
      <c r="AU180">
        <v>0</v>
      </c>
      <c r="AV180">
        <v>0</v>
      </c>
      <c r="AW180">
        <v>0</v>
      </c>
      <c r="AX180">
        <v>0</v>
      </c>
      <c r="AY180" s="15">
        <v>1</v>
      </c>
      <c r="AZ180">
        <v>0</v>
      </c>
      <c r="BA180">
        <v>0</v>
      </c>
      <c r="BB180" s="15">
        <v>1</v>
      </c>
      <c r="BC180" t="s">
        <v>87</v>
      </c>
      <c r="BD180">
        <v>28</v>
      </c>
      <c r="BE180" s="21">
        <v>0.72299999999999998</v>
      </c>
      <c r="BF180" s="21">
        <v>40</v>
      </c>
      <c r="BG180">
        <v>1</v>
      </c>
      <c r="BH180">
        <v>0</v>
      </c>
      <c r="BI180">
        <v>0</v>
      </c>
      <c r="BJ180">
        <v>0</v>
      </c>
      <c r="BK180">
        <v>0</v>
      </c>
      <c r="BL180" s="15">
        <v>0</v>
      </c>
      <c r="BM180">
        <v>0</v>
      </c>
      <c r="BN180">
        <v>0</v>
      </c>
      <c r="BO180">
        <v>1</v>
      </c>
      <c r="BP180" s="15">
        <v>0</v>
      </c>
      <c r="BQ180">
        <v>0</v>
      </c>
      <c r="BR180">
        <v>0</v>
      </c>
      <c r="BS180" s="15">
        <v>0</v>
      </c>
      <c r="BT180">
        <v>0</v>
      </c>
      <c r="BU180">
        <v>0</v>
      </c>
      <c r="BV180">
        <v>1</v>
      </c>
      <c r="BW180">
        <v>1</v>
      </c>
      <c r="BX180">
        <v>0</v>
      </c>
      <c r="BY180">
        <v>0</v>
      </c>
      <c r="BZ180">
        <v>0</v>
      </c>
      <c r="CA180">
        <v>0</v>
      </c>
      <c r="CB180">
        <v>0</v>
      </c>
      <c r="CC180">
        <v>0</v>
      </c>
      <c r="CD180">
        <v>1</v>
      </c>
      <c r="CE180" s="15">
        <v>0</v>
      </c>
      <c r="CF180">
        <v>0</v>
      </c>
      <c r="CG180">
        <v>30</v>
      </c>
      <c r="CH180">
        <v>0</v>
      </c>
      <c r="CI180">
        <v>1</v>
      </c>
      <c r="CJ180">
        <v>29</v>
      </c>
      <c r="CK180" s="28" t="s">
        <v>80</v>
      </c>
    </row>
    <row r="181" spans="1:89" x14ac:dyDescent="0.35">
      <c r="A181">
        <v>180</v>
      </c>
      <c r="B181">
        <v>16</v>
      </c>
      <c r="C181" s="21" t="s">
        <v>120</v>
      </c>
      <c r="D181" s="11">
        <v>6.498652656427617</v>
      </c>
      <c r="E181" s="12">
        <v>1.5123688007504501</v>
      </c>
      <c r="F181" s="7">
        <v>4.2970025916978267</v>
      </c>
      <c r="G181" s="8">
        <v>0</v>
      </c>
      <c r="H181" s="9">
        <v>0</v>
      </c>
      <c r="I181" s="9">
        <v>1</v>
      </c>
      <c r="J181" s="9">
        <v>0</v>
      </c>
      <c r="K181" s="9">
        <v>0</v>
      </c>
      <c r="L181" s="8">
        <v>3319</v>
      </c>
      <c r="M181" s="9">
        <v>9</v>
      </c>
      <c r="N181" s="9">
        <f t="shared" si="23"/>
        <v>3309</v>
      </c>
      <c r="O181" s="9">
        <f t="shared" si="24"/>
        <v>48</v>
      </c>
      <c r="P181" s="7">
        <v>10.52</v>
      </c>
      <c r="Q181" s="7">
        <f t="shared" si="30"/>
        <v>23.48</v>
      </c>
      <c r="R181" s="9">
        <v>0</v>
      </c>
      <c r="S181" s="9">
        <v>1</v>
      </c>
      <c r="T181" s="9">
        <v>0</v>
      </c>
      <c r="U181" s="9">
        <v>0</v>
      </c>
      <c r="V181" s="9">
        <v>1</v>
      </c>
      <c r="W181" s="25">
        <v>0</v>
      </c>
      <c r="X181" s="9">
        <v>0</v>
      </c>
      <c r="Y181" s="9">
        <v>1</v>
      </c>
      <c r="Z181" s="25">
        <v>0</v>
      </c>
      <c r="AA181" s="9">
        <v>0</v>
      </c>
      <c r="AB181" s="25">
        <v>1</v>
      </c>
      <c r="AC181" s="17">
        <v>1992</v>
      </c>
      <c r="AD181" s="27">
        <f t="shared" si="31"/>
        <v>0.17</v>
      </c>
      <c r="AE181" s="27">
        <v>0.2</v>
      </c>
      <c r="AF181" s="27">
        <v>0.46</v>
      </c>
      <c r="AG181" s="34">
        <f t="shared" si="32"/>
        <v>0.17</v>
      </c>
      <c r="AH181" s="33">
        <v>0.67</v>
      </c>
      <c r="AI181" s="15">
        <v>0.33</v>
      </c>
      <c r="AJ181">
        <v>1</v>
      </c>
      <c r="AK181" s="31">
        <f t="shared" si="28"/>
        <v>0</v>
      </c>
      <c r="AL181">
        <v>0.31</v>
      </c>
      <c r="AM181" s="31">
        <v>0.69</v>
      </c>
      <c r="AN181">
        <v>0</v>
      </c>
      <c r="AO181" s="15">
        <v>1</v>
      </c>
      <c r="AP181">
        <f t="shared" si="33"/>
        <v>0.56800000000000006</v>
      </c>
      <c r="AQ181" s="15">
        <v>0.432</v>
      </c>
      <c r="AR181" s="15" t="s">
        <v>10</v>
      </c>
      <c r="AS181">
        <v>0</v>
      </c>
      <c r="AT181">
        <v>0</v>
      </c>
      <c r="AU181">
        <v>0</v>
      </c>
      <c r="AV181">
        <v>0</v>
      </c>
      <c r="AW181">
        <v>0</v>
      </c>
      <c r="AX181">
        <v>0</v>
      </c>
      <c r="AY181" s="15">
        <v>1</v>
      </c>
      <c r="AZ181">
        <v>0</v>
      </c>
      <c r="BA181">
        <v>0</v>
      </c>
      <c r="BB181" s="15">
        <v>1</v>
      </c>
      <c r="BC181" t="s">
        <v>87</v>
      </c>
      <c r="BD181">
        <v>28</v>
      </c>
      <c r="BE181" s="21">
        <v>0.72299999999999998</v>
      </c>
      <c r="BF181" s="21">
        <v>40</v>
      </c>
      <c r="BG181">
        <v>1</v>
      </c>
      <c r="BH181">
        <v>0</v>
      </c>
      <c r="BI181">
        <v>0</v>
      </c>
      <c r="BJ181">
        <v>0</v>
      </c>
      <c r="BK181">
        <v>0</v>
      </c>
      <c r="BL181" s="15">
        <v>0</v>
      </c>
      <c r="BM181">
        <v>0</v>
      </c>
      <c r="BN181">
        <v>0</v>
      </c>
      <c r="BO181">
        <v>1</v>
      </c>
      <c r="BP181" s="15">
        <v>0</v>
      </c>
      <c r="BQ181">
        <v>0</v>
      </c>
      <c r="BR181">
        <v>0</v>
      </c>
      <c r="BS181" s="15">
        <v>0</v>
      </c>
      <c r="BT181">
        <v>0</v>
      </c>
      <c r="BU181">
        <v>0</v>
      </c>
      <c r="BV181">
        <v>1</v>
      </c>
      <c r="BW181">
        <v>1</v>
      </c>
      <c r="BX181">
        <v>0</v>
      </c>
      <c r="BY181">
        <v>0</v>
      </c>
      <c r="BZ181">
        <v>0</v>
      </c>
      <c r="CA181">
        <v>0</v>
      </c>
      <c r="CB181">
        <v>0</v>
      </c>
      <c r="CC181">
        <v>0</v>
      </c>
      <c r="CD181">
        <v>1</v>
      </c>
      <c r="CE181" s="15">
        <v>0</v>
      </c>
      <c r="CF181">
        <v>0</v>
      </c>
      <c r="CG181">
        <v>30</v>
      </c>
      <c r="CH181">
        <v>0</v>
      </c>
      <c r="CI181">
        <v>1</v>
      </c>
      <c r="CJ181">
        <v>29</v>
      </c>
      <c r="CK181" s="28" t="s">
        <v>80</v>
      </c>
    </row>
    <row r="182" spans="1:89" x14ac:dyDescent="0.35">
      <c r="A182">
        <v>181</v>
      </c>
      <c r="B182">
        <v>16</v>
      </c>
      <c r="C182" s="21" t="s">
        <v>120</v>
      </c>
      <c r="D182" s="11">
        <v>10.23099809516752</v>
      </c>
      <c r="E182" s="12">
        <v>2.4982335824217281</v>
      </c>
      <c r="F182" s="7">
        <v>4.0952928369691657</v>
      </c>
      <c r="G182" s="8">
        <v>0</v>
      </c>
      <c r="H182" s="9">
        <v>0</v>
      </c>
      <c r="I182" s="9">
        <v>1</v>
      </c>
      <c r="J182" s="9">
        <v>0</v>
      </c>
      <c r="K182" s="9">
        <v>0</v>
      </c>
      <c r="L182" s="8">
        <v>3319</v>
      </c>
      <c r="M182" s="9">
        <v>9</v>
      </c>
      <c r="N182" s="9">
        <f t="shared" si="23"/>
        <v>3309</v>
      </c>
      <c r="O182" s="9">
        <f t="shared" si="24"/>
        <v>48</v>
      </c>
      <c r="P182" s="7">
        <v>10.52</v>
      </c>
      <c r="Q182" s="7">
        <f t="shared" si="30"/>
        <v>23.48</v>
      </c>
      <c r="R182" s="9">
        <v>0</v>
      </c>
      <c r="S182" s="9">
        <v>1</v>
      </c>
      <c r="T182" s="9">
        <v>0</v>
      </c>
      <c r="U182" s="9">
        <v>0</v>
      </c>
      <c r="V182" s="9">
        <v>1</v>
      </c>
      <c r="W182" s="25">
        <v>0</v>
      </c>
      <c r="X182" s="9">
        <v>0</v>
      </c>
      <c r="Y182" s="9">
        <v>1</v>
      </c>
      <c r="Z182" s="25">
        <v>0</v>
      </c>
      <c r="AA182" s="9">
        <v>0</v>
      </c>
      <c r="AB182" s="25">
        <v>1</v>
      </c>
      <c r="AC182" s="17">
        <v>1992</v>
      </c>
      <c r="AD182" s="27">
        <f t="shared" si="31"/>
        <v>0.17</v>
      </c>
      <c r="AE182" s="27">
        <v>0.2</v>
      </c>
      <c r="AF182" s="27">
        <v>0.46</v>
      </c>
      <c r="AG182" s="34">
        <f t="shared" si="32"/>
        <v>0.17</v>
      </c>
      <c r="AH182" s="33">
        <v>0.67</v>
      </c>
      <c r="AI182" s="15">
        <v>0.33</v>
      </c>
      <c r="AJ182">
        <v>1</v>
      </c>
      <c r="AK182" s="31">
        <f t="shared" si="28"/>
        <v>0</v>
      </c>
      <c r="AL182">
        <v>0.31</v>
      </c>
      <c r="AM182" s="31">
        <v>0.69</v>
      </c>
      <c r="AN182">
        <v>0</v>
      </c>
      <c r="AO182" s="15">
        <v>1</v>
      </c>
      <c r="AP182">
        <f t="shared" si="33"/>
        <v>0.56800000000000006</v>
      </c>
      <c r="AQ182" s="15">
        <v>0.432</v>
      </c>
      <c r="AR182" s="15" t="s">
        <v>10</v>
      </c>
      <c r="AS182">
        <v>0</v>
      </c>
      <c r="AT182">
        <v>0</v>
      </c>
      <c r="AU182">
        <v>0</v>
      </c>
      <c r="AV182">
        <v>0</v>
      </c>
      <c r="AW182">
        <v>0</v>
      </c>
      <c r="AX182">
        <v>0</v>
      </c>
      <c r="AY182" s="15">
        <v>1</v>
      </c>
      <c r="AZ182">
        <v>0</v>
      </c>
      <c r="BA182">
        <v>0</v>
      </c>
      <c r="BB182" s="15">
        <v>1</v>
      </c>
      <c r="BC182" t="s">
        <v>87</v>
      </c>
      <c r="BD182">
        <v>28</v>
      </c>
      <c r="BE182" s="21">
        <v>0.72299999999999998</v>
      </c>
      <c r="BF182" s="21">
        <v>40</v>
      </c>
      <c r="BG182">
        <v>1</v>
      </c>
      <c r="BH182">
        <v>0</v>
      </c>
      <c r="BI182">
        <v>0</v>
      </c>
      <c r="BJ182">
        <v>0</v>
      </c>
      <c r="BK182">
        <v>0</v>
      </c>
      <c r="BL182" s="15">
        <v>0</v>
      </c>
      <c r="BM182">
        <v>0</v>
      </c>
      <c r="BN182">
        <v>0</v>
      </c>
      <c r="BO182">
        <v>1</v>
      </c>
      <c r="BP182" s="15">
        <v>0</v>
      </c>
      <c r="BQ182">
        <v>0</v>
      </c>
      <c r="BR182">
        <v>0</v>
      </c>
      <c r="BS182" s="15">
        <v>0</v>
      </c>
      <c r="BT182">
        <v>0</v>
      </c>
      <c r="BU182">
        <v>0</v>
      </c>
      <c r="BV182">
        <v>1</v>
      </c>
      <c r="BW182">
        <v>1</v>
      </c>
      <c r="BX182">
        <v>0</v>
      </c>
      <c r="BY182">
        <v>0</v>
      </c>
      <c r="BZ182">
        <v>0</v>
      </c>
      <c r="CA182">
        <v>0</v>
      </c>
      <c r="CB182">
        <v>0</v>
      </c>
      <c r="CC182">
        <v>0</v>
      </c>
      <c r="CD182">
        <v>1</v>
      </c>
      <c r="CE182" s="15">
        <v>0</v>
      </c>
      <c r="CF182">
        <v>0</v>
      </c>
      <c r="CG182">
        <v>30</v>
      </c>
      <c r="CH182">
        <v>0</v>
      </c>
      <c r="CI182">
        <v>1</v>
      </c>
      <c r="CJ182">
        <v>29</v>
      </c>
      <c r="CK182" s="28" t="s">
        <v>80</v>
      </c>
    </row>
    <row r="183" spans="1:89" x14ac:dyDescent="0.35">
      <c r="A183">
        <v>182</v>
      </c>
      <c r="B183">
        <v>16</v>
      </c>
      <c r="C183" s="21" t="s">
        <v>120</v>
      </c>
      <c r="D183" s="11">
        <v>4.4697507923277202</v>
      </c>
      <c r="E183" s="12">
        <v>0.91946621010673912</v>
      </c>
      <c r="F183" s="7">
        <v>4.8612452999320501</v>
      </c>
      <c r="G183" s="8">
        <v>0</v>
      </c>
      <c r="H183" s="9">
        <v>0</v>
      </c>
      <c r="I183" s="9">
        <v>1</v>
      </c>
      <c r="J183" s="9">
        <v>0</v>
      </c>
      <c r="K183" s="9">
        <v>0</v>
      </c>
      <c r="L183" s="8">
        <v>2223</v>
      </c>
      <c r="M183" s="9">
        <v>9</v>
      </c>
      <c r="N183" s="9">
        <f t="shared" si="23"/>
        <v>2213</v>
      </c>
      <c r="O183" s="9">
        <f t="shared" si="24"/>
        <v>48</v>
      </c>
      <c r="P183" s="7">
        <v>9.8450000000000006</v>
      </c>
      <c r="Q183" s="7">
        <f t="shared" si="30"/>
        <v>24.155000000000001</v>
      </c>
      <c r="R183" s="9">
        <v>0</v>
      </c>
      <c r="S183" s="9">
        <v>1</v>
      </c>
      <c r="T183" s="9">
        <v>0</v>
      </c>
      <c r="U183" s="9">
        <v>0</v>
      </c>
      <c r="V183" s="9">
        <v>1</v>
      </c>
      <c r="W183" s="25">
        <v>0</v>
      </c>
      <c r="X183" s="9">
        <v>0</v>
      </c>
      <c r="Y183" s="9">
        <v>1</v>
      </c>
      <c r="Z183" s="25">
        <v>0</v>
      </c>
      <c r="AA183" s="9">
        <v>0</v>
      </c>
      <c r="AB183" s="25">
        <v>1</v>
      </c>
      <c r="AC183" s="17">
        <v>1999</v>
      </c>
      <c r="AD183" s="27">
        <f t="shared" si="31"/>
        <v>0.19249999999999998</v>
      </c>
      <c r="AE183" s="27">
        <v>0.28999999999999998</v>
      </c>
      <c r="AF183" s="27">
        <v>0.32500000000000001</v>
      </c>
      <c r="AG183" s="34">
        <f t="shared" si="32"/>
        <v>0.19249999999999998</v>
      </c>
      <c r="AH183" s="33">
        <v>0.67</v>
      </c>
      <c r="AI183" s="15">
        <v>0.33</v>
      </c>
      <c r="AJ183">
        <v>0</v>
      </c>
      <c r="AK183" s="31">
        <f t="shared" si="28"/>
        <v>1</v>
      </c>
      <c r="AL183">
        <v>0.38</v>
      </c>
      <c r="AM183" s="31">
        <v>0.62</v>
      </c>
      <c r="AN183">
        <v>0</v>
      </c>
      <c r="AO183" s="15">
        <v>1</v>
      </c>
      <c r="AP183">
        <f t="shared" si="33"/>
        <v>0.48099999999999998</v>
      </c>
      <c r="AQ183" s="15">
        <v>0.51900000000000002</v>
      </c>
      <c r="AR183" s="15" t="s">
        <v>10</v>
      </c>
      <c r="AS183">
        <v>0</v>
      </c>
      <c r="AT183">
        <v>0</v>
      </c>
      <c r="AU183">
        <v>0</v>
      </c>
      <c r="AV183">
        <v>0</v>
      </c>
      <c r="AW183">
        <v>0</v>
      </c>
      <c r="AX183">
        <v>0</v>
      </c>
      <c r="AY183" s="15">
        <v>1</v>
      </c>
      <c r="AZ183">
        <v>0</v>
      </c>
      <c r="BA183">
        <v>0</v>
      </c>
      <c r="BB183" s="15">
        <v>1</v>
      </c>
      <c r="BC183" t="s">
        <v>87</v>
      </c>
      <c r="BD183">
        <v>22</v>
      </c>
      <c r="BE183" s="21">
        <v>0.79700000000000004</v>
      </c>
      <c r="BF183" s="21">
        <v>40</v>
      </c>
      <c r="BG183">
        <v>1</v>
      </c>
      <c r="BH183">
        <v>0</v>
      </c>
      <c r="BI183">
        <v>0</v>
      </c>
      <c r="BJ183">
        <v>0</v>
      </c>
      <c r="BK183">
        <v>0</v>
      </c>
      <c r="BL183" s="15">
        <v>0</v>
      </c>
      <c r="BM183">
        <v>0</v>
      </c>
      <c r="BN183">
        <v>0</v>
      </c>
      <c r="BO183">
        <v>1</v>
      </c>
      <c r="BP183" s="15">
        <v>0</v>
      </c>
      <c r="BQ183">
        <v>0</v>
      </c>
      <c r="BR183">
        <v>0</v>
      </c>
      <c r="BS183" s="15">
        <v>0</v>
      </c>
      <c r="BT183">
        <v>0</v>
      </c>
      <c r="BU183">
        <v>0</v>
      </c>
      <c r="BV183">
        <v>1</v>
      </c>
      <c r="BW183">
        <v>1</v>
      </c>
      <c r="BX183">
        <v>0</v>
      </c>
      <c r="BY183">
        <v>0</v>
      </c>
      <c r="BZ183">
        <v>0</v>
      </c>
      <c r="CA183">
        <v>0</v>
      </c>
      <c r="CB183">
        <v>0</v>
      </c>
      <c r="CC183">
        <v>0</v>
      </c>
      <c r="CD183">
        <v>1</v>
      </c>
      <c r="CE183" s="15">
        <v>0</v>
      </c>
      <c r="CF183">
        <v>0</v>
      </c>
      <c r="CG183">
        <v>30</v>
      </c>
      <c r="CH183">
        <v>0</v>
      </c>
      <c r="CI183">
        <v>1</v>
      </c>
      <c r="CJ183">
        <v>29</v>
      </c>
      <c r="CK183" s="28" t="s">
        <v>80</v>
      </c>
    </row>
    <row r="184" spans="1:89" x14ac:dyDescent="0.35">
      <c r="A184">
        <v>183</v>
      </c>
      <c r="B184">
        <v>16</v>
      </c>
      <c r="C184" s="21" t="s">
        <v>120</v>
      </c>
      <c r="D184" s="11">
        <v>3.802557760590775</v>
      </c>
      <c r="E184" s="12">
        <v>2.175785041518643</v>
      </c>
      <c r="F184" s="7">
        <v>1.7476716164647801</v>
      </c>
      <c r="G184" s="8">
        <v>0</v>
      </c>
      <c r="H184" s="9">
        <v>0</v>
      </c>
      <c r="I184" s="9">
        <v>1</v>
      </c>
      <c r="J184" s="9">
        <v>0</v>
      </c>
      <c r="K184" s="9">
        <v>0</v>
      </c>
      <c r="L184" s="8">
        <v>2223</v>
      </c>
      <c r="M184" s="9">
        <v>9</v>
      </c>
      <c r="N184" s="9">
        <f t="shared" si="23"/>
        <v>2213</v>
      </c>
      <c r="O184" s="9">
        <f t="shared" si="24"/>
        <v>48</v>
      </c>
      <c r="P184" s="7">
        <v>9.8450000000000006</v>
      </c>
      <c r="Q184" s="7">
        <f t="shared" si="30"/>
        <v>24.155000000000001</v>
      </c>
      <c r="R184" s="9">
        <v>0</v>
      </c>
      <c r="S184" s="9">
        <v>1</v>
      </c>
      <c r="T184" s="9">
        <v>0</v>
      </c>
      <c r="U184" s="9">
        <v>0</v>
      </c>
      <c r="V184" s="9">
        <v>1</v>
      </c>
      <c r="W184" s="25">
        <v>0</v>
      </c>
      <c r="X184" s="9">
        <v>0</v>
      </c>
      <c r="Y184" s="9">
        <v>1</v>
      </c>
      <c r="Z184" s="25">
        <v>0</v>
      </c>
      <c r="AA184" s="9">
        <v>0</v>
      </c>
      <c r="AB184" s="25">
        <v>1</v>
      </c>
      <c r="AC184" s="17">
        <v>1999</v>
      </c>
      <c r="AD184" s="27">
        <f t="shared" si="31"/>
        <v>0.19249999999999998</v>
      </c>
      <c r="AE184" s="27">
        <v>0.28999999999999998</v>
      </c>
      <c r="AF184" s="27">
        <v>0.32500000000000001</v>
      </c>
      <c r="AG184" s="34">
        <f t="shared" si="32"/>
        <v>0.19249999999999998</v>
      </c>
      <c r="AH184" s="33">
        <v>0.67</v>
      </c>
      <c r="AI184" s="15">
        <v>0.33</v>
      </c>
      <c r="AJ184">
        <v>0</v>
      </c>
      <c r="AK184" s="31">
        <f t="shared" si="28"/>
        <v>1</v>
      </c>
      <c r="AL184">
        <v>0.38</v>
      </c>
      <c r="AM184" s="31">
        <v>0.62</v>
      </c>
      <c r="AN184">
        <v>0</v>
      </c>
      <c r="AO184" s="15">
        <v>1</v>
      </c>
      <c r="AP184">
        <f t="shared" si="33"/>
        <v>0.48099999999999998</v>
      </c>
      <c r="AQ184" s="15">
        <v>0.51900000000000002</v>
      </c>
      <c r="AR184" s="15" t="s">
        <v>10</v>
      </c>
      <c r="AS184">
        <v>0</v>
      </c>
      <c r="AT184">
        <v>0</v>
      </c>
      <c r="AU184">
        <v>0</v>
      </c>
      <c r="AV184">
        <v>0</v>
      </c>
      <c r="AW184">
        <v>0</v>
      </c>
      <c r="AX184">
        <v>0</v>
      </c>
      <c r="AY184" s="15">
        <v>1</v>
      </c>
      <c r="AZ184">
        <v>0</v>
      </c>
      <c r="BA184">
        <v>0</v>
      </c>
      <c r="BB184" s="15">
        <v>1</v>
      </c>
      <c r="BC184" t="s">
        <v>87</v>
      </c>
      <c r="BD184">
        <v>22</v>
      </c>
      <c r="BE184" s="21">
        <v>0.79700000000000004</v>
      </c>
      <c r="BF184" s="21">
        <v>40</v>
      </c>
      <c r="BG184">
        <v>1</v>
      </c>
      <c r="BH184">
        <v>0</v>
      </c>
      <c r="BI184">
        <v>0</v>
      </c>
      <c r="BJ184">
        <v>0</v>
      </c>
      <c r="BK184">
        <v>0</v>
      </c>
      <c r="BL184" s="15">
        <v>0</v>
      </c>
      <c r="BM184">
        <v>0</v>
      </c>
      <c r="BN184">
        <v>0</v>
      </c>
      <c r="BO184">
        <v>1</v>
      </c>
      <c r="BP184" s="15">
        <v>0</v>
      </c>
      <c r="BQ184">
        <v>0</v>
      </c>
      <c r="BR184">
        <v>0</v>
      </c>
      <c r="BS184" s="15">
        <v>0</v>
      </c>
      <c r="BT184">
        <v>0</v>
      </c>
      <c r="BU184">
        <v>0</v>
      </c>
      <c r="BV184">
        <v>1</v>
      </c>
      <c r="BW184">
        <v>1</v>
      </c>
      <c r="BX184">
        <v>0</v>
      </c>
      <c r="BY184">
        <v>0</v>
      </c>
      <c r="BZ184">
        <v>0</v>
      </c>
      <c r="CA184">
        <v>0</v>
      </c>
      <c r="CB184">
        <v>0</v>
      </c>
      <c r="CC184">
        <v>0</v>
      </c>
      <c r="CD184">
        <v>1</v>
      </c>
      <c r="CE184" s="15">
        <v>0</v>
      </c>
      <c r="CF184">
        <v>0</v>
      </c>
      <c r="CG184">
        <v>30</v>
      </c>
      <c r="CH184">
        <v>0</v>
      </c>
      <c r="CI184">
        <v>1</v>
      </c>
      <c r="CJ184">
        <v>29</v>
      </c>
      <c r="CK184" s="28" t="s">
        <v>80</v>
      </c>
    </row>
    <row r="185" spans="1:89" x14ac:dyDescent="0.35">
      <c r="A185">
        <v>184</v>
      </c>
      <c r="B185">
        <v>16</v>
      </c>
      <c r="C185" s="21" t="s">
        <v>120</v>
      </c>
      <c r="D185" s="11">
        <v>10.047633068422289</v>
      </c>
      <c r="E185" s="12">
        <v>2.8590282387371539</v>
      </c>
      <c r="F185" s="7">
        <v>3.5143525105090858</v>
      </c>
      <c r="G185" s="8">
        <v>0</v>
      </c>
      <c r="H185" s="9">
        <v>0</v>
      </c>
      <c r="I185" s="9">
        <v>1</v>
      </c>
      <c r="J185" s="9">
        <v>0</v>
      </c>
      <c r="K185" s="9">
        <v>0</v>
      </c>
      <c r="L185" s="8">
        <v>2223</v>
      </c>
      <c r="M185" s="9">
        <v>9</v>
      </c>
      <c r="N185" s="9">
        <f t="shared" si="23"/>
        <v>2213</v>
      </c>
      <c r="O185" s="9">
        <f t="shared" si="24"/>
        <v>48</v>
      </c>
      <c r="P185" s="7">
        <v>9.8450000000000006</v>
      </c>
      <c r="Q185" s="7">
        <f t="shared" si="30"/>
        <v>24.155000000000001</v>
      </c>
      <c r="R185" s="9">
        <v>0</v>
      </c>
      <c r="S185" s="9">
        <v>1</v>
      </c>
      <c r="T185" s="9">
        <v>0</v>
      </c>
      <c r="U185" s="9">
        <v>0</v>
      </c>
      <c r="V185" s="9">
        <v>1</v>
      </c>
      <c r="W185" s="25">
        <v>0</v>
      </c>
      <c r="X185" s="9">
        <v>0</v>
      </c>
      <c r="Y185" s="9">
        <v>1</v>
      </c>
      <c r="Z185" s="25">
        <v>0</v>
      </c>
      <c r="AA185" s="9">
        <v>0</v>
      </c>
      <c r="AB185" s="25">
        <v>1</v>
      </c>
      <c r="AC185" s="17">
        <v>1999</v>
      </c>
      <c r="AD185" s="27">
        <f t="shared" si="31"/>
        <v>0.19249999999999998</v>
      </c>
      <c r="AE185" s="27">
        <v>0.28999999999999998</v>
      </c>
      <c r="AF185" s="27">
        <v>0.32500000000000001</v>
      </c>
      <c r="AG185" s="34">
        <f t="shared" si="32"/>
        <v>0.19249999999999998</v>
      </c>
      <c r="AH185" s="33">
        <v>0.67</v>
      </c>
      <c r="AI185" s="15">
        <v>0.33</v>
      </c>
      <c r="AJ185">
        <v>0</v>
      </c>
      <c r="AK185" s="31">
        <f t="shared" si="28"/>
        <v>1</v>
      </c>
      <c r="AL185">
        <v>0.38</v>
      </c>
      <c r="AM185" s="31">
        <v>0.62</v>
      </c>
      <c r="AN185">
        <v>0</v>
      </c>
      <c r="AO185" s="15">
        <v>1</v>
      </c>
      <c r="AP185">
        <f t="shared" si="33"/>
        <v>0.48099999999999998</v>
      </c>
      <c r="AQ185" s="15">
        <v>0.51900000000000002</v>
      </c>
      <c r="AR185" s="15" t="s">
        <v>10</v>
      </c>
      <c r="AS185">
        <v>0</v>
      </c>
      <c r="AT185">
        <v>0</v>
      </c>
      <c r="AU185">
        <v>0</v>
      </c>
      <c r="AV185">
        <v>0</v>
      </c>
      <c r="AW185">
        <v>0</v>
      </c>
      <c r="AX185">
        <v>0</v>
      </c>
      <c r="AY185" s="15">
        <v>1</v>
      </c>
      <c r="AZ185">
        <v>0</v>
      </c>
      <c r="BA185">
        <v>0</v>
      </c>
      <c r="BB185" s="15">
        <v>1</v>
      </c>
      <c r="BC185" t="s">
        <v>87</v>
      </c>
      <c r="BD185">
        <v>22</v>
      </c>
      <c r="BE185" s="21">
        <v>0.79700000000000004</v>
      </c>
      <c r="BF185" s="21">
        <v>40</v>
      </c>
      <c r="BG185">
        <v>1</v>
      </c>
      <c r="BH185">
        <v>0</v>
      </c>
      <c r="BI185">
        <v>0</v>
      </c>
      <c r="BJ185">
        <v>0</v>
      </c>
      <c r="BK185">
        <v>0</v>
      </c>
      <c r="BL185" s="15">
        <v>0</v>
      </c>
      <c r="BM185">
        <v>0</v>
      </c>
      <c r="BN185">
        <v>0</v>
      </c>
      <c r="BO185">
        <v>1</v>
      </c>
      <c r="BP185" s="15">
        <v>0</v>
      </c>
      <c r="BQ185">
        <v>0</v>
      </c>
      <c r="BR185">
        <v>0</v>
      </c>
      <c r="BS185" s="15">
        <v>0</v>
      </c>
      <c r="BT185">
        <v>0</v>
      </c>
      <c r="BU185">
        <v>0</v>
      </c>
      <c r="BV185">
        <v>1</v>
      </c>
      <c r="BW185">
        <v>1</v>
      </c>
      <c r="BX185">
        <v>0</v>
      </c>
      <c r="BY185">
        <v>0</v>
      </c>
      <c r="BZ185">
        <v>0</v>
      </c>
      <c r="CA185">
        <v>0</v>
      </c>
      <c r="CB185">
        <v>0</v>
      </c>
      <c r="CC185">
        <v>0</v>
      </c>
      <c r="CD185">
        <v>1</v>
      </c>
      <c r="CE185" s="15">
        <v>0</v>
      </c>
      <c r="CF185">
        <v>0</v>
      </c>
      <c r="CG185">
        <v>30</v>
      </c>
      <c r="CH185">
        <v>0</v>
      </c>
      <c r="CI185">
        <v>1</v>
      </c>
      <c r="CJ185">
        <v>29</v>
      </c>
      <c r="CK185" s="28" t="s">
        <v>80</v>
      </c>
    </row>
    <row r="186" spans="1:89" x14ac:dyDescent="0.35">
      <c r="A186">
        <v>185</v>
      </c>
      <c r="B186">
        <v>16</v>
      </c>
      <c r="C186" s="21" t="s">
        <v>120</v>
      </c>
      <c r="D186" s="11">
        <v>13.171657196739091</v>
      </c>
      <c r="E186" s="12">
        <v>5.9036513910131454</v>
      </c>
      <c r="F186" s="7">
        <v>2.2311034856817078</v>
      </c>
      <c r="G186" s="8">
        <v>0</v>
      </c>
      <c r="H186" s="9">
        <v>0</v>
      </c>
      <c r="I186" s="9">
        <v>1</v>
      </c>
      <c r="J186" s="9">
        <v>0</v>
      </c>
      <c r="K186" s="9">
        <v>0</v>
      </c>
      <c r="L186" s="8">
        <v>2223</v>
      </c>
      <c r="M186" s="9">
        <v>9</v>
      </c>
      <c r="N186" s="9">
        <f t="shared" si="23"/>
        <v>2213</v>
      </c>
      <c r="O186" s="9">
        <f t="shared" si="24"/>
        <v>48</v>
      </c>
      <c r="P186" s="7">
        <v>9.8450000000000006</v>
      </c>
      <c r="Q186" s="7">
        <f t="shared" si="30"/>
        <v>24.155000000000001</v>
      </c>
      <c r="R186" s="9">
        <v>0</v>
      </c>
      <c r="S186" s="9">
        <v>1</v>
      </c>
      <c r="T186" s="9">
        <v>0</v>
      </c>
      <c r="U186" s="9">
        <v>0</v>
      </c>
      <c r="V186" s="9">
        <v>1</v>
      </c>
      <c r="W186" s="25">
        <v>0</v>
      </c>
      <c r="X186" s="9">
        <v>0</v>
      </c>
      <c r="Y186" s="9">
        <v>1</v>
      </c>
      <c r="Z186" s="25">
        <v>0</v>
      </c>
      <c r="AA186" s="9">
        <v>0</v>
      </c>
      <c r="AB186" s="25">
        <v>1</v>
      </c>
      <c r="AC186" s="17">
        <v>1999</v>
      </c>
      <c r="AD186" s="27">
        <f t="shared" si="31"/>
        <v>0.19249999999999998</v>
      </c>
      <c r="AE186" s="27">
        <v>0.28999999999999998</v>
      </c>
      <c r="AF186" s="27">
        <v>0.32500000000000001</v>
      </c>
      <c r="AG186" s="34">
        <f t="shared" si="32"/>
        <v>0.19249999999999998</v>
      </c>
      <c r="AH186" s="33">
        <v>0.67</v>
      </c>
      <c r="AI186" s="15">
        <v>0.33</v>
      </c>
      <c r="AJ186">
        <v>0</v>
      </c>
      <c r="AK186" s="31">
        <f t="shared" si="28"/>
        <v>1</v>
      </c>
      <c r="AL186">
        <v>0.38</v>
      </c>
      <c r="AM186" s="31">
        <v>0.62</v>
      </c>
      <c r="AN186">
        <v>0</v>
      </c>
      <c r="AO186" s="15">
        <v>1</v>
      </c>
      <c r="AP186">
        <f t="shared" si="33"/>
        <v>0.48099999999999998</v>
      </c>
      <c r="AQ186" s="15">
        <v>0.51900000000000002</v>
      </c>
      <c r="AR186" s="15" t="s">
        <v>10</v>
      </c>
      <c r="AS186">
        <v>0</v>
      </c>
      <c r="AT186">
        <v>0</v>
      </c>
      <c r="AU186">
        <v>0</v>
      </c>
      <c r="AV186">
        <v>0</v>
      </c>
      <c r="AW186">
        <v>0</v>
      </c>
      <c r="AX186">
        <v>0</v>
      </c>
      <c r="AY186" s="15">
        <v>1</v>
      </c>
      <c r="AZ186">
        <v>0</v>
      </c>
      <c r="BA186">
        <v>0</v>
      </c>
      <c r="BB186" s="15">
        <v>1</v>
      </c>
      <c r="BC186" t="s">
        <v>87</v>
      </c>
      <c r="BD186">
        <v>22</v>
      </c>
      <c r="BE186" s="21">
        <v>0.79700000000000004</v>
      </c>
      <c r="BF186" s="21">
        <v>40</v>
      </c>
      <c r="BG186">
        <v>1</v>
      </c>
      <c r="BH186">
        <v>0</v>
      </c>
      <c r="BI186">
        <v>0</v>
      </c>
      <c r="BJ186">
        <v>0</v>
      </c>
      <c r="BK186">
        <v>0</v>
      </c>
      <c r="BL186" s="15">
        <v>0</v>
      </c>
      <c r="BM186">
        <v>0</v>
      </c>
      <c r="BN186">
        <v>0</v>
      </c>
      <c r="BO186">
        <v>1</v>
      </c>
      <c r="BP186" s="15">
        <v>0</v>
      </c>
      <c r="BQ186">
        <v>0</v>
      </c>
      <c r="BR186">
        <v>0</v>
      </c>
      <c r="BS186" s="15">
        <v>0</v>
      </c>
      <c r="BT186">
        <v>0</v>
      </c>
      <c r="BU186">
        <v>0</v>
      </c>
      <c r="BV186">
        <v>1</v>
      </c>
      <c r="BW186">
        <v>1</v>
      </c>
      <c r="BX186">
        <v>0</v>
      </c>
      <c r="BY186">
        <v>0</v>
      </c>
      <c r="BZ186">
        <v>0</v>
      </c>
      <c r="CA186">
        <v>0</v>
      </c>
      <c r="CB186">
        <v>0</v>
      </c>
      <c r="CC186">
        <v>0</v>
      </c>
      <c r="CD186">
        <v>1</v>
      </c>
      <c r="CE186" s="15">
        <v>0</v>
      </c>
      <c r="CF186">
        <v>0</v>
      </c>
      <c r="CG186">
        <v>30</v>
      </c>
      <c r="CH186">
        <v>0</v>
      </c>
      <c r="CI186">
        <v>1</v>
      </c>
      <c r="CJ186">
        <v>29</v>
      </c>
      <c r="CK186" s="28" t="s">
        <v>80</v>
      </c>
    </row>
    <row r="187" spans="1:89" x14ac:dyDescent="0.35">
      <c r="A187">
        <v>186</v>
      </c>
      <c r="B187">
        <v>16</v>
      </c>
      <c r="C187" s="21" t="s">
        <v>120</v>
      </c>
      <c r="D187" s="11">
        <v>1.2596589090453361</v>
      </c>
      <c r="E187" s="12">
        <v>1.3418984748084459</v>
      </c>
      <c r="F187" s="7">
        <v>0.9387140180073239</v>
      </c>
      <c r="G187" s="8">
        <v>0</v>
      </c>
      <c r="H187" s="9">
        <v>0</v>
      </c>
      <c r="I187" s="9">
        <v>1</v>
      </c>
      <c r="J187" s="9">
        <v>0</v>
      </c>
      <c r="K187" s="9">
        <v>0</v>
      </c>
      <c r="L187" s="8">
        <v>1722</v>
      </c>
      <c r="M187" s="9">
        <v>9</v>
      </c>
      <c r="N187" s="9">
        <f t="shared" si="23"/>
        <v>1712</v>
      </c>
      <c r="O187" s="9">
        <f t="shared" si="24"/>
        <v>48</v>
      </c>
      <c r="P187" s="7">
        <v>10.525</v>
      </c>
      <c r="Q187" s="7">
        <f t="shared" si="30"/>
        <v>23.475000000000001</v>
      </c>
      <c r="R187" s="9">
        <v>0</v>
      </c>
      <c r="S187" s="9">
        <v>1</v>
      </c>
      <c r="T187" s="9">
        <v>0</v>
      </c>
      <c r="U187" s="9">
        <v>0</v>
      </c>
      <c r="V187" s="9">
        <v>1</v>
      </c>
      <c r="W187" s="25">
        <v>0</v>
      </c>
      <c r="X187" s="9">
        <v>0</v>
      </c>
      <c r="Y187" s="9">
        <v>1</v>
      </c>
      <c r="Z187" s="25">
        <v>0</v>
      </c>
      <c r="AA187" s="9">
        <v>0</v>
      </c>
      <c r="AB187" s="25">
        <v>1</v>
      </c>
      <c r="AC187" s="17">
        <v>1999</v>
      </c>
      <c r="AD187" s="27">
        <f t="shared" si="31"/>
        <v>0.12</v>
      </c>
      <c r="AE187" s="27">
        <v>0.23</v>
      </c>
      <c r="AF187" s="27">
        <v>0.53</v>
      </c>
      <c r="AG187" s="34">
        <f t="shared" si="32"/>
        <v>0.12</v>
      </c>
      <c r="AH187" s="33">
        <v>0.67</v>
      </c>
      <c r="AI187" s="15">
        <v>0.33</v>
      </c>
      <c r="AJ187">
        <v>1</v>
      </c>
      <c r="AK187" s="31">
        <f t="shared" si="28"/>
        <v>0</v>
      </c>
      <c r="AL187">
        <v>0.31</v>
      </c>
      <c r="AM187" s="31">
        <v>0.69</v>
      </c>
      <c r="AN187">
        <v>0</v>
      </c>
      <c r="AO187" s="15">
        <v>1</v>
      </c>
      <c r="AP187">
        <f t="shared" si="33"/>
        <v>0.41400000000000003</v>
      </c>
      <c r="AQ187" s="15">
        <v>0.58599999999999997</v>
      </c>
      <c r="AR187" s="15" t="s">
        <v>10</v>
      </c>
      <c r="AS187">
        <v>0</v>
      </c>
      <c r="AT187">
        <v>0</v>
      </c>
      <c r="AU187">
        <v>0</v>
      </c>
      <c r="AV187">
        <v>0</v>
      </c>
      <c r="AW187">
        <v>0</v>
      </c>
      <c r="AX187">
        <v>0</v>
      </c>
      <c r="AY187" s="15">
        <v>1</v>
      </c>
      <c r="AZ187">
        <v>0</v>
      </c>
      <c r="BA187">
        <v>0</v>
      </c>
      <c r="BB187" s="15">
        <v>1</v>
      </c>
      <c r="BC187" t="s">
        <v>87</v>
      </c>
      <c r="BD187">
        <v>22</v>
      </c>
      <c r="BE187" s="21">
        <v>0.79700000000000004</v>
      </c>
      <c r="BF187" s="21">
        <v>40</v>
      </c>
      <c r="BG187">
        <v>1</v>
      </c>
      <c r="BH187">
        <v>0</v>
      </c>
      <c r="BI187">
        <v>0</v>
      </c>
      <c r="BJ187">
        <v>0</v>
      </c>
      <c r="BK187">
        <v>0</v>
      </c>
      <c r="BL187" s="15">
        <v>0</v>
      </c>
      <c r="BM187">
        <v>0</v>
      </c>
      <c r="BN187">
        <v>0</v>
      </c>
      <c r="BO187">
        <v>1</v>
      </c>
      <c r="BP187" s="15">
        <v>0</v>
      </c>
      <c r="BQ187">
        <v>0</v>
      </c>
      <c r="BR187">
        <v>0</v>
      </c>
      <c r="BS187" s="15">
        <v>0</v>
      </c>
      <c r="BT187">
        <v>0</v>
      </c>
      <c r="BU187">
        <v>0</v>
      </c>
      <c r="BV187">
        <v>1</v>
      </c>
      <c r="BW187">
        <v>1</v>
      </c>
      <c r="BX187">
        <v>0</v>
      </c>
      <c r="BY187">
        <v>0</v>
      </c>
      <c r="BZ187">
        <v>0</v>
      </c>
      <c r="CA187">
        <v>0</v>
      </c>
      <c r="CB187">
        <v>0</v>
      </c>
      <c r="CC187">
        <v>0</v>
      </c>
      <c r="CD187">
        <v>1</v>
      </c>
      <c r="CE187" s="15">
        <v>0</v>
      </c>
      <c r="CF187">
        <v>0</v>
      </c>
      <c r="CG187">
        <v>30</v>
      </c>
      <c r="CH187">
        <v>0</v>
      </c>
      <c r="CI187">
        <v>1</v>
      </c>
      <c r="CJ187">
        <v>29</v>
      </c>
      <c r="CK187" s="28" t="s">
        <v>80</v>
      </c>
    </row>
    <row r="188" spans="1:89" x14ac:dyDescent="0.35">
      <c r="A188">
        <v>187</v>
      </c>
      <c r="B188">
        <v>16</v>
      </c>
      <c r="C188" s="21" t="s">
        <v>120</v>
      </c>
      <c r="D188" s="11">
        <v>5.1614617659882178</v>
      </c>
      <c r="E188" s="12">
        <v>2.490984805911431</v>
      </c>
      <c r="F188" s="7">
        <v>2.072056703733959</v>
      </c>
      <c r="G188" s="8">
        <v>0</v>
      </c>
      <c r="H188" s="9">
        <v>0</v>
      </c>
      <c r="I188" s="9">
        <v>1</v>
      </c>
      <c r="J188" s="9">
        <v>0</v>
      </c>
      <c r="K188" s="9">
        <v>0</v>
      </c>
      <c r="L188" s="8">
        <v>1722</v>
      </c>
      <c r="M188" s="9">
        <v>9</v>
      </c>
      <c r="N188" s="9">
        <f t="shared" si="23"/>
        <v>1712</v>
      </c>
      <c r="O188" s="9">
        <f t="shared" si="24"/>
        <v>48</v>
      </c>
      <c r="P188" s="7">
        <v>10.525</v>
      </c>
      <c r="Q188" s="7">
        <f t="shared" si="30"/>
        <v>23.475000000000001</v>
      </c>
      <c r="R188" s="9">
        <v>0</v>
      </c>
      <c r="S188" s="9">
        <v>1</v>
      </c>
      <c r="T188" s="9">
        <v>0</v>
      </c>
      <c r="U188" s="9">
        <v>0</v>
      </c>
      <c r="V188" s="9">
        <v>1</v>
      </c>
      <c r="W188" s="25">
        <v>0</v>
      </c>
      <c r="X188" s="9">
        <v>0</v>
      </c>
      <c r="Y188" s="9">
        <v>1</v>
      </c>
      <c r="Z188" s="25">
        <v>0</v>
      </c>
      <c r="AA188" s="9">
        <v>0</v>
      </c>
      <c r="AB188" s="25">
        <v>1</v>
      </c>
      <c r="AC188" s="17">
        <v>1999</v>
      </c>
      <c r="AD188" s="27">
        <f t="shared" si="31"/>
        <v>0.12</v>
      </c>
      <c r="AE188" s="27">
        <v>0.23</v>
      </c>
      <c r="AF188" s="27">
        <v>0.53</v>
      </c>
      <c r="AG188" s="34">
        <f t="shared" si="32"/>
        <v>0.12</v>
      </c>
      <c r="AH188" s="33">
        <v>0.67</v>
      </c>
      <c r="AI188" s="15">
        <v>0.33</v>
      </c>
      <c r="AJ188">
        <v>1</v>
      </c>
      <c r="AK188" s="31">
        <f t="shared" si="28"/>
        <v>0</v>
      </c>
      <c r="AL188">
        <v>0.31</v>
      </c>
      <c r="AM188" s="31">
        <v>0.69</v>
      </c>
      <c r="AN188">
        <v>0</v>
      </c>
      <c r="AO188" s="15">
        <v>1</v>
      </c>
      <c r="AP188">
        <f t="shared" si="33"/>
        <v>0.41400000000000003</v>
      </c>
      <c r="AQ188" s="15">
        <v>0.58599999999999997</v>
      </c>
      <c r="AR188" s="15" t="s">
        <v>10</v>
      </c>
      <c r="AS188">
        <v>0</v>
      </c>
      <c r="AT188">
        <v>0</v>
      </c>
      <c r="AU188">
        <v>0</v>
      </c>
      <c r="AV188">
        <v>0</v>
      </c>
      <c r="AW188">
        <v>0</v>
      </c>
      <c r="AX188">
        <v>0</v>
      </c>
      <c r="AY188" s="15">
        <v>1</v>
      </c>
      <c r="AZ188">
        <v>0</v>
      </c>
      <c r="BA188">
        <v>0</v>
      </c>
      <c r="BB188" s="15">
        <v>1</v>
      </c>
      <c r="BC188" t="s">
        <v>87</v>
      </c>
      <c r="BD188">
        <v>22</v>
      </c>
      <c r="BE188" s="21">
        <v>0.79700000000000004</v>
      </c>
      <c r="BF188" s="21">
        <v>40</v>
      </c>
      <c r="BG188">
        <v>1</v>
      </c>
      <c r="BH188">
        <v>0</v>
      </c>
      <c r="BI188">
        <v>0</v>
      </c>
      <c r="BJ188">
        <v>0</v>
      </c>
      <c r="BK188">
        <v>0</v>
      </c>
      <c r="BL188" s="15">
        <v>0</v>
      </c>
      <c r="BM188">
        <v>0</v>
      </c>
      <c r="BN188">
        <v>0</v>
      </c>
      <c r="BO188">
        <v>1</v>
      </c>
      <c r="BP188" s="15">
        <v>0</v>
      </c>
      <c r="BQ188">
        <v>0</v>
      </c>
      <c r="BR188">
        <v>0</v>
      </c>
      <c r="BS188" s="15">
        <v>0</v>
      </c>
      <c r="BT188">
        <v>0</v>
      </c>
      <c r="BU188">
        <v>0</v>
      </c>
      <c r="BV188">
        <v>1</v>
      </c>
      <c r="BW188">
        <v>1</v>
      </c>
      <c r="BX188">
        <v>0</v>
      </c>
      <c r="BY188">
        <v>0</v>
      </c>
      <c r="BZ188">
        <v>0</v>
      </c>
      <c r="CA188">
        <v>0</v>
      </c>
      <c r="CB188">
        <v>0</v>
      </c>
      <c r="CC188">
        <v>0</v>
      </c>
      <c r="CD188">
        <v>1</v>
      </c>
      <c r="CE188" s="15">
        <v>0</v>
      </c>
      <c r="CF188">
        <v>0</v>
      </c>
      <c r="CG188">
        <v>30</v>
      </c>
      <c r="CH188">
        <v>0</v>
      </c>
      <c r="CI188">
        <v>1</v>
      </c>
      <c r="CJ188">
        <v>29</v>
      </c>
      <c r="CK188" s="28" t="s">
        <v>80</v>
      </c>
    </row>
    <row r="189" spans="1:89" x14ac:dyDescent="0.35">
      <c r="A189">
        <v>188</v>
      </c>
      <c r="B189">
        <v>16</v>
      </c>
      <c r="C189" s="21" t="s">
        <v>120</v>
      </c>
      <c r="D189" s="11">
        <v>5.1430632213731453</v>
      </c>
      <c r="E189" s="12">
        <v>2.5785005788689959</v>
      </c>
      <c r="F189" s="7">
        <v>1.994594557597128</v>
      </c>
      <c r="G189" s="8">
        <v>0</v>
      </c>
      <c r="H189" s="9">
        <v>0</v>
      </c>
      <c r="I189" s="9">
        <v>1</v>
      </c>
      <c r="J189" s="9">
        <v>0</v>
      </c>
      <c r="K189" s="9">
        <v>0</v>
      </c>
      <c r="L189" s="8">
        <v>1722</v>
      </c>
      <c r="M189" s="9">
        <v>9</v>
      </c>
      <c r="N189" s="9">
        <f t="shared" si="23"/>
        <v>1712</v>
      </c>
      <c r="O189" s="9">
        <f t="shared" si="24"/>
        <v>48</v>
      </c>
      <c r="P189" s="7">
        <v>10.525</v>
      </c>
      <c r="Q189" s="7">
        <f t="shared" si="30"/>
        <v>23.475000000000001</v>
      </c>
      <c r="R189" s="9">
        <v>0</v>
      </c>
      <c r="S189" s="9">
        <v>1</v>
      </c>
      <c r="T189" s="9">
        <v>0</v>
      </c>
      <c r="U189" s="9">
        <v>0</v>
      </c>
      <c r="V189" s="9">
        <v>1</v>
      </c>
      <c r="W189" s="25">
        <v>0</v>
      </c>
      <c r="X189" s="9">
        <v>0</v>
      </c>
      <c r="Y189" s="9">
        <v>1</v>
      </c>
      <c r="Z189" s="25">
        <v>0</v>
      </c>
      <c r="AA189" s="9">
        <v>0</v>
      </c>
      <c r="AB189" s="25">
        <v>1</v>
      </c>
      <c r="AC189" s="17">
        <v>1999</v>
      </c>
      <c r="AD189" s="27">
        <f t="shared" si="31"/>
        <v>0.12</v>
      </c>
      <c r="AE189" s="27">
        <v>0.23</v>
      </c>
      <c r="AF189" s="27">
        <v>0.53</v>
      </c>
      <c r="AG189" s="34">
        <f t="shared" si="32"/>
        <v>0.12</v>
      </c>
      <c r="AH189" s="33">
        <v>0.67</v>
      </c>
      <c r="AI189" s="15">
        <v>0.33</v>
      </c>
      <c r="AJ189">
        <v>1</v>
      </c>
      <c r="AK189" s="31">
        <f t="shared" si="28"/>
        <v>0</v>
      </c>
      <c r="AL189">
        <v>0.31</v>
      </c>
      <c r="AM189" s="31">
        <v>0.69</v>
      </c>
      <c r="AN189">
        <v>0</v>
      </c>
      <c r="AO189" s="15">
        <v>1</v>
      </c>
      <c r="AP189">
        <f t="shared" si="33"/>
        <v>0.41400000000000003</v>
      </c>
      <c r="AQ189" s="15">
        <v>0.58599999999999997</v>
      </c>
      <c r="AR189" s="15" t="s">
        <v>10</v>
      </c>
      <c r="AS189">
        <v>0</v>
      </c>
      <c r="AT189">
        <v>0</v>
      </c>
      <c r="AU189">
        <v>0</v>
      </c>
      <c r="AV189">
        <v>0</v>
      </c>
      <c r="AW189">
        <v>0</v>
      </c>
      <c r="AX189">
        <v>0</v>
      </c>
      <c r="AY189" s="15">
        <v>1</v>
      </c>
      <c r="AZ189">
        <v>0</v>
      </c>
      <c r="BA189">
        <v>0</v>
      </c>
      <c r="BB189" s="15">
        <v>1</v>
      </c>
      <c r="BC189" t="s">
        <v>87</v>
      </c>
      <c r="BD189">
        <v>22</v>
      </c>
      <c r="BE189" s="21">
        <v>0.79700000000000004</v>
      </c>
      <c r="BF189" s="21">
        <v>40</v>
      </c>
      <c r="BG189">
        <v>1</v>
      </c>
      <c r="BH189">
        <v>0</v>
      </c>
      <c r="BI189">
        <v>0</v>
      </c>
      <c r="BJ189">
        <v>0</v>
      </c>
      <c r="BK189">
        <v>0</v>
      </c>
      <c r="BL189" s="15">
        <v>0</v>
      </c>
      <c r="BM189">
        <v>0</v>
      </c>
      <c r="BN189">
        <v>0</v>
      </c>
      <c r="BO189">
        <v>1</v>
      </c>
      <c r="BP189" s="15">
        <v>0</v>
      </c>
      <c r="BQ189">
        <v>0</v>
      </c>
      <c r="BR189">
        <v>0</v>
      </c>
      <c r="BS189" s="15">
        <v>0</v>
      </c>
      <c r="BT189">
        <v>0</v>
      </c>
      <c r="BU189">
        <v>0</v>
      </c>
      <c r="BV189">
        <v>1</v>
      </c>
      <c r="BW189">
        <v>1</v>
      </c>
      <c r="BX189">
        <v>0</v>
      </c>
      <c r="BY189">
        <v>0</v>
      </c>
      <c r="BZ189">
        <v>0</v>
      </c>
      <c r="CA189">
        <v>0</v>
      </c>
      <c r="CB189">
        <v>0</v>
      </c>
      <c r="CC189">
        <v>0</v>
      </c>
      <c r="CD189">
        <v>1</v>
      </c>
      <c r="CE189" s="15">
        <v>0</v>
      </c>
      <c r="CF189">
        <v>0</v>
      </c>
      <c r="CG189">
        <v>30</v>
      </c>
      <c r="CH189">
        <v>0</v>
      </c>
      <c r="CI189">
        <v>1</v>
      </c>
      <c r="CJ189">
        <v>29</v>
      </c>
      <c r="CK189" s="28" t="s">
        <v>80</v>
      </c>
    </row>
    <row r="190" spans="1:89" x14ac:dyDescent="0.35">
      <c r="A190">
        <v>189</v>
      </c>
      <c r="B190">
        <v>16</v>
      </c>
      <c r="C190" s="21" t="s">
        <v>120</v>
      </c>
      <c r="D190" s="11">
        <v>13.44826715670064</v>
      </c>
      <c r="E190" s="12">
        <v>3.4944029425553449</v>
      </c>
      <c r="F190" s="7">
        <v>3.848516435504818</v>
      </c>
      <c r="G190" s="8">
        <v>0</v>
      </c>
      <c r="H190" s="9">
        <v>0</v>
      </c>
      <c r="I190" s="9">
        <v>1</v>
      </c>
      <c r="J190" s="9">
        <v>0</v>
      </c>
      <c r="K190" s="9">
        <v>0</v>
      </c>
      <c r="L190" s="8">
        <v>1722</v>
      </c>
      <c r="M190" s="9">
        <v>9</v>
      </c>
      <c r="N190" s="9">
        <f t="shared" si="23"/>
        <v>1712</v>
      </c>
      <c r="O190" s="9">
        <f t="shared" si="24"/>
        <v>48</v>
      </c>
      <c r="P190" s="7">
        <v>10.53</v>
      </c>
      <c r="Q190" s="7">
        <f t="shared" si="30"/>
        <v>23.47</v>
      </c>
      <c r="R190" s="9">
        <v>0</v>
      </c>
      <c r="S190" s="9">
        <v>1</v>
      </c>
      <c r="T190" s="9">
        <v>0</v>
      </c>
      <c r="U190" s="9">
        <v>0</v>
      </c>
      <c r="V190" s="9">
        <v>1</v>
      </c>
      <c r="W190" s="25">
        <v>0</v>
      </c>
      <c r="X190" s="9">
        <v>0</v>
      </c>
      <c r="Y190" s="9">
        <v>1</v>
      </c>
      <c r="Z190" s="25">
        <v>0</v>
      </c>
      <c r="AA190" s="9">
        <v>0</v>
      </c>
      <c r="AB190" s="25">
        <v>1</v>
      </c>
      <c r="AC190" s="17">
        <v>1999</v>
      </c>
      <c r="AD190" s="27">
        <f t="shared" si="31"/>
        <v>0.12</v>
      </c>
      <c r="AE190" s="27">
        <v>0.23</v>
      </c>
      <c r="AF190" s="27">
        <v>0.53</v>
      </c>
      <c r="AG190" s="34">
        <f t="shared" si="32"/>
        <v>0.12</v>
      </c>
      <c r="AH190" s="33">
        <v>0.67</v>
      </c>
      <c r="AI190" s="15">
        <v>0.33</v>
      </c>
      <c r="AJ190">
        <v>1</v>
      </c>
      <c r="AK190" s="31">
        <f t="shared" si="28"/>
        <v>0</v>
      </c>
      <c r="AL190">
        <v>0.31</v>
      </c>
      <c r="AM190" s="31">
        <v>0.69</v>
      </c>
      <c r="AN190">
        <v>0</v>
      </c>
      <c r="AO190" s="15">
        <v>1</v>
      </c>
      <c r="AP190">
        <f t="shared" si="33"/>
        <v>0.41400000000000003</v>
      </c>
      <c r="AQ190" s="15">
        <v>0.58599999999999997</v>
      </c>
      <c r="AR190" s="15" t="s">
        <v>10</v>
      </c>
      <c r="AS190">
        <v>0</v>
      </c>
      <c r="AT190">
        <v>0</v>
      </c>
      <c r="AU190">
        <v>0</v>
      </c>
      <c r="AV190">
        <v>0</v>
      </c>
      <c r="AW190">
        <v>0</v>
      </c>
      <c r="AX190">
        <v>0</v>
      </c>
      <c r="AY190" s="15">
        <v>1</v>
      </c>
      <c r="AZ190">
        <v>0</v>
      </c>
      <c r="BA190">
        <v>0</v>
      </c>
      <c r="BB190" s="15">
        <v>1</v>
      </c>
      <c r="BC190" t="s">
        <v>87</v>
      </c>
      <c r="BD190">
        <v>22</v>
      </c>
      <c r="BE190" s="21">
        <v>0.79700000000000004</v>
      </c>
      <c r="BF190" s="21">
        <v>40</v>
      </c>
      <c r="BG190">
        <v>1</v>
      </c>
      <c r="BH190">
        <v>0</v>
      </c>
      <c r="BI190">
        <v>0</v>
      </c>
      <c r="BJ190">
        <v>0</v>
      </c>
      <c r="BK190">
        <v>0</v>
      </c>
      <c r="BL190" s="15">
        <v>0</v>
      </c>
      <c r="BM190">
        <v>0</v>
      </c>
      <c r="BN190">
        <v>0</v>
      </c>
      <c r="BO190">
        <v>1</v>
      </c>
      <c r="BP190" s="15">
        <v>0</v>
      </c>
      <c r="BQ190">
        <v>0</v>
      </c>
      <c r="BR190">
        <v>0</v>
      </c>
      <c r="BS190" s="15">
        <v>0</v>
      </c>
      <c r="BT190">
        <v>0</v>
      </c>
      <c r="BU190">
        <v>0</v>
      </c>
      <c r="BV190">
        <v>1</v>
      </c>
      <c r="BW190">
        <v>1</v>
      </c>
      <c r="BX190">
        <v>0</v>
      </c>
      <c r="BY190">
        <v>0</v>
      </c>
      <c r="BZ190">
        <v>0</v>
      </c>
      <c r="CA190">
        <v>0</v>
      </c>
      <c r="CB190">
        <v>0</v>
      </c>
      <c r="CC190">
        <v>0</v>
      </c>
      <c r="CD190">
        <v>1</v>
      </c>
      <c r="CE190" s="15">
        <v>0</v>
      </c>
      <c r="CF190">
        <v>0</v>
      </c>
      <c r="CG190">
        <v>30</v>
      </c>
      <c r="CH190">
        <v>0</v>
      </c>
      <c r="CI190">
        <v>1</v>
      </c>
      <c r="CJ190">
        <v>29</v>
      </c>
      <c r="CK190" s="28" t="s">
        <v>80</v>
      </c>
    </row>
    <row r="191" spans="1:89" x14ac:dyDescent="0.35">
      <c r="A191">
        <v>190</v>
      </c>
      <c r="B191">
        <v>16</v>
      </c>
      <c r="C191" s="21" t="s">
        <v>120</v>
      </c>
      <c r="D191" s="11">
        <v>2.98486577125241</v>
      </c>
      <c r="E191" s="12">
        <v>0.75661153481030019</v>
      </c>
      <c r="F191" s="7">
        <v>3.9450439676428979</v>
      </c>
      <c r="G191" s="8">
        <v>0</v>
      </c>
      <c r="H191" s="9">
        <v>0</v>
      </c>
      <c r="I191" s="9">
        <v>1</v>
      </c>
      <c r="J191" s="9">
        <v>0</v>
      </c>
      <c r="K191" s="9">
        <v>0</v>
      </c>
      <c r="L191" s="8">
        <v>3124</v>
      </c>
      <c r="M191" s="9">
        <v>12</v>
      </c>
      <c r="N191" s="9">
        <f t="shared" si="23"/>
        <v>3111</v>
      </c>
      <c r="O191" s="9">
        <f t="shared" si="24"/>
        <v>48</v>
      </c>
      <c r="P191" s="7">
        <v>9.8249999999999993</v>
      </c>
      <c r="Q191" s="7">
        <f t="shared" si="30"/>
        <v>24.175000000000001</v>
      </c>
      <c r="R191" s="9">
        <v>0</v>
      </c>
      <c r="S191" s="9">
        <v>1</v>
      </c>
      <c r="T191" s="9">
        <v>0</v>
      </c>
      <c r="U191" s="9">
        <v>0</v>
      </c>
      <c r="V191" s="9">
        <v>1</v>
      </c>
      <c r="W191" s="25">
        <v>0</v>
      </c>
      <c r="X191" s="9">
        <v>0</v>
      </c>
      <c r="Y191" s="9">
        <v>1</v>
      </c>
      <c r="Z191" s="25">
        <v>0</v>
      </c>
      <c r="AA191" s="9">
        <v>0</v>
      </c>
      <c r="AB191" s="25">
        <v>1</v>
      </c>
      <c r="AC191" s="17">
        <v>1992</v>
      </c>
      <c r="AD191" s="27">
        <f t="shared" si="31"/>
        <v>0.26250000000000001</v>
      </c>
      <c r="AE191" s="27">
        <v>0.25</v>
      </c>
      <c r="AF191" s="27">
        <v>0.22500000000000001</v>
      </c>
      <c r="AG191" s="34">
        <f t="shared" si="32"/>
        <v>0.26250000000000001</v>
      </c>
      <c r="AH191" s="33">
        <v>0.67</v>
      </c>
      <c r="AI191" s="15">
        <v>0.33</v>
      </c>
      <c r="AJ191">
        <v>0</v>
      </c>
      <c r="AK191" s="31">
        <f t="shared" si="28"/>
        <v>1</v>
      </c>
      <c r="AL191">
        <v>0.38</v>
      </c>
      <c r="AM191" s="31">
        <v>0.62</v>
      </c>
      <c r="AN191">
        <v>0</v>
      </c>
      <c r="AO191" s="15">
        <v>1</v>
      </c>
      <c r="AP191">
        <f t="shared" si="33"/>
        <v>0.44099999999999995</v>
      </c>
      <c r="AQ191" s="15">
        <v>0.55900000000000005</v>
      </c>
      <c r="AR191" s="15" t="s">
        <v>10</v>
      </c>
      <c r="AS191">
        <v>0</v>
      </c>
      <c r="AT191">
        <v>0</v>
      </c>
      <c r="AU191">
        <v>0</v>
      </c>
      <c r="AV191">
        <v>0</v>
      </c>
      <c r="AW191">
        <v>0</v>
      </c>
      <c r="AX191">
        <v>0</v>
      </c>
      <c r="AY191" s="15">
        <v>1</v>
      </c>
      <c r="AZ191">
        <v>0</v>
      </c>
      <c r="BA191">
        <v>0</v>
      </c>
      <c r="BB191" s="15">
        <v>1</v>
      </c>
      <c r="BC191" t="s">
        <v>87</v>
      </c>
      <c r="BD191">
        <v>28</v>
      </c>
      <c r="BE191" s="21">
        <v>0.72299999999999998</v>
      </c>
      <c r="BF191" s="21">
        <v>40</v>
      </c>
      <c r="BG191">
        <v>1</v>
      </c>
      <c r="BH191">
        <v>0</v>
      </c>
      <c r="BI191">
        <v>0</v>
      </c>
      <c r="BJ191">
        <v>0</v>
      </c>
      <c r="BK191">
        <v>0</v>
      </c>
      <c r="BL191" s="15">
        <v>0</v>
      </c>
      <c r="BM191">
        <v>0</v>
      </c>
      <c r="BN191">
        <v>1</v>
      </c>
      <c r="BO191">
        <v>0</v>
      </c>
      <c r="BP191" s="15">
        <v>0</v>
      </c>
      <c r="BQ191">
        <v>1</v>
      </c>
      <c r="BR191">
        <v>0</v>
      </c>
      <c r="BS191" s="15">
        <v>0</v>
      </c>
      <c r="BT191">
        <v>0</v>
      </c>
      <c r="BU191">
        <v>0</v>
      </c>
      <c r="BV191">
        <v>1</v>
      </c>
      <c r="BW191">
        <v>1</v>
      </c>
      <c r="BX191">
        <v>0</v>
      </c>
      <c r="BY191">
        <v>0</v>
      </c>
      <c r="BZ191">
        <v>0</v>
      </c>
      <c r="CA191">
        <v>0</v>
      </c>
      <c r="CB191">
        <v>0</v>
      </c>
      <c r="CC191">
        <v>0</v>
      </c>
      <c r="CD191">
        <v>1</v>
      </c>
      <c r="CE191" s="15">
        <v>0</v>
      </c>
      <c r="CF191">
        <v>0</v>
      </c>
      <c r="CG191">
        <v>30</v>
      </c>
      <c r="CH191">
        <v>0</v>
      </c>
      <c r="CI191">
        <v>1</v>
      </c>
      <c r="CJ191">
        <v>29</v>
      </c>
      <c r="CK191" s="28" t="s">
        <v>80</v>
      </c>
    </row>
    <row r="192" spans="1:89" x14ac:dyDescent="0.35">
      <c r="A192">
        <v>191</v>
      </c>
      <c r="B192">
        <v>16</v>
      </c>
      <c r="C192" s="21" t="s">
        <v>120</v>
      </c>
      <c r="D192" s="11">
        <v>3.4882050689460491</v>
      </c>
      <c r="E192" s="12">
        <v>1.7500989048726061</v>
      </c>
      <c r="F192" s="7">
        <v>1.9931473925469161</v>
      </c>
      <c r="G192" s="8">
        <v>0</v>
      </c>
      <c r="H192" s="9">
        <v>0</v>
      </c>
      <c r="I192" s="9">
        <v>1</v>
      </c>
      <c r="J192" s="9">
        <v>0</v>
      </c>
      <c r="K192" s="9">
        <v>0</v>
      </c>
      <c r="L192" s="8">
        <v>3124</v>
      </c>
      <c r="M192" s="9">
        <v>12</v>
      </c>
      <c r="N192" s="9">
        <f t="shared" si="23"/>
        <v>3111</v>
      </c>
      <c r="O192" s="9">
        <f t="shared" si="24"/>
        <v>48</v>
      </c>
      <c r="P192" s="7">
        <v>9.8249999999999993</v>
      </c>
      <c r="Q192" s="7">
        <f t="shared" si="30"/>
        <v>24.175000000000001</v>
      </c>
      <c r="R192" s="9">
        <v>0</v>
      </c>
      <c r="S192" s="9">
        <v>1</v>
      </c>
      <c r="T192" s="9">
        <v>0</v>
      </c>
      <c r="U192" s="9">
        <v>0</v>
      </c>
      <c r="V192" s="9">
        <v>1</v>
      </c>
      <c r="W192" s="25">
        <v>0</v>
      </c>
      <c r="X192" s="9">
        <v>0</v>
      </c>
      <c r="Y192" s="9">
        <v>1</v>
      </c>
      <c r="Z192" s="25">
        <v>0</v>
      </c>
      <c r="AA192" s="9">
        <v>0</v>
      </c>
      <c r="AB192" s="25">
        <v>1</v>
      </c>
      <c r="AC192" s="17">
        <v>1992</v>
      </c>
      <c r="AD192" s="27">
        <f t="shared" si="31"/>
        <v>0.26250000000000001</v>
      </c>
      <c r="AE192" s="27">
        <v>0.25</v>
      </c>
      <c r="AF192" s="27">
        <v>0.22500000000000001</v>
      </c>
      <c r="AG192" s="34">
        <f t="shared" si="32"/>
        <v>0.26250000000000001</v>
      </c>
      <c r="AH192" s="33">
        <v>0.67</v>
      </c>
      <c r="AI192" s="15">
        <v>0.33</v>
      </c>
      <c r="AJ192">
        <v>0</v>
      </c>
      <c r="AK192" s="31">
        <f t="shared" si="28"/>
        <v>1</v>
      </c>
      <c r="AL192">
        <v>0.38</v>
      </c>
      <c r="AM192" s="31">
        <v>0.62</v>
      </c>
      <c r="AN192">
        <v>0</v>
      </c>
      <c r="AO192" s="15">
        <v>1</v>
      </c>
      <c r="AP192">
        <f t="shared" si="33"/>
        <v>0.44099999999999995</v>
      </c>
      <c r="AQ192" s="15">
        <v>0.55900000000000005</v>
      </c>
      <c r="AR192" s="15" t="s">
        <v>10</v>
      </c>
      <c r="AS192">
        <v>0</v>
      </c>
      <c r="AT192">
        <v>0</v>
      </c>
      <c r="AU192">
        <v>0</v>
      </c>
      <c r="AV192">
        <v>0</v>
      </c>
      <c r="AW192">
        <v>0</v>
      </c>
      <c r="AX192">
        <v>0</v>
      </c>
      <c r="AY192" s="15">
        <v>1</v>
      </c>
      <c r="AZ192">
        <v>0</v>
      </c>
      <c r="BA192">
        <v>0</v>
      </c>
      <c r="BB192" s="15">
        <v>1</v>
      </c>
      <c r="BC192" t="s">
        <v>87</v>
      </c>
      <c r="BD192">
        <v>28</v>
      </c>
      <c r="BE192" s="21">
        <v>0.72299999999999998</v>
      </c>
      <c r="BF192" s="21">
        <v>40</v>
      </c>
      <c r="BG192">
        <v>1</v>
      </c>
      <c r="BH192">
        <v>0</v>
      </c>
      <c r="BI192">
        <v>0</v>
      </c>
      <c r="BJ192">
        <v>0</v>
      </c>
      <c r="BK192">
        <v>0</v>
      </c>
      <c r="BL192" s="15">
        <v>0</v>
      </c>
      <c r="BM192">
        <v>0</v>
      </c>
      <c r="BN192">
        <v>1</v>
      </c>
      <c r="BO192">
        <v>0</v>
      </c>
      <c r="BP192" s="15">
        <v>0</v>
      </c>
      <c r="BQ192">
        <v>1</v>
      </c>
      <c r="BR192">
        <v>0</v>
      </c>
      <c r="BS192" s="15">
        <v>0</v>
      </c>
      <c r="BT192">
        <v>0</v>
      </c>
      <c r="BU192">
        <v>0</v>
      </c>
      <c r="BV192">
        <v>1</v>
      </c>
      <c r="BW192">
        <v>1</v>
      </c>
      <c r="BX192">
        <v>0</v>
      </c>
      <c r="BY192">
        <v>0</v>
      </c>
      <c r="BZ192">
        <v>0</v>
      </c>
      <c r="CA192">
        <v>0</v>
      </c>
      <c r="CB192">
        <v>0</v>
      </c>
      <c r="CC192">
        <v>0</v>
      </c>
      <c r="CD192">
        <v>1</v>
      </c>
      <c r="CE192" s="15">
        <v>0</v>
      </c>
      <c r="CF192">
        <v>0</v>
      </c>
      <c r="CG192">
        <v>30</v>
      </c>
      <c r="CH192">
        <v>0</v>
      </c>
      <c r="CI192">
        <v>1</v>
      </c>
      <c r="CJ192">
        <v>29</v>
      </c>
      <c r="CK192" s="28" t="s">
        <v>80</v>
      </c>
    </row>
    <row r="193" spans="1:89" x14ac:dyDescent="0.35">
      <c r="A193">
        <v>192</v>
      </c>
      <c r="B193">
        <v>16</v>
      </c>
      <c r="C193" s="21" t="s">
        <v>120</v>
      </c>
      <c r="D193" s="11">
        <v>6.185875879493441</v>
      </c>
      <c r="E193" s="12">
        <v>2.155050566724761</v>
      </c>
      <c r="F193" s="7">
        <v>2.8704086924951908</v>
      </c>
      <c r="G193" s="8">
        <v>0</v>
      </c>
      <c r="H193" s="9">
        <v>0</v>
      </c>
      <c r="I193" s="9">
        <v>1</v>
      </c>
      <c r="J193" s="9">
        <v>0</v>
      </c>
      <c r="K193" s="9">
        <v>0</v>
      </c>
      <c r="L193" s="8">
        <v>3124</v>
      </c>
      <c r="M193" s="9">
        <v>12</v>
      </c>
      <c r="N193" s="9">
        <f t="shared" si="23"/>
        <v>3111</v>
      </c>
      <c r="O193" s="9">
        <f t="shared" si="24"/>
        <v>48</v>
      </c>
      <c r="P193" s="7">
        <v>9.8249999999999993</v>
      </c>
      <c r="Q193" s="7">
        <f t="shared" si="30"/>
        <v>24.175000000000001</v>
      </c>
      <c r="R193" s="9">
        <v>0</v>
      </c>
      <c r="S193" s="9">
        <v>1</v>
      </c>
      <c r="T193" s="9">
        <v>0</v>
      </c>
      <c r="U193" s="9">
        <v>0</v>
      </c>
      <c r="V193" s="9">
        <v>1</v>
      </c>
      <c r="W193" s="25">
        <v>0</v>
      </c>
      <c r="X193" s="9">
        <v>0</v>
      </c>
      <c r="Y193" s="9">
        <v>1</v>
      </c>
      <c r="Z193" s="25">
        <v>0</v>
      </c>
      <c r="AA193" s="9">
        <v>0</v>
      </c>
      <c r="AB193" s="25">
        <v>1</v>
      </c>
      <c r="AC193" s="17">
        <v>1992</v>
      </c>
      <c r="AD193" s="27">
        <f t="shared" si="31"/>
        <v>0.26250000000000001</v>
      </c>
      <c r="AE193" s="27">
        <v>0.25</v>
      </c>
      <c r="AF193" s="27">
        <v>0.22500000000000001</v>
      </c>
      <c r="AG193" s="34">
        <f t="shared" si="32"/>
        <v>0.26250000000000001</v>
      </c>
      <c r="AH193" s="33">
        <v>0.67</v>
      </c>
      <c r="AI193" s="15">
        <v>0.33</v>
      </c>
      <c r="AJ193">
        <v>0</v>
      </c>
      <c r="AK193" s="31">
        <f t="shared" si="28"/>
        <v>1</v>
      </c>
      <c r="AL193">
        <v>0.38</v>
      </c>
      <c r="AM193" s="31">
        <v>0.62</v>
      </c>
      <c r="AN193">
        <v>0</v>
      </c>
      <c r="AO193" s="15">
        <v>1</v>
      </c>
      <c r="AP193">
        <f t="shared" si="33"/>
        <v>0.44099999999999995</v>
      </c>
      <c r="AQ193" s="15">
        <v>0.55900000000000005</v>
      </c>
      <c r="AR193" s="15" t="s">
        <v>10</v>
      </c>
      <c r="AS193">
        <v>0</v>
      </c>
      <c r="AT193">
        <v>0</v>
      </c>
      <c r="AU193">
        <v>0</v>
      </c>
      <c r="AV193">
        <v>0</v>
      </c>
      <c r="AW193">
        <v>0</v>
      </c>
      <c r="AX193">
        <v>0</v>
      </c>
      <c r="AY193" s="15">
        <v>1</v>
      </c>
      <c r="AZ193">
        <v>0</v>
      </c>
      <c r="BA193">
        <v>0</v>
      </c>
      <c r="BB193" s="15">
        <v>1</v>
      </c>
      <c r="BC193" t="s">
        <v>87</v>
      </c>
      <c r="BD193">
        <v>28</v>
      </c>
      <c r="BE193" s="21">
        <v>0.72299999999999998</v>
      </c>
      <c r="BF193" s="21">
        <v>40</v>
      </c>
      <c r="BG193">
        <v>1</v>
      </c>
      <c r="BH193">
        <v>0</v>
      </c>
      <c r="BI193">
        <v>0</v>
      </c>
      <c r="BJ193">
        <v>0</v>
      </c>
      <c r="BK193">
        <v>0</v>
      </c>
      <c r="BL193" s="15">
        <v>0</v>
      </c>
      <c r="BM193">
        <v>0</v>
      </c>
      <c r="BN193">
        <v>1</v>
      </c>
      <c r="BO193">
        <v>0</v>
      </c>
      <c r="BP193" s="15">
        <v>0</v>
      </c>
      <c r="BQ193">
        <v>1</v>
      </c>
      <c r="BR193">
        <v>0</v>
      </c>
      <c r="BS193" s="15">
        <v>0</v>
      </c>
      <c r="BT193">
        <v>0</v>
      </c>
      <c r="BU193">
        <v>0</v>
      </c>
      <c r="BV193">
        <v>1</v>
      </c>
      <c r="BW193">
        <v>1</v>
      </c>
      <c r="BX193">
        <v>0</v>
      </c>
      <c r="BY193">
        <v>0</v>
      </c>
      <c r="BZ193">
        <v>0</v>
      </c>
      <c r="CA193">
        <v>0</v>
      </c>
      <c r="CB193">
        <v>0</v>
      </c>
      <c r="CC193">
        <v>0</v>
      </c>
      <c r="CD193">
        <v>1</v>
      </c>
      <c r="CE193" s="15">
        <v>0</v>
      </c>
      <c r="CF193">
        <v>0</v>
      </c>
      <c r="CG193">
        <v>30</v>
      </c>
      <c r="CH193">
        <v>0</v>
      </c>
      <c r="CI193">
        <v>1</v>
      </c>
      <c r="CJ193">
        <v>29</v>
      </c>
      <c r="CK193" s="28" t="s">
        <v>80</v>
      </c>
    </row>
    <row r="194" spans="1:89" x14ac:dyDescent="0.35">
      <c r="A194">
        <v>193</v>
      </c>
      <c r="B194">
        <v>16</v>
      </c>
      <c r="C194" s="21" t="s">
        <v>120</v>
      </c>
      <c r="D194" s="11">
        <v>8.9989155533993994</v>
      </c>
      <c r="E194" s="12">
        <v>4.7385724629602084</v>
      </c>
      <c r="F194" s="7">
        <v>1.899077332623027</v>
      </c>
      <c r="G194" s="8">
        <v>0</v>
      </c>
      <c r="H194" s="9">
        <v>0</v>
      </c>
      <c r="I194" s="9">
        <v>1</v>
      </c>
      <c r="J194" s="9">
        <v>0</v>
      </c>
      <c r="K194" s="9">
        <v>0</v>
      </c>
      <c r="L194" s="8">
        <v>3124</v>
      </c>
      <c r="M194" s="9">
        <v>12</v>
      </c>
      <c r="N194" s="9">
        <f t="shared" ref="N194:N257" si="34">L194-M194-1</f>
        <v>3111</v>
      </c>
      <c r="O194" s="9">
        <f t="shared" ref="O194:O257" si="35">COUNTIF(B:B,B194)</f>
        <v>48</v>
      </c>
      <c r="P194" s="7">
        <v>9.8249999999999993</v>
      </c>
      <c r="Q194" s="7">
        <f t="shared" si="30"/>
        <v>24.175000000000001</v>
      </c>
      <c r="R194" s="9">
        <v>0</v>
      </c>
      <c r="S194" s="9">
        <v>1</v>
      </c>
      <c r="T194" s="9">
        <v>0</v>
      </c>
      <c r="U194" s="9">
        <v>0</v>
      </c>
      <c r="V194" s="9">
        <v>1</v>
      </c>
      <c r="W194" s="25">
        <v>0</v>
      </c>
      <c r="X194" s="9">
        <v>0</v>
      </c>
      <c r="Y194" s="9">
        <v>1</v>
      </c>
      <c r="Z194" s="25">
        <v>0</v>
      </c>
      <c r="AA194" s="9">
        <v>0</v>
      </c>
      <c r="AB194" s="25">
        <v>1</v>
      </c>
      <c r="AC194" s="17">
        <v>1992</v>
      </c>
      <c r="AD194" s="27">
        <f t="shared" si="31"/>
        <v>0.26250000000000001</v>
      </c>
      <c r="AE194" s="27">
        <v>0.25</v>
      </c>
      <c r="AF194" s="27">
        <v>0.22500000000000001</v>
      </c>
      <c r="AG194" s="34">
        <f t="shared" si="32"/>
        <v>0.26250000000000001</v>
      </c>
      <c r="AH194" s="33">
        <v>0.67</v>
      </c>
      <c r="AI194" s="15">
        <v>0.33</v>
      </c>
      <c r="AJ194">
        <v>0</v>
      </c>
      <c r="AK194" s="31">
        <f t="shared" si="28"/>
        <v>1</v>
      </c>
      <c r="AL194">
        <v>0.38</v>
      </c>
      <c r="AM194" s="31">
        <v>0.62</v>
      </c>
      <c r="AN194">
        <v>0</v>
      </c>
      <c r="AO194" s="15">
        <v>1</v>
      </c>
      <c r="AP194">
        <f t="shared" si="33"/>
        <v>0.44099999999999995</v>
      </c>
      <c r="AQ194" s="15">
        <v>0.55900000000000005</v>
      </c>
      <c r="AR194" s="15" t="s">
        <v>10</v>
      </c>
      <c r="AS194">
        <v>0</v>
      </c>
      <c r="AT194">
        <v>0</v>
      </c>
      <c r="AU194">
        <v>0</v>
      </c>
      <c r="AV194">
        <v>0</v>
      </c>
      <c r="AW194">
        <v>0</v>
      </c>
      <c r="AX194">
        <v>0</v>
      </c>
      <c r="AY194" s="15">
        <v>1</v>
      </c>
      <c r="AZ194">
        <v>0</v>
      </c>
      <c r="BA194">
        <v>0</v>
      </c>
      <c r="BB194" s="15">
        <v>1</v>
      </c>
      <c r="BC194" t="s">
        <v>87</v>
      </c>
      <c r="BD194">
        <v>28</v>
      </c>
      <c r="BE194" s="21">
        <v>0.72299999999999998</v>
      </c>
      <c r="BF194" s="21">
        <v>40</v>
      </c>
      <c r="BG194">
        <v>1</v>
      </c>
      <c r="BH194">
        <v>0</v>
      </c>
      <c r="BI194">
        <v>0</v>
      </c>
      <c r="BJ194">
        <v>0</v>
      </c>
      <c r="BK194">
        <v>0</v>
      </c>
      <c r="BL194" s="15">
        <v>0</v>
      </c>
      <c r="BM194">
        <v>0</v>
      </c>
      <c r="BN194">
        <v>1</v>
      </c>
      <c r="BO194">
        <v>0</v>
      </c>
      <c r="BP194" s="15">
        <v>0</v>
      </c>
      <c r="BQ194">
        <v>1</v>
      </c>
      <c r="BR194">
        <v>0</v>
      </c>
      <c r="BS194" s="15">
        <v>0</v>
      </c>
      <c r="BT194">
        <v>0</v>
      </c>
      <c r="BU194">
        <v>0</v>
      </c>
      <c r="BV194">
        <v>1</v>
      </c>
      <c r="BW194">
        <v>1</v>
      </c>
      <c r="BX194">
        <v>0</v>
      </c>
      <c r="BY194">
        <v>0</v>
      </c>
      <c r="BZ194">
        <v>0</v>
      </c>
      <c r="CA194">
        <v>0</v>
      </c>
      <c r="CB194">
        <v>0</v>
      </c>
      <c r="CC194">
        <v>0</v>
      </c>
      <c r="CD194">
        <v>1</v>
      </c>
      <c r="CE194" s="15">
        <v>0</v>
      </c>
      <c r="CF194">
        <v>0</v>
      </c>
      <c r="CG194">
        <v>30</v>
      </c>
      <c r="CH194">
        <v>0</v>
      </c>
      <c r="CI194">
        <v>1</v>
      </c>
      <c r="CJ194">
        <v>29</v>
      </c>
      <c r="CK194" s="28" t="s">
        <v>80</v>
      </c>
    </row>
    <row r="195" spans="1:89" x14ac:dyDescent="0.35">
      <c r="A195">
        <v>194</v>
      </c>
      <c r="B195">
        <v>16</v>
      </c>
      <c r="C195" s="21" t="s">
        <v>120</v>
      </c>
      <c r="D195" s="11">
        <v>3.113947038055342</v>
      </c>
      <c r="E195" s="12">
        <v>0.74435710319882031</v>
      </c>
      <c r="F195" s="7">
        <v>4.1834047457509067</v>
      </c>
      <c r="G195" s="8">
        <v>0</v>
      </c>
      <c r="H195" s="9">
        <v>0</v>
      </c>
      <c r="I195" s="9">
        <v>1</v>
      </c>
      <c r="J195" s="9">
        <v>0</v>
      </c>
      <c r="K195" s="9">
        <v>0</v>
      </c>
      <c r="L195" s="8">
        <v>3132</v>
      </c>
      <c r="M195" s="9">
        <v>12</v>
      </c>
      <c r="N195" s="9">
        <f t="shared" si="34"/>
        <v>3119</v>
      </c>
      <c r="O195" s="9">
        <f t="shared" si="35"/>
        <v>48</v>
      </c>
      <c r="P195" s="7">
        <v>9.8249999999999993</v>
      </c>
      <c r="Q195" s="7">
        <f t="shared" si="30"/>
        <v>24.175000000000001</v>
      </c>
      <c r="R195" s="9">
        <v>0</v>
      </c>
      <c r="S195" s="9">
        <v>1</v>
      </c>
      <c r="T195" s="9">
        <v>0</v>
      </c>
      <c r="U195" s="9">
        <v>0</v>
      </c>
      <c r="V195" s="9">
        <v>1</v>
      </c>
      <c r="W195" s="25">
        <v>0</v>
      </c>
      <c r="X195" s="9">
        <v>0</v>
      </c>
      <c r="Y195" s="9">
        <v>1</v>
      </c>
      <c r="Z195" s="25">
        <v>0</v>
      </c>
      <c r="AA195" s="9">
        <v>0</v>
      </c>
      <c r="AB195" s="25">
        <v>1</v>
      </c>
      <c r="AC195" s="17">
        <v>1992</v>
      </c>
      <c r="AD195" s="27">
        <f t="shared" si="31"/>
        <v>0.26250000000000001</v>
      </c>
      <c r="AE195" s="27">
        <v>0.25</v>
      </c>
      <c r="AF195" s="27">
        <v>0.22500000000000001</v>
      </c>
      <c r="AG195" s="34">
        <f t="shared" si="32"/>
        <v>0.26250000000000001</v>
      </c>
      <c r="AH195" s="33">
        <v>0.67</v>
      </c>
      <c r="AI195" s="15">
        <v>0.33</v>
      </c>
      <c r="AJ195">
        <v>0</v>
      </c>
      <c r="AK195" s="31">
        <f t="shared" si="28"/>
        <v>1</v>
      </c>
      <c r="AL195">
        <v>0.38</v>
      </c>
      <c r="AM195" s="31">
        <v>0.62</v>
      </c>
      <c r="AN195">
        <v>0</v>
      </c>
      <c r="AO195" s="15">
        <v>1</v>
      </c>
      <c r="AP195">
        <f t="shared" si="33"/>
        <v>0.44099999999999995</v>
      </c>
      <c r="AQ195" s="15">
        <v>0.55900000000000005</v>
      </c>
      <c r="AR195" s="15" t="s">
        <v>10</v>
      </c>
      <c r="AS195">
        <v>0</v>
      </c>
      <c r="AT195">
        <v>0</v>
      </c>
      <c r="AU195">
        <v>0</v>
      </c>
      <c r="AV195">
        <v>0</v>
      </c>
      <c r="AW195">
        <v>0</v>
      </c>
      <c r="AX195">
        <v>0</v>
      </c>
      <c r="AY195" s="15">
        <v>1</v>
      </c>
      <c r="AZ195">
        <v>0</v>
      </c>
      <c r="BA195">
        <v>0</v>
      </c>
      <c r="BB195" s="15">
        <v>1</v>
      </c>
      <c r="BC195" t="s">
        <v>87</v>
      </c>
      <c r="BD195">
        <v>28</v>
      </c>
      <c r="BE195" s="21">
        <v>0.72299999999999998</v>
      </c>
      <c r="BF195" s="21">
        <v>40</v>
      </c>
      <c r="BG195">
        <v>1</v>
      </c>
      <c r="BH195">
        <v>0</v>
      </c>
      <c r="BI195">
        <v>0</v>
      </c>
      <c r="BJ195">
        <v>0</v>
      </c>
      <c r="BK195">
        <v>0</v>
      </c>
      <c r="BL195" s="15">
        <v>0</v>
      </c>
      <c r="BM195">
        <v>0</v>
      </c>
      <c r="BN195">
        <v>1</v>
      </c>
      <c r="BO195">
        <v>0</v>
      </c>
      <c r="BP195" s="15">
        <v>0</v>
      </c>
      <c r="BQ195">
        <v>1</v>
      </c>
      <c r="BR195">
        <v>0</v>
      </c>
      <c r="BS195" s="15">
        <v>0</v>
      </c>
      <c r="BT195">
        <v>0</v>
      </c>
      <c r="BU195">
        <v>0</v>
      </c>
      <c r="BV195">
        <v>1</v>
      </c>
      <c r="BW195">
        <v>1</v>
      </c>
      <c r="BX195">
        <v>0</v>
      </c>
      <c r="BY195">
        <v>0</v>
      </c>
      <c r="BZ195">
        <v>0</v>
      </c>
      <c r="CA195">
        <v>0</v>
      </c>
      <c r="CB195">
        <v>0</v>
      </c>
      <c r="CC195">
        <v>0</v>
      </c>
      <c r="CD195">
        <v>1</v>
      </c>
      <c r="CE195" s="15">
        <v>0</v>
      </c>
      <c r="CF195">
        <v>0</v>
      </c>
      <c r="CG195">
        <v>30</v>
      </c>
      <c r="CH195">
        <v>0</v>
      </c>
      <c r="CI195">
        <v>1</v>
      </c>
      <c r="CJ195">
        <v>29</v>
      </c>
      <c r="CK195" s="28" t="s">
        <v>80</v>
      </c>
    </row>
    <row r="196" spans="1:89" x14ac:dyDescent="0.35">
      <c r="A196">
        <v>195</v>
      </c>
      <c r="B196">
        <v>16</v>
      </c>
      <c r="C196" s="21" t="s">
        <v>120</v>
      </c>
      <c r="D196" s="11">
        <v>3.4204697615358488</v>
      </c>
      <c r="E196" s="12">
        <v>1.724887926022578</v>
      </c>
      <c r="F196" s="7">
        <v>1.9830098581669111</v>
      </c>
      <c r="G196" s="8">
        <v>0</v>
      </c>
      <c r="H196" s="9">
        <v>0</v>
      </c>
      <c r="I196" s="9">
        <v>1</v>
      </c>
      <c r="J196" s="9">
        <v>0</v>
      </c>
      <c r="K196" s="9">
        <v>0</v>
      </c>
      <c r="L196" s="8">
        <v>3132</v>
      </c>
      <c r="M196" s="9">
        <v>12</v>
      </c>
      <c r="N196" s="9">
        <f t="shared" si="34"/>
        <v>3119</v>
      </c>
      <c r="O196" s="9">
        <f t="shared" si="35"/>
        <v>48</v>
      </c>
      <c r="P196" s="7">
        <v>9.8249999999999993</v>
      </c>
      <c r="Q196" s="7">
        <f t="shared" si="30"/>
        <v>24.175000000000001</v>
      </c>
      <c r="R196" s="9">
        <v>0</v>
      </c>
      <c r="S196" s="9">
        <v>1</v>
      </c>
      <c r="T196" s="9">
        <v>0</v>
      </c>
      <c r="U196" s="9">
        <v>0</v>
      </c>
      <c r="V196" s="9">
        <v>1</v>
      </c>
      <c r="W196" s="25">
        <v>0</v>
      </c>
      <c r="X196" s="9">
        <v>0</v>
      </c>
      <c r="Y196" s="9">
        <v>1</v>
      </c>
      <c r="Z196" s="25">
        <v>0</v>
      </c>
      <c r="AA196" s="9">
        <v>0</v>
      </c>
      <c r="AB196" s="25">
        <v>1</v>
      </c>
      <c r="AC196" s="17">
        <v>1992</v>
      </c>
      <c r="AD196" s="27">
        <f t="shared" si="31"/>
        <v>0.26250000000000001</v>
      </c>
      <c r="AE196" s="27">
        <v>0.25</v>
      </c>
      <c r="AF196" s="27">
        <v>0.22500000000000001</v>
      </c>
      <c r="AG196" s="34">
        <f t="shared" si="32"/>
        <v>0.26250000000000001</v>
      </c>
      <c r="AH196" s="33">
        <v>0.67</v>
      </c>
      <c r="AI196" s="15">
        <v>0.33</v>
      </c>
      <c r="AJ196">
        <v>0</v>
      </c>
      <c r="AK196" s="31">
        <f t="shared" si="28"/>
        <v>1</v>
      </c>
      <c r="AL196">
        <v>0.38</v>
      </c>
      <c r="AM196" s="31">
        <v>0.62</v>
      </c>
      <c r="AN196">
        <v>0</v>
      </c>
      <c r="AO196" s="15">
        <v>1</v>
      </c>
      <c r="AP196">
        <f t="shared" si="33"/>
        <v>0.44099999999999995</v>
      </c>
      <c r="AQ196" s="15">
        <v>0.55900000000000005</v>
      </c>
      <c r="AR196" s="15" t="s">
        <v>10</v>
      </c>
      <c r="AS196">
        <v>0</v>
      </c>
      <c r="AT196">
        <v>0</v>
      </c>
      <c r="AU196">
        <v>0</v>
      </c>
      <c r="AV196">
        <v>0</v>
      </c>
      <c r="AW196">
        <v>0</v>
      </c>
      <c r="AX196">
        <v>0</v>
      </c>
      <c r="AY196" s="15">
        <v>1</v>
      </c>
      <c r="AZ196">
        <v>0</v>
      </c>
      <c r="BA196">
        <v>0</v>
      </c>
      <c r="BB196" s="15">
        <v>1</v>
      </c>
      <c r="BC196" t="s">
        <v>87</v>
      </c>
      <c r="BD196">
        <v>28</v>
      </c>
      <c r="BE196" s="21">
        <v>0.72299999999999998</v>
      </c>
      <c r="BF196" s="21">
        <v>40</v>
      </c>
      <c r="BG196">
        <v>1</v>
      </c>
      <c r="BH196">
        <v>0</v>
      </c>
      <c r="BI196">
        <v>0</v>
      </c>
      <c r="BJ196">
        <v>0</v>
      </c>
      <c r="BK196">
        <v>0</v>
      </c>
      <c r="BL196" s="15">
        <v>0</v>
      </c>
      <c r="BM196">
        <v>0</v>
      </c>
      <c r="BN196">
        <v>1</v>
      </c>
      <c r="BO196">
        <v>0</v>
      </c>
      <c r="BP196" s="15">
        <v>0</v>
      </c>
      <c r="BQ196">
        <v>1</v>
      </c>
      <c r="BR196">
        <v>0</v>
      </c>
      <c r="BS196" s="15">
        <v>0</v>
      </c>
      <c r="BT196">
        <v>0</v>
      </c>
      <c r="BU196">
        <v>0</v>
      </c>
      <c r="BV196">
        <v>1</v>
      </c>
      <c r="BW196">
        <v>1</v>
      </c>
      <c r="BX196">
        <v>0</v>
      </c>
      <c r="BY196">
        <v>0</v>
      </c>
      <c r="BZ196">
        <v>0</v>
      </c>
      <c r="CA196">
        <v>0</v>
      </c>
      <c r="CB196">
        <v>0</v>
      </c>
      <c r="CC196">
        <v>0</v>
      </c>
      <c r="CD196">
        <v>1</v>
      </c>
      <c r="CE196" s="15">
        <v>0</v>
      </c>
      <c r="CF196">
        <v>0</v>
      </c>
      <c r="CG196">
        <v>30</v>
      </c>
      <c r="CH196">
        <v>0</v>
      </c>
      <c r="CI196">
        <v>1</v>
      </c>
      <c r="CJ196">
        <v>29</v>
      </c>
      <c r="CK196" s="28" t="s">
        <v>80</v>
      </c>
    </row>
    <row r="197" spans="1:89" x14ac:dyDescent="0.35">
      <c r="A197">
        <v>196</v>
      </c>
      <c r="B197">
        <v>16</v>
      </c>
      <c r="C197" s="21" t="s">
        <v>120</v>
      </c>
      <c r="D197" s="11">
        <v>6.1386401508842336</v>
      </c>
      <c r="E197" s="12">
        <v>2.1298720474443882</v>
      </c>
      <c r="F197" s="7">
        <v>2.8821638174227071</v>
      </c>
      <c r="G197" s="8">
        <v>0</v>
      </c>
      <c r="H197" s="9">
        <v>0</v>
      </c>
      <c r="I197" s="9">
        <v>1</v>
      </c>
      <c r="J197" s="9">
        <v>0</v>
      </c>
      <c r="K197" s="9">
        <v>0</v>
      </c>
      <c r="L197" s="8">
        <v>3132</v>
      </c>
      <c r="M197" s="9">
        <v>12</v>
      </c>
      <c r="N197" s="9">
        <f t="shared" si="34"/>
        <v>3119</v>
      </c>
      <c r="O197" s="9">
        <f t="shared" si="35"/>
        <v>48</v>
      </c>
      <c r="P197" s="7">
        <v>9.8249999999999993</v>
      </c>
      <c r="Q197" s="7">
        <f t="shared" si="30"/>
        <v>24.175000000000001</v>
      </c>
      <c r="R197" s="9">
        <v>0</v>
      </c>
      <c r="S197" s="9">
        <v>1</v>
      </c>
      <c r="T197" s="9">
        <v>0</v>
      </c>
      <c r="U197" s="9">
        <v>0</v>
      </c>
      <c r="V197" s="9">
        <v>1</v>
      </c>
      <c r="W197" s="25">
        <v>0</v>
      </c>
      <c r="X197" s="9">
        <v>0</v>
      </c>
      <c r="Y197" s="9">
        <v>1</v>
      </c>
      <c r="Z197" s="25">
        <v>0</v>
      </c>
      <c r="AA197" s="9">
        <v>0</v>
      </c>
      <c r="AB197" s="25">
        <v>1</v>
      </c>
      <c r="AC197" s="17">
        <v>1992</v>
      </c>
      <c r="AD197" s="27">
        <f t="shared" si="31"/>
        <v>0.26250000000000001</v>
      </c>
      <c r="AE197" s="27">
        <v>0.25</v>
      </c>
      <c r="AF197" s="27">
        <v>0.22500000000000001</v>
      </c>
      <c r="AG197" s="34">
        <f t="shared" si="32"/>
        <v>0.26250000000000001</v>
      </c>
      <c r="AH197" s="33">
        <v>0.67</v>
      </c>
      <c r="AI197" s="15">
        <v>0.33</v>
      </c>
      <c r="AJ197">
        <v>0</v>
      </c>
      <c r="AK197" s="31">
        <f t="shared" si="28"/>
        <v>1</v>
      </c>
      <c r="AL197">
        <v>0.38</v>
      </c>
      <c r="AM197" s="31">
        <v>0.62</v>
      </c>
      <c r="AN197">
        <v>0</v>
      </c>
      <c r="AO197" s="15">
        <v>1</v>
      </c>
      <c r="AP197">
        <f t="shared" si="33"/>
        <v>0.44099999999999995</v>
      </c>
      <c r="AQ197" s="15">
        <v>0.55900000000000005</v>
      </c>
      <c r="AR197" s="15" t="s">
        <v>10</v>
      </c>
      <c r="AS197">
        <v>0</v>
      </c>
      <c r="AT197">
        <v>0</v>
      </c>
      <c r="AU197">
        <v>0</v>
      </c>
      <c r="AV197">
        <v>0</v>
      </c>
      <c r="AW197">
        <v>0</v>
      </c>
      <c r="AX197">
        <v>0</v>
      </c>
      <c r="AY197" s="15">
        <v>1</v>
      </c>
      <c r="AZ197">
        <v>0</v>
      </c>
      <c r="BA197">
        <v>0</v>
      </c>
      <c r="BB197" s="15">
        <v>1</v>
      </c>
      <c r="BC197" t="s">
        <v>87</v>
      </c>
      <c r="BD197">
        <v>28</v>
      </c>
      <c r="BE197" s="21">
        <v>0.72299999999999998</v>
      </c>
      <c r="BF197" s="21">
        <v>40</v>
      </c>
      <c r="BG197">
        <v>1</v>
      </c>
      <c r="BH197">
        <v>0</v>
      </c>
      <c r="BI197">
        <v>0</v>
      </c>
      <c r="BJ197">
        <v>0</v>
      </c>
      <c r="BK197">
        <v>0</v>
      </c>
      <c r="BL197" s="15">
        <v>0</v>
      </c>
      <c r="BM197">
        <v>0</v>
      </c>
      <c r="BN197">
        <v>1</v>
      </c>
      <c r="BO197">
        <v>0</v>
      </c>
      <c r="BP197" s="15">
        <v>0</v>
      </c>
      <c r="BQ197">
        <v>1</v>
      </c>
      <c r="BR197">
        <v>0</v>
      </c>
      <c r="BS197" s="15">
        <v>0</v>
      </c>
      <c r="BT197">
        <v>0</v>
      </c>
      <c r="BU197">
        <v>0</v>
      </c>
      <c r="BV197">
        <v>1</v>
      </c>
      <c r="BW197">
        <v>1</v>
      </c>
      <c r="BX197">
        <v>0</v>
      </c>
      <c r="BY197">
        <v>0</v>
      </c>
      <c r="BZ197">
        <v>0</v>
      </c>
      <c r="CA197">
        <v>0</v>
      </c>
      <c r="CB197">
        <v>0</v>
      </c>
      <c r="CC197">
        <v>0</v>
      </c>
      <c r="CD197">
        <v>1</v>
      </c>
      <c r="CE197" s="15">
        <v>0</v>
      </c>
      <c r="CF197">
        <v>0</v>
      </c>
      <c r="CG197">
        <v>30</v>
      </c>
      <c r="CH197">
        <v>0</v>
      </c>
      <c r="CI197">
        <v>1</v>
      </c>
      <c r="CJ197">
        <v>29</v>
      </c>
      <c r="CK197" s="28" t="s">
        <v>80</v>
      </c>
    </row>
    <row r="198" spans="1:89" x14ac:dyDescent="0.35">
      <c r="A198">
        <v>197</v>
      </c>
      <c r="B198">
        <v>16</v>
      </c>
      <c r="C198" s="21" t="s">
        <v>120</v>
      </c>
      <c r="D198" s="11">
        <v>9.1285224080682958</v>
      </c>
      <c r="E198" s="12">
        <v>4.6874323109204497</v>
      </c>
      <c r="F198" s="7">
        <v>1.94744623550111</v>
      </c>
      <c r="G198" s="8">
        <v>0</v>
      </c>
      <c r="H198" s="9">
        <v>0</v>
      </c>
      <c r="I198" s="9">
        <v>1</v>
      </c>
      <c r="J198" s="9">
        <v>0</v>
      </c>
      <c r="K198" s="9">
        <v>0</v>
      </c>
      <c r="L198" s="8">
        <v>3132</v>
      </c>
      <c r="M198" s="9">
        <v>12</v>
      </c>
      <c r="N198" s="9">
        <f t="shared" si="34"/>
        <v>3119</v>
      </c>
      <c r="O198" s="9">
        <f t="shared" si="35"/>
        <v>48</v>
      </c>
      <c r="P198" s="7">
        <v>9.8249999999999993</v>
      </c>
      <c r="Q198" s="7">
        <f t="shared" si="30"/>
        <v>24.175000000000001</v>
      </c>
      <c r="R198" s="9">
        <v>0</v>
      </c>
      <c r="S198" s="9">
        <v>1</v>
      </c>
      <c r="T198" s="9">
        <v>0</v>
      </c>
      <c r="U198" s="9">
        <v>0</v>
      </c>
      <c r="V198" s="9">
        <v>1</v>
      </c>
      <c r="W198" s="25">
        <v>0</v>
      </c>
      <c r="X198" s="9">
        <v>0</v>
      </c>
      <c r="Y198" s="9">
        <v>1</v>
      </c>
      <c r="Z198" s="25">
        <v>0</v>
      </c>
      <c r="AA198" s="9">
        <v>0</v>
      </c>
      <c r="AB198" s="25">
        <v>1</v>
      </c>
      <c r="AC198" s="17">
        <v>1992</v>
      </c>
      <c r="AD198" s="27">
        <f t="shared" si="31"/>
        <v>0.26250000000000001</v>
      </c>
      <c r="AE198" s="27">
        <v>0.25</v>
      </c>
      <c r="AF198" s="27">
        <v>0.22500000000000001</v>
      </c>
      <c r="AG198" s="34">
        <f t="shared" si="32"/>
        <v>0.26250000000000001</v>
      </c>
      <c r="AH198" s="33">
        <v>0.67</v>
      </c>
      <c r="AI198" s="15">
        <v>0.33</v>
      </c>
      <c r="AJ198">
        <v>0</v>
      </c>
      <c r="AK198" s="31">
        <f t="shared" si="28"/>
        <v>1</v>
      </c>
      <c r="AL198">
        <v>0.38</v>
      </c>
      <c r="AM198" s="31">
        <v>0.62</v>
      </c>
      <c r="AN198">
        <v>0</v>
      </c>
      <c r="AO198" s="15">
        <v>1</v>
      </c>
      <c r="AP198">
        <f t="shared" si="33"/>
        <v>0.44099999999999995</v>
      </c>
      <c r="AQ198" s="15">
        <v>0.55900000000000005</v>
      </c>
      <c r="AR198" s="15" t="s">
        <v>10</v>
      </c>
      <c r="AS198">
        <v>0</v>
      </c>
      <c r="AT198">
        <v>0</v>
      </c>
      <c r="AU198">
        <v>0</v>
      </c>
      <c r="AV198">
        <v>0</v>
      </c>
      <c r="AW198">
        <v>0</v>
      </c>
      <c r="AX198">
        <v>0</v>
      </c>
      <c r="AY198" s="15">
        <v>1</v>
      </c>
      <c r="AZ198">
        <v>0</v>
      </c>
      <c r="BA198">
        <v>0</v>
      </c>
      <c r="BB198" s="15">
        <v>1</v>
      </c>
      <c r="BC198" t="s">
        <v>87</v>
      </c>
      <c r="BD198">
        <v>28</v>
      </c>
      <c r="BE198" s="21">
        <v>0.72299999999999998</v>
      </c>
      <c r="BF198" s="21">
        <v>40</v>
      </c>
      <c r="BG198">
        <v>1</v>
      </c>
      <c r="BH198">
        <v>0</v>
      </c>
      <c r="BI198">
        <v>0</v>
      </c>
      <c r="BJ198">
        <v>0</v>
      </c>
      <c r="BK198">
        <v>0</v>
      </c>
      <c r="BL198" s="15">
        <v>0</v>
      </c>
      <c r="BM198">
        <v>0</v>
      </c>
      <c r="BN198">
        <v>1</v>
      </c>
      <c r="BO198">
        <v>0</v>
      </c>
      <c r="BP198" s="15">
        <v>0</v>
      </c>
      <c r="BQ198">
        <v>1</v>
      </c>
      <c r="BR198">
        <v>0</v>
      </c>
      <c r="BS198" s="15">
        <v>0</v>
      </c>
      <c r="BT198">
        <v>0</v>
      </c>
      <c r="BU198">
        <v>0</v>
      </c>
      <c r="BV198">
        <v>1</v>
      </c>
      <c r="BW198">
        <v>1</v>
      </c>
      <c r="BX198">
        <v>0</v>
      </c>
      <c r="BY198">
        <v>0</v>
      </c>
      <c r="BZ198">
        <v>0</v>
      </c>
      <c r="CA198">
        <v>0</v>
      </c>
      <c r="CB198">
        <v>0</v>
      </c>
      <c r="CC198">
        <v>0</v>
      </c>
      <c r="CD198">
        <v>1</v>
      </c>
      <c r="CE198" s="15">
        <v>0</v>
      </c>
      <c r="CF198">
        <v>0</v>
      </c>
      <c r="CG198">
        <v>30</v>
      </c>
      <c r="CH198">
        <v>0</v>
      </c>
      <c r="CI198">
        <v>1</v>
      </c>
      <c r="CJ198">
        <v>29</v>
      </c>
      <c r="CK198" s="28" t="s">
        <v>80</v>
      </c>
    </row>
    <row r="199" spans="1:89" x14ac:dyDescent="0.35">
      <c r="A199">
        <v>198</v>
      </c>
      <c r="B199">
        <v>16</v>
      </c>
      <c r="C199" s="21" t="s">
        <v>120</v>
      </c>
      <c r="D199" s="11">
        <v>0.28134699097197569</v>
      </c>
      <c r="E199" s="12">
        <v>0.82170884128951149</v>
      </c>
      <c r="F199" s="7">
        <v>0.34239255662681761</v>
      </c>
      <c r="G199" s="8">
        <v>0</v>
      </c>
      <c r="H199" s="9">
        <v>0</v>
      </c>
      <c r="I199" s="9">
        <v>1</v>
      </c>
      <c r="J199" s="9">
        <v>0</v>
      </c>
      <c r="K199" s="9">
        <v>0</v>
      </c>
      <c r="L199" s="8">
        <v>3307</v>
      </c>
      <c r="M199" s="9">
        <v>12</v>
      </c>
      <c r="N199" s="9">
        <f t="shared" si="34"/>
        <v>3294</v>
      </c>
      <c r="O199" s="9">
        <f t="shared" si="35"/>
        <v>48</v>
      </c>
      <c r="P199" s="7">
        <v>10.52</v>
      </c>
      <c r="Q199" s="7">
        <f t="shared" si="30"/>
        <v>23.48</v>
      </c>
      <c r="R199" s="9">
        <v>0</v>
      </c>
      <c r="S199" s="9">
        <v>1</v>
      </c>
      <c r="T199" s="9">
        <v>0</v>
      </c>
      <c r="U199" s="9">
        <v>0</v>
      </c>
      <c r="V199" s="9">
        <v>1</v>
      </c>
      <c r="W199" s="25">
        <v>0</v>
      </c>
      <c r="X199" s="9">
        <v>0</v>
      </c>
      <c r="Y199" s="9">
        <v>1</v>
      </c>
      <c r="Z199" s="25">
        <v>0</v>
      </c>
      <c r="AA199" s="9">
        <v>0</v>
      </c>
      <c r="AB199" s="25">
        <v>1</v>
      </c>
      <c r="AC199" s="17">
        <v>1992</v>
      </c>
      <c r="AD199" s="27">
        <f t="shared" si="31"/>
        <v>0.17</v>
      </c>
      <c r="AE199" s="27">
        <v>0.2</v>
      </c>
      <c r="AF199" s="27">
        <v>0.46</v>
      </c>
      <c r="AG199" s="34">
        <f t="shared" si="32"/>
        <v>0.17</v>
      </c>
      <c r="AH199" s="33">
        <v>0.67</v>
      </c>
      <c r="AI199" s="15">
        <v>0.33</v>
      </c>
      <c r="AJ199">
        <v>1</v>
      </c>
      <c r="AK199" s="31">
        <f t="shared" si="28"/>
        <v>0</v>
      </c>
      <c r="AL199">
        <v>0.31</v>
      </c>
      <c r="AM199" s="31">
        <v>0.69</v>
      </c>
      <c r="AN199">
        <v>0</v>
      </c>
      <c r="AO199" s="15">
        <v>1</v>
      </c>
      <c r="AP199">
        <f t="shared" si="33"/>
        <v>0.56800000000000006</v>
      </c>
      <c r="AQ199" s="15">
        <v>0.432</v>
      </c>
      <c r="AR199" s="15" t="s">
        <v>10</v>
      </c>
      <c r="AS199">
        <v>0</v>
      </c>
      <c r="AT199">
        <v>0</v>
      </c>
      <c r="AU199">
        <v>0</v>
      </c>
      <c r="AV199">
        <v>0</v>
      </c>
      <c r="AW199">
        <v>0</v>
      </c>
      <c r="AX199">
        <v>0</v>
      </c>
      <c r="AY199" s="15">
        <v>1</v>
      </c>
      <c r="AZ199">
        <v>0</v>
      </c>
      <c r="BA199">
        <v>0</v>
      </c>
      <c r="BB199" s="15">
        <v>1</v>
      </c>
      <c r="BC199" t="s">
        <v>87</v>
      </c>
      <c r="BD199">
        <v>28</v>
      </c>
      <c r="BE199" s="21">
        <v>0.72299999999999998</v>
      </c>
      <c r="BF199" s="21">
        <v>40</v>
      </c>
      <c r="BG199">
        <v>1</v>
      </c>
      <c r="BH199">
        <v>0</v>
      </c>
      <c r="BI199">
        <v>0</v>
      </c>
      <c r="BJ199">
        <v>0</v>
      </c>
      <c r="BK199">
        <v>0</v>
      </c>
      <c r="BL199" s="15">
        <v>0</v>
      </c>
      <c r="BM199">
        <v>0</v>
      </c>
      <c r="BN199">
        <v>1</v>
      </c>
      <c r="BO199">
        <v>0</v>
      </c>
      <c r="BP199" s="15">
        <v>0</v>
      </c>
      <c r="BQ199">
        <v>1</v>
      </c>
      <c r="BR199">
        <v>0</v>
      </c>
      <c r="BS199" s="15">
        <v>0</v>
      </c>
      <c r="BT199">
        <v>0</v>
      </c>
      <c r="BU199">
        <v>0</v>
      </c>
      <c r="BV199">
        <v>1</v>
      </c>
      <c r="BW199">
        <v>1</v>
      </c>
      <c r="BX199">
        <v>0</v>
      </c>
      <c r="BY199">
        <v>0</v>
      </c>
      <c r="BZ199">
        <v>0</v>
      </c>
      <c r="CA199">
        <v>0</v>
      </c>
      <c r="CB199">
        <v>0</v>
      </c>
      <c r="CC199">
        <v>0</v>
      </c>
      <c r="CD199">
        <v>1</v>
      </c>
      <c r="CE199" s="15">
        <v>0</v>
      </c>
      <c r="CF199">
        <v>0</v>
      </c>
      <c r="CG199">
        <v>30</v>
      </c>
      <c r="CH199">
        <v>0</v>
      </c>
      <c r="CI199">
        <v>1</v>
      </c>
      <c r="CJ199">
        <v>29</v>
      </c>
      <c r="CK199" s="28" t="s">
        <v>80</v>
      </c>
    </row>
    <row r="200" spans="1:89" x14ac:dyDescent="0.35">
      <c r="A200">
        <v>199</v>
      </c>
      <c r="B200">
        <v>16</v>
      </c>
      <c r="C200" s="21" t="s">
        <v>120</v>
      </c>
      <c r="D200" s="11">
        <v>4.0253591233167851</v>
      </c>
      <c r="E200" s="12">
        <v>1.5521426789178561</v>
      </c>
      <c r="F200" s="7">
        <v>2.593420809820937</v>
      </c>
      <c r="G200" s="8">
        <v>0</v>
      </c>
      <c r="H200" s="9">
        <v>0</v>
      </c>
      <c r="I200" s="9">
        <v>1</v>
      </c>
      <c r="J200" s="9">
        <v>0</v>
      </c>
      <c r="K200" s="9">
        <v>0</v>
      </c>
      <c r="L200" s="8">
        <v>3307</v>
      </c>
      <c r="M200" s="9">
        <v>12</v>
      </c>
      <c r="N200" s="9">
        <f t="shared" si="34"/>
        <v>3294</v>
      </c>
      <c r="O200" s="9">
        <f t="shared" si="35"/>
        <v>48</v>
      </c>
      <c r="P200" s="7">
        <v>10.52</v>
      </c>
      <c r="Q200" s="7">
        <f t="shared" si="30"/>
        <v>23.48</v>
      </c>
      <c r="R200" s="9">
        <v>0</v>
      </c>
      <c r="S200" s="9">
        <v>1</v>
      </c>
      <c r="T200" s="9">
        <v>0</v>
      </c>
      <c r="U200" s="9">
        <v>0</v>
      </c>
      <c r="V200" s="9">
        <v>1</v>
      </c>
      <c r="W200" s="25">
        <v>0</v>
      </c>
      <c r="X200" s="9">
        <v>0</v>
      </c>
      <c r="Y200" s="9">
        <v>1</v>
      </c>
      <c r="Z200" s="25">
        <v>0</v>
      </c>
      <c r="AA200" s="9">
        <v>0</v>
      </c>
      <c r="AB200" s="25">
        <v>1</v>
      </c>
      <c r="AC200" s="17">
        <v>1992</v>
      </c>
      <c r="AD200" s="27">
        <f t="shared" si="31"/>
        <v>0.17</v>
      </c>
      <c r="AE200" s="27">
        <v>0.2</v>
      </c>
      <c r="AF200" s="27">
        <v>0.46</v>
      </c>
      <c r="AG200" s="34">
        <f t="shared" si="32"/>
        <v>0.17</v>
      </c>
      <c r="AH200" s="33">
        <v>0.67</v>
      </c>
      <c r="AI200" s="15">
        <v>0.33</v>
      </c>
      <c r="AJ200">
        <v>1</v>
      </c>
      <c r="AK200" s="31">
        <f t="shared" si="28"/>
        <v>0</v>
      </c>
      <c r="AL200">
        <v>0.31</v>
      </c>
      <c r="AM200" s="31">
        <v>0.69</v>
      </c>
      <c r="AN200">
        <v>0</v>
      </c>
      <c r="AO200" s="15">
        <v>1</v>
      </c>
      <c r="AP200">
        <f t="shared" si="33"/>
        <v>0.56800000000000006</v>
      </c>
      <c r="AQ200" s="15">
        <v>0.432</v>
      </c>
      <c r="AR200" s="15" t="s">
        <v>10</v>
      </c>
      <c r="AS200">
        <v>0</v>
      </c>
      <c r="AT200">
        <v>0</v>
      </c>
      <c r="AU200">
        <v>0</v>
      </c>
      <c r="AV200">
        <v>0</v>
      </c>
      <c r="AW200">
        <v>0</v>
      </c>
      <c r="AX200">
        <v>0</v>
      </c>
      <c r="AY200" s="15">
        <v>1</v>
      </c>
      <c r="AZ200">
        <v>0</v>
      </c>
      <c r="BA200">
        <v>0</v>
      </c>
      <c r="BB200" s="15">
        <v>1</v>
      </c>
      <c r="BC200" t="s">
        <v>87</v>
      </c>
      <c r="BD200">
        <v>28</v>
      </c>
      <c r="BE200" s="21">
        <v>0.72299999999999998</v>
      </c>
      <c r="BF200" s="21">
        <v>40</v>
      </c>
      <c r="BG200">
        <v>1</v>
      </c>
      <c r="BH200">
        <v>0</v>
      </c>
      <c r="BI200">
        <v>0</v>
      </c>
      <c r="BJ200">
        <v>0</v>
      </c>
      <c r="BK200">
        <v>0</v>
      </c>
      <c r="BL200" s="15">
        <v>0</v>
      </c>
      <c r="BM200">
        <v>0</v>
      </c>
      <c r="BN200">
        <v>1</v>
      </c>
      <c r="BO200">
        <v>0</v>
      </c>
      <c r="BP200" s="15">
        <v>0</v>
      </c>
      <c r="BQ200">
        <v>1</v>
      </c>
      <c r="BR200">
        <v>0</v>
      </c>
      <c r="BS200" s="15">
        <v>0</v>
      </c>
      <c r="BT200">
        <v>0</v>
      </c>
      <c r="BU200">
        <v>0</v>
      </c>
      <c r="BV200">
        <v>1</v>
      </c>
      <c r="BW200">
        <v>1</v>
      </c>
      <c r="BX200">
        <v>0</v>
      </c>
      <c r="BY200">
        <v>0</v>
      </c>
      <c r="BZ200">
        <v>0</v>
      </c>
      <c r="CA200">
        <v>0</v>
      </c>
      <c r="CB200">
        <v>0</v>
      </c>
      <c r="CC200">
        <v>0</v>
      </c>
      <c r="CD200">
        <v>1</v>
      </c>
      <c r="CE200" s="15">
        <v>0</v>
      </c>
      <c r="CF200">
        <v>0</v>
      </c>
      <c r="CG200">
        <v>30</v>
      </c>
      <c r="CH200">
        <v>0</v>
      </c>
      <c r="CI200">
        <v>1</v>
      </c>
      <c r="CJ200">
        <v>29</v>
      </c>
      <c r="CK200" s="28" t="s">
        <v>80</v>
      </c>
    </row>
    <row r="201" spans="1:89" x14ac:dyDescent="0.35">
      <c r="A201">
        <v>200</v>
      </c>
      <c r="B201">
        <v>16</v>
      </c>
      <c r="C201" s="21" t="s">
        <v>120</v>
      </c>
      <c r="D201" s="11">
        <v>6.5762756635474151</v>
      </c>
      <c r="E201" s="12">
        <v>1.53780756626126</v>
      </c>
      <c r="F201" s="7">
        <v>4.2763970003969698</v>
      </c>
      <c r="G201" s="8">
        <v>0</v>
      </c>
      <c r="H201" s="9">
        <v>0</v>
      </c>
      <c r="I201" s="9">
        <v>1</v>
      </c>
      <c r="J201" s="9">
        <v>0</v>
      </c>
      <c r="K201" s="9">
        <v>0</v>
      </c>
      <c r="L201" s="8">
        <v>3307</v>
      </c>
      <c r="M201" s="9">
        <v>12</v>
      </c>
      <c r="N201" s="9">
        <f t="shared" si="34"/>
        <v>3294</v>
      </c>
      <c r="O201" s="9">
        <f t="shared" si="35"/>
        <v>48</v>
      </c>
      <c r="P201" s="7">
        <v>10.52</v>
      </c>
      <c r="Q201" s="7">
        <f t="shared" si="30"/>
        <v>23.48</v>
      </c>
      <c r="R201" s="9">
        <v>0</v>
      </c>
      <c r="S201" s="9">
        <v>1</v>
      </c>
      <c r="T201" s="9">
        <v>0</v>
      </c>
      <c r="U201" s="9">
        <v>0</v>
      </c>
      <c r="V201" s="9">
        <v>1</v>
      </c>
      <c r="W201" s="25">
        <v>0</v>
      </c>
      <c r="X201" s="9">
        <v>0</v>
      </c>
      <c r="Y201" s="9">
        <v>1</v>
      </c>
      <c r="Z201" s="25">
        <v>0</v>
      </c>
      <c r="AA201" s="9">
        <v>0</v>
      </c>
      <c r="AB201" s="25">
        <v>1</v>
      </c>
      <c r="AC201" s="17">
        <v>1992</v>
      </c>
      <c r="AD201" s="27">
        <f t="shared" si="31"/>
        <v>0.17</v>
      </c>
      <c r="AE201" s="27">
        <v>0.2</v>
      </c>
      <c r="AF201" s="27">
        <v>0.46</v>
      </c>
      <c r="AG201" s="34">
        <f t="shared" si="32"/>
        <v>0.17</v>
      </c>
      <c r="AH201" s="33">
        <v>0.67</v>
      </c>
      <c r="AI201" s="15">
        <v>0.33</v>
      </c>
      <c r="AJ201">
        <v>1</v>
      </c>
      <c r="AK201" s="31">
        <f t="shared" si="28"/>
        <v>0</v>
      </c>
      <c r="AL201">
        <v>0.31</v>
      </c>
      <c r="AM201" s="31">
        <v>0.69</v>
      </c>
      <c r="AN201">
        <v>0</v>
      </c>
      <c r="AO201" s="15">
        <v>1</v>
      </c>
      <c r="AP201">
        <f t="shared" si="33"/>
        <v>0.56800000000000006</v>
      </c>
      <c r="AQ201" s="15">
        <v>0.432</v>
      </c>
      <c r="AR201" s="15" t="s">
        <v>10</v>
      </c>
      <c r="AS201">
        <v>0</v>
      </c>
      <c r="AT201">
        <v>0</v>
      </c>
      <c r="AU201">
        <v>0</v>
      </c>
      <c r="AV201">
        <v>0</v>
      </c>
      <c r="AW201">
        <v>0</v>
      </c>
      <c r="AX201">
        <v>0</v>
      </c>
      <c r="AY201" s="15">
        <v>1</v>
      </c>
      <c r="AZ201">
        <v>0</v>
      </c>
      <c r="BA201">
        <v>0</v>
      </c>
      <c r="BB201" s="15">
        <v>1</v>
      </c>
      <c r="BC201" t="s">
        <v>87</v>
      </c>
      <c r="BD201">
        <v>28</v>
      </c>
      <c r="BE201" s="21">
        <v>0.72299999999999998</v>
      </c>
      <c r="BF201" s="21">
        <v>40</v>
      </c>
      <c r="BG201">
        <v>1</v>
      </c>
      <c r="BH201">
        <v>0</v>
      </c>
      <c r="BI201">
        <v>0</v>
      </c>
      <c r="BJ201">
        <v>0</v>
      </c>
      <c r="BK201">
        <v>0</v>
      </c>
      <c r="BL201" s="15">
        <v>0</v>
      </c>
      <c r="BM201">
        <v>0</v>
      </c>
      <c r="BN201">
        <v>1</v>
      </c>
      <c r="BO201">
        <v>0</v>
      </c>
      <c r="BP201" s="15">
        <v>0</v>
      </c>
      <c r="BQ201">
        <v>1</v>
      </c>
      <c r="BR201">
        <v>0</v>
      </c>
      <c r="BS201" s="15">
        <v>0</v>
      </c>
      <c r="BT201">
        <v>0</v>
      </c>
      <c r="BU201">
        <v>0</v>
      </c>
      <c r="BV201">
        <v>1</v>
      </c>
      <c r="BW201">
        <v>1</v>
      </c>
      <c r="BX201">
        <v>0</v>
      </c>
      <c r="BY201">
        <v>0</v>
      </c>
      <c r="BZ201">
        <v>0</v>
      </c>
      <c r="CA201">
        <v>0</v>
      </c>
      <c r="CB201">
        <v>0</v>
      </c>
      <c r="CC201">
        <v>0</v>
      </c>
      <c r="CD201">
        <v>1</v>
      </c>
      <c r="CE201" s="15">
        <v>0</v>
      </c>
      <c r="CF201">
        <v>0</v>
      </c>
      <c r="CG201">
        <v>30</v>
      </c>
      <c r="CH201">
        <v>0</v>
      </c>
      <c r="CI201">
        <v>1</v>
      </c>
      <c r="CJ201">
        <v>29</v>
      </c>
      <c r="CK201" s="28" t="s">
        <v>80</v>
      </c>
    </row>
    <row r="202" spans="1:89" x14ac:dyDescent="0.35">
      <c r="A202">
        <v>201</v>
      </c>
      <c r="B202">
        <v>16</v>
      </c>
      <c r="C202" s="21" t="s">
        <v>120</v>
      </c>
      <c r="D202" s="11">
        <v>10.33316815186538</v>
      </c>
      <c r="E202" s="12">
        <v>2.5018548444933399</v>
      </c>
      <c r="F202" s="7">
        <v>4.1302029070987087</v>
      </c>
      <c r="G202" s="8">
        <v>0</v>
      </c>
      <c r="H202" s="9">
        <v>0</v>
      </c>
      <c r="I202" s="9">
        <v>1</v>
      </c>
      <c r="J202" s="9">
        <v>0</v>
      </c>
      <c r="K202" s="9">
        <v>0</v>
      </c>
      <c r="L202" s="8">
        <v>3307</v>
      </c>
      <c r="M202" s="9">
        <v>12</v>
      </c>
      <c r="N202" s="9">
        <f t="shared" si="34"/>
        <v>3294</v>
      </c>
      <c r="O202" s="9">
        <f t="shared" si="35"/>
        <v>48</v>
      </c>
      <c r="P202" s="7">
        <v>10.52</v>
      </c>
      <c r="Q202" s="7">
        <f t="shared" si="30"/>
        <v>23.48</v>
      </c>
      <c r="R202" s="9">
        <v>0</v>
      </c>
      <c r="S202" s="9">
        <v>1</v>
      </c>
      <c r="T202" s="9">
        <v>0</v>
      </c>
      <c r="U202" s="9">
        <v>0</v>
      </c>
      <c r="V202" s="9">
        <v>1</v>
      </c>
      <c r="W202" s="25">
        <v>0</v>
      </c>
      <c r="X202" s="9">
        <v>0</v>
      </c>
      <c r="Y202" s="9">
        <v>1</v>
      </c>
      <c r="Z202" s="25">
        <v>0</v>
      </c>
      <c r="AA202" s="9">
        <v>0</v>
      </c>
      <c r="AB202" s="25">
        <v>1</v>
      </c>
      <c r="AC202" s="17">
        <v>1992</v>
      </c>
      <c r="AD202" s="27">
        <f t="shared" si="31"/>
        <v>0.17</v>
      </c>
      <c r="AE202" s="27">
        <v>0.2</v>
      </c>
      <c r="AF202" s="27">
        <v>0.46</v>
      </c>
      <c r="AG202" s="34">
        <f t="shared" si="32"/>
        <v>0.17</v>
      </c>
      <c r="AH202" s="33">
        <v>0.67</v>
      </c>
      <c r="AI202" s="15">
        <v>0.33</v>
      </c>
      <c r="AJ202">
        <v>1</v>
      </c>
      <c r="AK202" s="31">
        <f t="shared" si="28"/>
        <v>0</v>
      </c>
      <c r="AL202">
        <v>0.31</v>
      </c>
      <c r="AM202" s="31">
        <v>0.69</v>
      </c>
      <c r="AN202">
        <v>0</v>
      </c>
      <c r="AO202" s="15">
        <v>1</v>
      </c>
      <c r="AP202">
        <f t="shared" si="33"/>
        <v>0.56800000000000006</v>
      </c>
      <c r="AQ202" s="15">
        <v>0.432</v>
      </c>
      <c r="AR202" s="15" t="s">
        <v>10</v>
      </c>
      <c r="AS202">
        <v>0</v>
      </c>
      <c r="AT202">
        <v>0</v>
      </c>
      <c r="AU202">
        <v>0</v>
      </c>
      <c r="AV202">
        <v>0</v>
      </c>
      <c r="AW202">
        <v>0</v>
      </c>
      <c r="AX202">
        <v>0</v>
      </c>
      <c r="AY202" s="15">
        <v>1</v>
      </c>
      <c r="AZ202">
        <v>0</v>
      </c>
      <c r="BA202">
        <v>0</v>
      </c>
      <c r="BB202" s="15">
        <v>1</v>
      </c>
      <c r="BC202" t="s">
        <v>87</v>
      </c>
      <c r="BD202">
        <v>28</v>
      </c>
      <c r="BE202" s="21">
        <v>0.72299999999999998</v>
      </c>
      <c r="BF202" s="21">
        <v>40</v>
      </c>
      <c r="BG202">
        <v>1</v>
      </c>
      <c r="BH202">
        <v>0</v>
      </c>
      <c r="BI202">
        <v>0</v>
      </c>
      <c r="BJ202">
        <v>0</v>
      </c>
      <c r="BK202">
        <v>0</v>
      </c>
      <c r="BL202" s="15">
        <v>0</v>
      </c>
      <c r="BM202">
        <v>0</v>
      </c>
      <c r="BN202">
        <v>1</v>
      </c>
      <c r="BO202">
        <v>0</v>
      </c>
      <c r="BP202" s="15">
        <v>0</v>
      </c>
      <c r="BQ202">
        <v>1</v>
      </c>
      <c r="BR202">
        <v>0</v>
      </c>
      <c r="BS202" s="15">
        <v>0</v>
      </c>
      <c r="BT202">
        <v>0</v>
      </c>
      <c r="BU202">
        <v>0</v>
      </c>
      <c r="BV202">
        <v>1</v>
      </c>
      <c r="BW202">
        <v>1</v>
      </c>
      <c r="BX202">
        <v>0</v>
      </c>
      <c r="BY202">
        <v>0</v>
      </c>
      <c r="BZ202">
        <v>0</v>
      </c>
      <c r="CA202">
        <v>0</v>
      </c>
      <c r="CB202">
        <v>0</v>
      </c>
      <c r="CC202">
        <v>0</v>
      </c>
      <c r="CD202">
        <v>1</v>
      </c>
      <c r="CE202" s="15">
        <v>0</v>
      </c>
      <c r="CF202">
        <v>0</v>
      </c>
      <c r="CG202">
        <v>30</v>
      </c>
      <c r="CH202">
        <v>0</v>
      </c>
      <c r="CI202">
        <v>1</v>
      </c>
      <c r="CJ202">
        <v>29</v>
      </c>
      <c r="CK202" s="28" t="s">
        <v>80</v>
      </c>
    </row>
    <row r="203" spans="1:89" x14ac:dyDescent="0.35">
      <c r="A203">
        <v>202</v>
      </c>
      <c r="B203">
        <v>16</v>
      </c>
      <c r="C203" s="21" t="s">
        <v>120</v>
      </c>
      <c r="D203" s="11">
        <v>0.37971053021661483</v>
      </c>
      <c r="E203" s="12">
        <v>0.83586160609499349</v>
      </c>
      <c r="F203" s="7">
        <v>0.45427440074746261</v>
      </c>
      <c r="G203" s="8">
        <v>0</v>
      </c>
      <c r="H203" s="9">
        <v>0</v>
      </c>
      <c r="I203" s="9">
        <v>1</v>
      </c>
      <c r="J203" s="9">
        <v>0</v>
      </c>
      <c r="K203" s="9">
        <v>0</v>
      </c>
      <c r="L203" s="8">
        <v>3316</v>
      </c>
      <c r="M203" s="9">
        <v>12</v>
      </c>
      <c r="N203" s="9">
        <f t="shared" si="34"/>
        <v>3303</v>
      </c>
      <c r="O203" s="9">
        <f t="shared" si="35"/>
        <v>48</v>
      </c>
      <c r="P203" s="7">
        <v>10.52</v>
      </c>
      <c r="Q203" s="7">
        <f t="shared" si="30"/>
        <v>23.48</v>
      </c>
      <c r="R203" s="9">
        <v>0</v>
      </c>
      <c r="S203" s="9">
        <v>1</v>
      </c>
      <c r="T203" s="9">
        <v>0</v>
      </c>
      <c r="U203" s="9">
        <v>0</v>
      </c>
      <c r="V203" s="9">
        <v>1</v>
      </c>
      <c r="W203" s="25">
        <v>0</v>
      </c>
      <c r="X203" s="9">
        <v>0</v>
      </c>
      <c r="Y203" s="9">
        <v>1</v>
      </c>
      <c r="Z203" s="25">
        <v>0</v>
      </c>
      <c r="AA203" s="9">
        <v>0</v>
      </c>
      <c r="AB203" s="25">
        <v>1</v>
      </c>
      <c r="AC203" s="17">
        <v>1992</v>
      </c>
      <c r="AD203" s="27">
        <f t="shared" si="31"/>
        <v>0.17</v>
      </c>
      <c r="AE203" s="27">
        <v>0.2</v>
      </c>
      <c r="AF203" s="27">
        <v>0.46</v>
      </c>
      <c r="AG203" s="34">
        <f t="shared" si="32"/>
        <v>0.17</v>
      </c>
      <c r="AH203" s="33">
        <v>0.67</v>
      </c>
      <c r="AI203" s="15">
        <v>0.33</v>
      </c>
      <c r="AJ203">
        <v>1</v>
      </c>
      <c r="AK203" s="31">
        <f t="shared" si="28"/>
        <v>0</v>
      </c>
      <c r="AL203">
        <v>0.31</v>
      </c>
      <c r="AM203" s="31">
        <v>0.69</v>
      </c>
      <c r="AN203">
        <v>0</v>
      </c>
      <c r="AO203" s="15">
        <v>1</v>
      </c>
      <c r="AP203">
        <f t="shared" si="33"/>
        <v>0.56800000000000006</v>
      </c>
      <c r="AQ203" s="15">
        <v>0.432</v>
      </c>
      <c r="AR203" s="15" t="s">
        <v>10</v>
      </c>
      <c r="AS203">
        <v>0</v>
      </c>
      <c r="AT203">
        <v>0</v>
      </c>
      <c r="AU203">
        <v>0</v>
      </c>
      <c r="AV203">
        <v>0</v>
      </c>
      <c r="AW203">
        <v>0</v>
      </c>
      <c r="AX203">
        <v>0</v>
      </c>
      <c r="AY203" s="15">
        <v>1</v>
      </c>
      <c r="AZ203">
        <v>0</v>
      </c>
      <c r="BA203">
        <v>0</v>
      </c>
      <c r="BB203" s="15">
        <v>1</v>
      </c>
      <c r="BC203" t="s">
        <v>87</v>
      </c>
      <c r="BD203">
        <v>28</v>
      </c>
      <c r="BE203" s="21">
        <v>0.72299999999999998</v>
      </c>
      <c r="BF203" s="21">
        <v>40</v>
      </c>
      <c r="BG203">
        <v>1</v>
      </c>
      <c r="BH203">
        <v>0</v>
      </c>
      <c r="BI203">
        <v>0</v>
      </c>
      <c r="BJ203">
        <v>0</v>
      </c>
      <c r="BK203">
        <v>0</v>
      </c>
      <c r="BL203" s="15">
        <v>0</v>
      </c>
      <c r="BM203">
        <v>0</v>
      </c>
      <c r="BN203">
        <v>1</v>
      </c>
      <c r="BO203">
        <v>0</v>
      </c>
      <c r="BP203" s="15">
        <v>0</v>
      </c>
      <c r="BQ203">
        <v>1</v>
      </c>
      <c r="BR203">
        <v>0</v>
      </c>
      <c r="BS203" s="15">
        <v>0</v>
      </c>
      <c r="BT203">
        <v>0</v>
      </c>
      <c r="BU203">
        <v>0</v>
      </c>
      <c r="BV203">
        <v>1</v>
      </c>
      <c r="BW203">
        <v>1</v>
      </c>
      <c r="BX203">
        <v>0</v>
      </c>
      <c r="BY203">
        <v>0</v>
      </c>
      <c r="BZ203">
        <v>0</v>
      </c>
      <c r="CA203">
        <v>0</v>
      </c>
      <c r="CB203">
        <v>0</v>
      </c>
      <c r="CC203">
        <v>0</v>
      </c>
      <c r="CD203">
        <v>1</v>
      </c>
      <c r="CE203" s="15">
        <v>0</v>
      </c>
      <c r="CF203">
        <v>0</v>
      </c>
      <c r="CG203">
        <v>30</v>
      </c>
      <c r="CH203">
        <v>0</v>
      </c>
      <c r="CI203">
        <v>1</v>
      </c>
      <c r="CJ203">
        <v>29</v>
      </c>
      <c r="CK203" s="28" t="s">
        <v>80</v>
      </c>
    </row>
    <row r="204" spans="1:89" x14ac:dyDescent="0.35">
      <c r="A204">
        <v>203</v>
      </c>
      <c r="B204">
        <v>16</v>
      </c>
      <c r="C204" s="21" t="s">
        <v>120</v>
      </c>
      <c r="D204" s="11">
        <v>4.0031433486121593</v>
      </c>
      <c r="E204" s="12">
        <v>1.562003592464797</v>
      </c>
      <c r="F204" s="7">
        <v>2.5628259550256951</v>
      </c>
      <c r="G204" s="8">
        <v>0</v>
      </c>
      <c r="H204" s="9">
        <v>0</v>
      </c>
      <c r="I204" s="9">
        <v>1</v>
      </c>
      <c r="J204" s="9">
        <v>0</v>
      </c>
      <c r="K204" s="9">
        <v>0</v>
      </c>
      <c r="L204" s="8">
        <v>3316</v>
      </c>
      <c r="M204" s="9">
        <v>12</v>
      </c>
      <c r="N204" s="9">
        <f t="shared" si="34"/>
        <v>3303</v>
      </c>
      <c r="O204" s="9">
        <f t="shared" si="35"/>
        <v>48</v>
      </c>
      <c r="P204" s="7">
        <v>10.52</v>
      </c>
      <c r="Q204" s="7">
        <f t="shared" si="30"/>
        <v>23.48</v>
      </c>
      <c r="R204" s="9">
        <v>0</v>
      </c>
      <c r="S204" s="9">
        <v>1</v>
      </c>
      <c r="T204" s="9">
        <v>0</v>
      </c>
      <c r="U204" s="9">
        <v>0</v>
      </c>
      <c r="V204" s="9">
        <v>1</v>
      </c>
      <c r="W204" s="25">
        <v>0</v>
      </c>
      <c r="X204" s="9">
        <v>0</v>
      </c>
      <c r="Y204" s="9">
        <v>1</v>
      </c>
      <c r="Z204" s="25">
        <v>0</v>
      </c>
      <c r="AA204" s="9">
        <v>0</v>
      </c>
      <c r="AB204" s="25">
        <v>1</v>
      </c>
      <c r="AC204" s="17">
        <v>1992</v>
      </c>
      <c r="AD204" s="27">
        <f t="shared" si="31"/>
        <v>0.17</v>
      </c>
      <c r="AE204" s="27">
        <v>0.2</v>
      </c>
      <c r="AF204" s="27">
        <v>0.46</v>
      </c>
      <c r="AG204" s="34">
        <f t="shared" si="32"/>
        <v>0.17</v>
      </c>
      <c r="AH204" s="33">
        <v>0.67</v>
      </c>
      <c r="AI204" s="15">
        <v>0.33</v>
      </c>
      <c r="AJ204">
        <v>1</v>
      </c>
      <c r="AK204" s="31">
        <f t="shared" si="28"/>
        <v>0</v>
      </c>
      <c r="AL204">
        <v>0.31</v>
      </c>
      <c r="AM204" s="31">
        <v>0.69</v>
      </c>
      <c r="AN204">
        <v>0</v>
      </c>
      <c r="AO204" s="15">
        <v>1</v>
      </c>
      <c r="AP204">
        <f t="shared" si="33"/>
        <v>0.56800000000000006</v>
      </c>
      <c r="AQ204" s="15">
        <v>0.432</v>
      </c>
      <c r="AR204" s="15" t="s">
        <v>10</v>
      </c>
      <c r="AS204">
        <v>0</v>
      </c>
      <c r="AT204">
        <v>0</v>
      </c>
      <c r="AU204">
        <v>0</v>
      </c>
      <c r="AV204">
        <v>0</v>
      </c>
      <c r="AW204">
        <v>0</v>
      </c>
      <c r="AX204">
        <v>0</v>
      </c>
      <c r="AY204" s="15">
        <v>1</v>
      </c>
      <c r="AZ204">
        <v>0</v>
      </c>
      <c r="BA204">
        <v>0</v>
      </c>
      <c r="BB204" s="15">
        <v>1</v>
      </c>
      <c r="BC204" t="s">
        <v>87</v>
      </c>
      <c r="BD204">
        <v>28</v>
      </c>
      <c r="BE204" s="21">
        <v>0.72299999999999998</v>
      </c>
      <c r="BF204" s="21">
        <v>40</v>
      </c>
      <c r="BG204">
        <v>1</v>
      </c>
      <c r="BH204">
        <v>0</v>
      </c>
      <c r="BI204">
        <v>0</v>
      </c>
      <c r="BJ204">
        <v>0</v>
      </c>
      <c r="BK204">
        <v>0</v>
      </c>
      <c r="BL204" s="15">
        <v>0</v>
      </c>
      <c r="BM204">
        <v>0</v>
      </c>
      <c r="BN204">
        <v>1</v>
      </c>
      <c r="BO204">
        <v>0</v>
      </c>
      <c r="BP204" s="15">
        <v>0</v>
      </c>
      <c r="BQ204">
        <v>1</v>
      </c>
      <c r="BR204">
        <v>0</v>
      </c>
      <c r="BS204" s="15">
        <v>0</v>
      </c>
      <c r="BT204">
        <v>0</v>
      </c>
      <c r="BU204">
        <v>0</v>
      </c>
      <c r="BV204">
        <v>1</v>
      </c>
      <c r="BW204">
        <v>1</v>
      </c>
      <c r="BX204">
        <v>0</v>
      </c>
      <c r="BY204">
        <v>0</v>
      </c>
      <c r="BZ204">
        <v>0</v>
      </c>
      <c r="CA204">
        <v>0</v>
      </c>
      <c r="CB204">
        <v>0</v>
      </c>
      <c r="CC204">
        <v>0</v>
      </c>
      <c r="CD204">
        <v>1</v>
      </c>
      <c r="CE204" s="15">
        <v>0</v>
      </c>
      <c r="CF204">
        <v>0</v>
      </c>
      <c r="CG204">
        <v>30</v>
      </c>
      <c r="CH204">
        <v>0</v>
      </c>
      <c r="CI204">
        <v>1</v>
      </c>
      <c r="CJ204">
        <v>29</v>
      </c>
      <c r="CK204" s="28" t="s">
        <v>80</v>
      </c>
    </row>
    <row r="205" spans="1:89" x14ac:dyDescent="0.35">
      <c r="A205">
        <v>204</v>
      </c>
      <c r="B205">
        <v>16</v>
      </c>
      <c r="C205" s="21" t="s">
        <v>120</v>
      </c>
      <c r="D205" s="11">
        <v>6.4363909051986079</v>
      </c>
      <c r="E205" s="12">
        <v>1.5242778961946479</v>
      </c>
      <c r="F205" s="7">
        <v>4.222583638631134</v>
      </c>
      <c r="G205" s="8">
        <v>0</v>
      </c>
      <c r="H205" s="9">
        <v>0</v>
      </c>
      <c r="I205" s="9">
        <v>1</v>
      </c>
      <c r="J205" s="9">
        <v>0</v>
      </c>
      <c r="K205" s="9">
        <v>0</v>
      </c>
      <c r="L205" s="8">
        <v>3316</v>
      </c>
      <c r="M205" s="9">
        <v>12</v>
      </c>
      <c r="N205" s="9">
        <f t="shared" si="34"/>
        <v>3303</v>
      </c>
      <c r="O205" s="9">
        <f t="shared" si="35"/>
        <v>48</v>
      </c>
      <c r="P205" s="7">
        <v>10.52</v>
      </c>
      <c r="Q205" s="7">
        <f t="shared" si="30"/>
        <v>23.48</v>
      </c>
      <c r="R205" s="9">
        <v>0</v>
      </c>
      <c r="S205" s="9">
        <v>1</v>
      </c>
      <c r="T205" s="9">
        <v>0</v>
      </c>
      <c r="U205" s="9">
        <v>0</v>
      </c>
      <c r="V205" s="9">
        <v>1</v>
      </c>
      <c r="W205" s="25">
        <v>0</v>
      </c>
      <c r="X205" s="9">
        <v>0</v>
      </c>
      <c r="Y205" s="9">
        <v>1</v>
      </c>
      <c r="Z205" s="25">
        <v>0</v>
      </c>
      <c r="AA205" s="9">
        <v>0</v>
      </c>
      <c r="AB205" s="25">
        <v>1</v>
      </c>
      <c r="AC205" s="17">
        <v>1992</v>
      </c>
      <c r="AD205" s="27">
        <f t="shared" si="31"/>
        <v>0.17</v>
      </c>
      <c r="AE205" s="27">
        <v>0.2</v>
      </c>
      <c r="AF205" s="27">
        <v>0.46</v>
      </c>
      <c r="AG205" s="34">
        <f t="shared" si="32"/>
        <v>0.17</v>
      </c>
      <c r="AH205" s="33">
        <v>0.67</v>
      </c>
      <c r="AI205" s="15">
        <v>0.33</v>
      </c>
      <c r="AJ205">
        <v>1</v>
      </c>
      <c r="AK205" s="31">
        <f t="shared" si="28"/>
        <v>0</v>
      </c>
      <c r="AL205">
        <v>0.31</v>
      </c>
      <c r="AM205" s="31">
        <v>0.69</v>
      </c>
      <c r="AN205">
        <v>0</v>
      </c>
      <c r="AO205" s="15">
        <v>1</v>
      </c>
      <c r="AP205">
        <f t="shared" si="33"/>
        <v>0.56800000000000006</v>
      </c>
      <c r="AQ205" s="15">
        <v>0.432</v>
      </c>
      <c r="AR205" s="15" t="s">
        <v>10</v>
      </c>
      <c r="AS205">
        <v>0</v>
      </c>
      <c r="AT205">
        <v>0</v>
      </c>
      <c r="AU205">
        <v>0</v>
      </c>
      <c r="AV205">
        <v>0</v>
      </c>
      <c r="AW205">
        <v>0</v>
      </c>
      <c r="AX205">
        <v>0</v>
      </c>
      <c r="AY205" s="15">
        <v>1</v>
      </c>
      <c r="AZ205">
        <v>0</v>
      </c>
      <c r="BA205">
        <v>0</v>
      </c>
      <c r="BB205" s="15">
        <v>1</v>
      </c>
      <c r="BC205" t="s">
        <v>87</v>
      </c>
      <c r="BD205">
        <v>28</v>
      </c>
      <c r="BE205" s="21">
        <v>0.72299999999999998</v>
      </c>
      <c r="BF205" s="21">
        <v>40</v>
      </c>
      <c r="BG205">
        <v>1</v>
      </c>
      <c r="BH205">
        <v>0</v>
      </c>
      <c r="BI205">
        <v>0</v>
      </c>
      <c r="BJ205">
        <v>0</v>
      </c>
      <c r="BK205">
        <v>0</v>
      </c>
      <c r="BL205" s="15">
        <v>0</v>
      </c>
      <c r="BM205">
        <v>0</v>
      </c>
      <c r="BN205">
        <v>1</v>
      </c>
      <c r="BO205">
        <v>0</v>
      </c>
      <c r="BP205" s="15">
        <v>0</v>
      </c>
      <c r="BQ205">
        <v>1</v>
      </c>
      <c r="BR205">
        <v>0</v>
      </c>
      <c r="BS205" s="15">
        <v>0</v>
      </c>
      <c r="BT205">
        <v>0</v>
      </c>
      <c r="BU205">
        <v>0</v>
      </c>
      <c r="BV205">
        <v>1</v>
      </c>
      <c r="BW205">
        <v>1</v>
      </c>
      <c r="BX205">
        <v>0</v>
      </c>
      <c r="BY205">
        <v>0</v>
      </c>
      <c r="BZ205">
        <v>0</v>
      </c>
      <c r="CA205">
        <v>0</v>
      </c>
      <c r="CB205">
        <v>0</v>
      </c>
      <c r="CC205">
        <v>0</v>
      </c>
      <c r="CD205">
        <v>1</v>
      </c>
      <c r="CE205" s="15">
        <v>0</v>
      </c>
      <c r="CF205">
        <v>0</v>
      </c>
      <c r="CG205">
        <v>30</v>
      </c>
      <c r="CH205">
        <v>0</v>
      </c>
      <c r="CI205">
        <v>1</v>
      </c>
      <c r="CJ205">
        <v>29</v>
      </c>
      <c r="CK205" s="28" t="s">
        <v>80</v>
      </c>
    </row>
    <row r="206" spans="1:89" x14ac:dyDescent="0.35">
      <c r="A206">
        <v>205</v>
      </c>
      <c r="B206">
        <v>16</v>
      </c>
      <c r="C206" s="21" t="s">
        <v>120</v>
      </c>
      <c r="D206" s="11">
        <v>10.087159746540729</v>
      </c>
      <c r="E206" s="12">
        <v>2.5284741459453799</v>
      </c>
      <c r="F206" s="7">
        <v>3.9894257027370981</v>
      </c>
      <c r="G206" s="8">
        <v>0</v>
      </c>
      <c r="H206" s="9">
        <v>0</v>
      </c>
      <c r="I206" s="9">
        <v>1</v>
      </c>
      <c r="J206" s="9">
        <v>0</v>
      </c>
      <c r="K206" s="9">
        <v>0</v>
      </c>
      <c r="L206" s="8">
        <v>3316</v>
      </c>
      <c r="M206" s="9">
        <v>12</v>
      </c>
      <c r="N206" s="9">
        <f t="shared" si="34"/>
        <v>3303</v>
      </c>
      <c r="O206" s="9">
        <f t="shared" si="35"/>
        <v>48</v>
      </c>
      <c r="P206" s="7">
        <v>10.52</v>
      </c>
      <c r="Q206" s="7">
        <f t="shared" si="30"/>
        <v>23.48</v>
      </c>
      <c r="R206" s="9">
        <v>0</v>
      </c>
      <c r="S206" s="9">
        <v>1</v>
      </c>
      <c r="T206" s="9">
        <v>0</v>
      </c>
      <c r="U206" s="9">
        <v>0</v>
      </c>
      <c r="V206" s="9">
        <v>1</v>
      </c>
      <c r="W206" s="25">
        <v>0</v>
      </c>
      <c r="X206" s="9">
        <v>0</v>
      </c>
      <c r="Y206" s="9">
        <v>1</v>
      </c>
      <c r="Z206" s="25">
        <v>0</v>
      </c>
      <c r="AA206" s="9">
        <v>0</v>
      </c>
      <c r="AB206" s="25">
        <v>1</v>
      </c>
      <c r="AC206" s="17">
        <v>1992</v>
      </c>
      <c r="AD206" s="27">
        <f t="shared" si="31"/>
        <v>0.17</v>
      </c>
      <c r="AE206" s="27">
        <v>0.2</v>
      </c>
      <c r="AF206" s="27">
        <v>0.46</v>
      </c>
      <c r="AG206" s="34">
        <f t="shared" si="32"/>
        <v>0.17</v>
      </c>
      <c r="AH206" s="33">
        <v>0.67</v>
      </c>
      <c r="AI206" s="15">
        <v>0.33</v>
      </c>
      <c r="AJ206">
        <v>1</v>
      </c>
      <c r="AK206" s="31">
        <f t="shared" si="28"/>
        <v>0</v>
      </c>
      <c r="AL206">
        <v>0.31</v>
      </c>
      <c r="AM206" s="31">
        <v>0.69</v>
      </c>
      <c r="AN206">
        <v>0</v>
      </c>
      <c r="AO206" s="15">
        <v>1</v>
      </c>
      <c r="AP206">
        <f t="shared" si="33"/>
        <v>0.56800000000000006</v>
      </c>
      <c r="AQ206" s="15">
        <v>0.432</v>
      </c>
      <c r="AR206" s="15" t="s">
        <v>10</v>
      </c>
      <c r="AS206">
        <v>0</v>
      </c>
      <c r="AT206">
        <v>0</v>
      </c>
      <c r="AU206">
        <v>0</v>
      </c>
      <c r="AV206">
        <v>0</v>
      </c>
      <c r="AW206">
        <v>0</v>
      </c>
      <c r="AX206">
        <v>0</v>
      </c>
      <c r="AY206" s="15">
        <v>1</v>
      </c>
      <c r="AZ206">
        <v>0</v>
      </c>
      <c r="BA206">
        <v>0</v>
      </c>
      <c r="BB206" s="15">
        <v>1</v>
      </c>
      <c r="BC206" t="s">
        <v>87</v>
      </c>
      <c r="BD206">
        <v>28</v>
      </c>
      <c r="BE206" s="21">
        <v>0.72299999999999998</v>
      </c>
      <c r="BF206" s="21">
        <v>40</v>
      </c>
      <c r="BG206">
        <v>1</v>
      </c>
      <c r="BH206">
        <v>0</v>
      </c>
      <c r="BI206">
        <v>0</v>
      </c>
      <c r="BJ206">
        <v>0</v>
      </c>
      <c r="BK206">
        <v>0</v>
      </c>
      <c r="BL206" s="15">
        <v>0</v>
      </c>
      <c r="BM206">
        <v>0</v>
      </c>
      <c r="BN206">
        <v>1</v>
      </c>
      <c r="BO206">
        <v>0</v>
      </c>
      <c r="BP206" s="15">
        <v>0</v>
      </c>
      <c r="BQ206">
        <v>1</v>
      </c>
      <c r="BR206">
        <v>0</v>
      </c>
      <c r="BS206" s="15">
        <v>0</v>
      </c>
      <c r="BT206">
        <v>0</v>
      </c>
      <c r="BU206">
        <v>0</v>
      </c>
      <c r="BV206">
        <v>1</v>
      </c>
      <c r="BW206">
        <v>1</v>
      </c>
      <c r="BX206">
        <v>0</v>
      </c>
      <c r="BY206">
        <v>0</v>
      </c>
      <c r="BZ206">
        <v>0</v>
      </c>
      <c r="CA206">
        <v>0</v>
      </c>
      <c r="CB206">
        <v>0</v>
      </c>
      <c r="CC206">
        <v>0</v>
      </c>
      <c r="CD206">
        <v>1</v>
      </c>
      <c r="CE206" s="15">
        <v>0</v>
      </c>
      <c r="CF206">
        <v>0</v>
      </c>
      <c r="CG206">
        <v>30</v>
      </c>
      <c r="CH206">
        <v>0</v>
      </c>
      <c r="CI206">
        <v>1</v>
      </c>
      <c r="CJ206">
        <v>29</v>
      </c>
      <c r="CK206" s="28" t="s">
        <v>80</v>
      </c>
    </row>
    <row r="207" spans="1:89" x14ac:dyDescent="0.35">
      <c r="A207">
        <v>206</v>
      </c>
      <c r="B207">
        <v>16</v>
      </c>
      <c r="C207" s="21" t="s">
        <v>120</v>
      </c>
      <c r="D207" s="11">
        <v>4.4563529397077639</v>
      </c>
      <c r="E207" s="12">
        <v>0.94510440811305696</v>
      </c>
      <c r="F207" s="7">
        <v>4.7151964390950951</v>
      </c>
      <c r="G207" s="8">
        <v>0</v>
      </c>
      <c r="H207" s="9">
        <v>0</v>
      </c>
      <c r="I207" s="9">
        <v>1</v>
      </c>
      <c r="J207" s="9">
        <v>0</v>
      </c>
      <c r="K207" s="9">
        <v>0</v>
      </c>
      <c r="L207" s="8">
        <v>2209</v>
      </c>
      <c r="M207" s="9">
        <v>12</v>
      </c>
      <c r="N207" s="9">
        <f t="shared" si="34"/>
        <v>2196</v>
      </c>
      <c r="O207" s="9">
        <f t="shared" si="35"/>
        <v>48</v>
      </c>
      <c r="P207" s="7">
        <v>9.8450000000000006</v>
      </c>
      <c r="Q207" s="7">
        <f t="shared" si="30"/>
        <v>24.155000000000001</v>
      </c>
      <c r="R207" s="9">
        <v>0</v>
      </c>
      <c r="S207" s="9">
        <v>1</v>
      </c>
      <c r="T207" s="9">
        <v>0</v>
      </c>
      <c r="U207" s="9">
        <v>0</v>
      </c>
      <c r="V207" s="9">
        <v>1</v>
      </c>
      <c r="W207" s="25">
        <v>0</v>
      </c>
      <c r="X207" s="9">
        <v>0</v>
      </c>
      <c r="Y207" s="9">
        <v>1</v>
      </c>
      <c r="Z207" s="25">
        <v>0</v>
      </c>
      <c r="AA207" s="9">
        <v>0</v>
      </c>
      <c r="AB207" s="25">
        <v>1</v>
      </c>
      <c r="AC207" s="17">
        <v>1999</v>
      </c>
      <c r="AD207" s="27">
        <f t="shared" si="31"/>
        <v>0.19249999999999998</v>
      </c>
      <c r="AE207" s="27">
        <v>0.28999999999999998</v>
      </c>
      <c r="AF207" s="27">
        <v>0.32500000000000001</v>
      </c>
      <c r="AG207" s="34">
        <f t="shared" si="32"/>
        <v>0.19249999999999998</v>
      </c>
      <c r="AH207" s="33">
        <v>0.67</v>
      </c>
      <c r="AI207" s="15">
        <v>0.33</v>
      </c>
      <c r="AJ207">
        <v>0</v>
      </c>
      <c r="AK207" s="31">
        <f t="shared" si="28"/>
        <v>1</v>
      </c>
      <c r="AL207">
        <v>0.38</v>
      </c>
      <c r="AM207" s="31">
        <v>0.62</v>
      </c>
      <c r="AN207">
        <v>0</v>
      </c>
      <c r="AO207" s="15">
        <v>1</v>
      </c>
      <c r="AP207">
        <f t="shared" si="33"/>
        <v>0.48099999999999998</v>
      </c>
      <c r="AQ207" s="15">
        <v>0.51900000000000002</v>
      </c>
      <c r="AR207" s="15" t="s">
        <v>10</v>
      </c>
      <c r="AS207">
        <v>0</v>
      </c>
      <c r="AT207">
        <v>0</v>
      </c>
      <c r="AU207">
        <v>0</v>
      </c>
      <c r="AV207">
        <v>0</v>
      </c>
      <c r="AW207">
        <v>0</v>
      </c>
      <c r="AX207">
        <v>0</v>
      </c>
      <c r="AY207" s="15">
        <v>1</v>
      </c>
      <c r="AZ207">
        <v>0</v>
      </c>
      <c r="BA207">
        <v>0</v>
      </c>
      <c r="BB207" s="15">
        <v>1</v>
      </c>
      <c r="BC207" t="s">
        <v>87</v>
      </c>
      <c r="BD207">
        <v>22</v>
      </c>
      <c r="BE207" s="21">
        <v>0.79700000000000004</v>
      </c>
      <c r="BF207" s="21">
        <v>40</v>
      </c>
      <c r="BG207">
        <v>1</v>
      </c>
      <c r="BH207">
        <v>0</v>
      </c>
      <c r="BI207">
        <v>0</v>
      </c>
      <c r="BJ207">
        <v>0</v>
      </c>
      <c r="BK207">
        <v>0</v>
      </c>
      <c r="BL207" s="15">
        <v>0</v>
      </c>
      <c r="BM207">
        <v>0</v>
      </c>
      <c r="BN207">
        <v>1</v>
      </c>
      <c r="BO207">
        <v>0</v>
      </c>
      <c r="BP207" s="15">
        <v>0</v>
      </c>
      <c r="BQ207">
        <v>1</v>
      </c>
      <c r="BR207">
        <v>0</v>
      </c>
      <c r="BS207" s="15">
        <v>0</v>
      </c>
      <c r="BT207">
        <v>0</v>
      </c>
      <c r="BU207">
        <v>0</v>
      </c>
      <c r="BV207">
        <v>1</v>
      </c>
      <c r="BW207">
        <v>1</v>
      </c>
      <c r="BX207">
        <v>0</v>
      </c>
      <c r="BY207">
        <v>0</v>
      </c>
      <c r="BZ207">
        <v>0</v>
      </c>
      <c r="CA207">
        <v>0</v>
      </c>
      <c r="CB207">
        <v>0</v>
      </c>
      <c r="CC207">
        <v>0</v>
      </c>
      <c r="CD207">
        <v>1</v>
      </c>
      <c r="CE207" s="15">
        <v>0</v>
      </c>
      <c r="CF207">
        <v>0</v>
      </c>
      <c r="CG207">
        <v>30</v>
      </c>
      <c r="CH207">
        <v>0</v>
      </c>
      <c r="CI207">
        <v>1</v>
      </c>
      <c r="CJ207">
        <v>29</v>
      </c>
      <c r="CK207" s="28" t="s">
        <v>80</v>
      </c>
    </row>
    <row r="208" spans="1:89" x14ac:dyDescent="0.35">
      <c r="A208">
        <v>207</v>
      </c>
      <c r="B208">
        <v>16</v>
      </c>
      <c r="C208" s="21" t="s">
        <v>120</v>
      </c>
      <c r="D208" s="11">
        <v>3.9141375817288488</v>
      </c>
      <c r="E208" s="12">
        <v>2.2468976621341108</v>
      </c>
      <c r="F208" s="7">
        <v>1.742018627591249</v>
      </c>
      <c r="G208" s="8">
        <v>0</v>
      </c>
      <c r="H208" s="9">
        <v>0</v>
      </c>
      <c r="I208" s="9">
        <v>1</v>
      </c>
      <c r="J208" s="9">
        <v>0</v>
      </c>
      <c r="K208" s="9">
        <v>0</v>
      </c>
      <c r="L208" s="8">
        <v>2209</v>
      </c>
      <c r="M208" s="9">
        <v>12</v>
      </c>
      <c r="N208" s="9">
        <f t="shared" si="34"/>
        <v>2196</v>
      </c>
      <c r="O208" s="9">
        <f t="shared" si="35"/>
        <v>48</v>
      </c>
      <c r="P208" s="7">
        <v>9.8450000000000006</v>
      </c>
      <c r="Q208" s="7">
        <f t="shared" si="30"/>
        <v>24.155000000000001</v>
      </c>
      <c r="R208" s="9">
        <v>0</v>
      </c>
      <c r="S208" s="9">
        <v>1</v>
      </c>
      <c r="T208" s="9">
        <v>0</v>
      </c>
      <c r="U208" s="9">
        <v>0</v>
      </c>
      <c r="V208" s="9">
        <v>1</v>
      </c>
      <c r="W208" s="25">
        <v>0</v>
      </c>
      <c r="X208" s="9">
        <v>0</v>
      </c>
      <c r="Y208" s="9">
        <v>1</v>
      </c>
      <c r="Z208" s="25">
        <v>0</v>
      </c>
      <c r="AA208" s="9">
        <v>0</v>
      </c>
      <c r="AB208" s="25">
        <v>1</v>
      </c>
      <c r="AC208" s="17">
        <v>1999</v>
      </c>
      <c r="AD208" s="27">
        <f t="shared" si="31"/>
        <v>0.19249999999999998</v>
      </c>
      <c r="AE208" s="27">
        <v>0.28999999999999998</v>
      </c>
      <c r="AF208" s="27">
        <v>0.32500000000000001</v>
      </c>
      <c r="AG208" s="34">
        <f t="shared" si="32"/>
        <v>0.19249999999999998</v>
      </c>
      <c r="AH208" s="33">
        <v>0.67</v>
      </c>
      <c r="AI208" s="15">
        <v>0.33</v>
      </c>
      <c r="AJ208">
        <v>0</v>
      </c>
      <c r="AK208" s="31">
        <f t="shared" si="28"/>
        <v>1</v>
      </c>
      <c r="AL208">
        <v>0.38</v>
      </c>
      <c r="AM208" s="31">
        <v>0.62</v>
      </c>
      <c r="AN208">
        <v>0</v>
      </c>
      <c r="AO208" s="15">
        <v>1</v>
      </c>
      <c r="AP208">
        <f t="shared" si="33"/>
        <v>0.48099999999999998</v>
      </c>
      <c r="AQ208" s="15">
        <v>0.51900000000000002</v>
      </c>
      <c r="AR208" s="15" t="s">
        <v>10</v>
      </c>
      <c r="AS208">
        <v>0</v>
      </c>
      <c r="AT208">
        <v>0</v>
      </c>
      <c r="AU208">
        <v>0</v>
      </c>
      <c r="AV208">
        <v>0</v>
      </c>
      <c r="AW208">
        <v>0</v>
      </c>
      <c r="AX208">
        <v>0</v>
      </c>
      <c r="AY208" s="15">
        <v>1</v>
      </c>
      <c r="AZ208">
        <v>0</v>
      </c>
      <c r="BA208">
        <v>0</v>
      </c>
      <c r="BB208" s="15">
        <v>1</v>
      </c>
      <c r="BC208" t="s">
        <v>87</v>
      </c>
      <c r="BD208">
        <v>22</v>
      </c>
      <c r="BE208" s="21">
        <v>0.79700000000000004</v>
      </c>
      <c r="BF208" s="21">
        <v>40</v>
      </c>
      <c r="BG208">
        <v>1</v>
      </c>
      <c r="BH208">
        <v>0</v>
      </c>
      <c r="BI208">
        <v>0</v>
      </c>
      <c r="BJ208">
        <v>0</v>
      </c>
      <c r="BK208">
        <v>0</v>
      </c>
      <c r="BL208" s="15">
        <v>0</v>
      </c>
      <c r="BM208">
        <v>0</v>
      </c>
      <c r="BN208">
        <v>1</v>
      </c>
      <c r="BO208">
        <v>0</v>
      </c>
      <c r="BP208" s="15">
        <v>0</v>
      </c>
      <c r="BQ208">
        <v>1</v>
      </c>
      <c r="BR208">
        <v>0</v>
      </c>
      <c r="BS208" s="15">
        <v>0</v>
      </c>
      <c r="BT208">
        <v>0</v>
      </c>
      <c r="BU208">
        <v>0</v>
      </c>
      <c r="BV208">
        <v>1</v>
      </c>
      <c r="BW208">
        <v>1</v>
      </c>
      <c r="BX208">
        <v>0</v>
      </c>
      <c r="BY208">
        <v>0</v>
      </c>
      <c r="BZ208">
        <v>0</v>
      </c>
      <c r="CA208">
        <v>0</v>
      </c>
      <c r="CB208">
        <v>0</v>
      </c>
      <c r="CC208">
        <v>0</v>
      </c>
      <c r="CD208">
        <v>1</v>
      </c>
      <c r="CE208" s="15">
        <v>0</v>
      </c>
      <c r="CF208">
        <v>0</v>
      </c>
      <c r="CG208">
        <v>30</v>
      </c>
      <c r="CH208">
        <v>0</v>
      </c>
      <c r="CI208">
        <v>1</v>
      </c>
      <c r="CJ208">
        <v>29</v>
      </c>
      <c r="CK208" s="28" t="s">
        <v>80</v>
      </c>
    </row>
    <row r="209" spans="1:89" x14ac:dyDescent="0.35">
      <c r="A209">
        <v>208</v>
      </c>
      <c r="B209">
        <v>16</v>
      </c>
      <c r="C209" s="21" t="s">
        <v>120</v>
      </c>
      <c r="D209" s="11">
        <v>10.07489282729563</v>
      </c>
      <c r="E209" s="12">
        <v>2.9129463361804442</v>
      </c>
      <c r="F209" s="7">
        <v>3.4586606358516661</v>
      </c>
      <c r="G209" s="8">
        <v>0</v>
      </c>
      <c r="H209" s="9">
        <v>0</v>
      </c>
      <c r="I209" s="9">
        <v>1</v>
      </c>
      <c r="J209" s="9">
        <v>0</v>
      </c>
      <c r="K209" s="9">
        <v>0</v>
      </c>
      <c r="L209" s="8">
        <v>2209</v>
      </c>
      <c r="M209" s="9">
        <v>12</v>
      </c>
      <c r="N209" s="9">
        <f t="shared" si="34"/>
        <v>2196</v>
      </c>
      <c r="O209" s="9">
        <f t="shared" si="35"/>
        <v>48</v>
      </c>
      <c r="P209" s="7">
        <v>9.8450000000000006</v>
      </c>
      <c r="Q209" s="7">
        <f t="shared" si="30"/>
        <v>24.155000000000001</v>
      </c>
      <c r="R209" s="9">
        <v>0</v>
      </c>
      <c r="S209" s="9">
        <v>1</v>
      </c>
      <c r="T209" s="9">
        <v>0</v>
      </c>
      <c r="U209" s="9">
        <v>0</v>
      </c>
      <c r="V209" s="9">
        <v>1</v>
      </c>
      <c r="W209" s="25">
        <v>0</v>
      </c>
      <c r="X209" s="9">
        <v>0</v>
      </c>
      <c r="Y209" s="9">
        <v>1</v>
      </c>
      <c r="Z209" s="25">
        <v>0</v>
      </c>
      <c r="AA209" s="9">
        <v>0</v>
      </c>
      <c r="AB209" s="25">
        <v>1</v>
      </c>
      <c r="AC209" s="17">
        <v>1999</v>
      </c>
      <c r="AD209" s="27">
        <f t="shared" si="31"/>
        <v>0.19249999999999998</v>
      </c>
      <c r="AE209" s="27">
        <v>0.28999999999999998</v>
      </c>
      <c r="AF209" s="27">
        <v>0.32500000000000001</v>
      </c>
      <c r="AG209" s="34">
        <f t="shared" si="32"/>
        <v>0.19249999999999998</v>
      </c>
      <c r="AH209" s="33">
        <v>0.67</v>
      </c>
      <c r="AI209" s="15">
        <v>0.33</v>
      </c>
      <c r="AJ209">
        <v>0</v>
      </c>
      <c r="AK209" s="31">
        <f t="shared" si="28"/>
        <v>1</v>
      </c>
      <c r="AL209">
        <v>0.38</v>
      </c>
      <c r="AM209" s="31">
        <v>0.62</v>
      </c>
      <c r="AN209">
        <v>0</v>
      </c>
      <c r="AO209" s="15">
        <v>1</v>
      </c>
      <c r="AP209">
        <f t="shared" si="33"/>
        <v>0.48099999999999998</v>
      </c>
      <c r="AQ209" s="15">
        <v>0.51900000000000002</v>
      </c>
      <c r="AR209" s="15" t="s">
        <v>10</v>
      </c>
      <c r="AS209">
        <v>0</v>
      </c>
      <c r="AT209">
        <v>0</v>
      </c>
      <c r="AU209">
        <v>0</v>
      </c>
      <c r="AV209">
        <v>0</v>
      </c>
      <c r="AW209">
        <v>0</v>
      </c>
      <c r="AX209">
        <v>0</v>
      </c>
      <c r="AY209" s="15">
        <v>1</v>
      </c>
      <c r="AZ209">
        <v>0</v>
      </c>
      <c r="BA209">
        <v>0</v>
      </c>
      <c r="BB209" s="15">
        <v>1</v>
      </c>
      <c r="BC209" t="s">
        <v>87</v>
      </c>
      <c r="BD209">
        <v>22</v>
      </c>
      <c r="BE209" s="21">
        <v>0.79700000000000004</v>
      </c>
      <c r="BF209" s="21">
        <v>40</v>
      </c>
      <c r="BG209">
        <v>1</v>
      </c>
      <c r="BH209">
        <v>0</v>
      </c>
      <c r="BI209">
        <v>0</v>
      </c>
      <c r="BJ209">
        <v>0</v>
      </c>
      <c r="BK209">
        <v>0</v>
      </c>
      <c r="BL209" s="15">
        <v>0</v>
      </c>
      <c r="BM209">
        <v>0</v>
      </c>
      <c r="BN209">
        <v>1</v>
      </c>
      <c r="BO209">
        <v>0</v>
      </c>
      <c r="BP209" s="15">
        <v>0</v>
      </c>
      <c r="BQ209">
        <v>1</v>
      </c>
      <c r="BR209">
        <v>0</v>
      </c>
      <c r="BS209" s="15">
        <v>0</v>
      </c>
      <c r="BT209">
        <v>0</v>
      </c>
      <c r="BU209">
        <v>0</v>
      </c>
      <c r="BV209">
        <v>1</v>
      </c>
      <c r="BW209">
        <v>1</v>
      </c>
      <c r="BX209">
        <v>0</v>
      </c>
      <c r="BY209">
        <v>0</v>
      </c>
      <c r="BZ209">
        <v>0</v>
      </c>
      <c r="CA209">
        <v>0</v>
      </c>
      <c r="CB209">
        <v>0</v>
      </c>
      <c r="CC209">
        <v>0</v>
      </c>
      <c r="CD209">
        <v>1</v>
      </c>
      <c r="CE209" s="15">
        <v>0</v>
      </c>
      <c r="CF209">
        <v>0</v>
      </c>
      <c r="CG209">
        <v>30</v>
      </c>
      <c r="CH209">
        <v>0</v>
      </c>
      <c r="CI209">
        <v>1</v>
      </c>
      <c r="CJ209">
        <v>29</v>
      </c>
      <c r="CK209" s="28" t="s">
        <v>80</v>
      </c>
    </row>
    <row r="210" spans="1:89" x14ac:dyDescent="0.35">
      <c r="A210">
        <v>209</v>
      </c>
      <c r="B210">
        <v>16</v>
      </c>
      <c r="C210" s="21" t="s">
        <v>120</v>
      </c>
      <c r="D210" s="11">
        <v>13.216500763332849</v>
      </c>
      <c r="E210" s="12">
        <v>5.9280680374650609</v>
      </c>
      <c r="F210" s="7">
        <v>2.2294785889442048</v>
      </c>
      <c r="G210" s="8">
        <v>0</v>
      </c>
      <c r="H210" s="9">
        <v>0</v>
      </c>
      <c r="I210" s="9">
        <v>1</v>
      </c>
      <c r="J210" s="9">
        <v>0</v>
      </c>
      <c r="K210" s="9">
        <v>0</v>
      </c>
      <c r="L210" s="8">
        <v>2209</v>
      </c>
      <c r="M210" s="9">
        <v>12</v>
      </c>
      <c r="N210" s="9">
        <f t="shared" si="34"/>
        <v>2196</v>
      </c>
      <c r="O210" s="9">
        <f t="shared" si="35"/>
        <v>48</v>
      </c>
      <c r="P210" s="7">
        <v>9.8450000000000006</v>
      </c>
      <c r="Q210" s="7">
        <f t="shared" si="30"/>
        <v>24.155000000000001</v>
      </c>
      <c r="R210" s="9">
        <v>0</v>
      </c>
      <c r="S210" s="9">
        <v>1</v>
      </c>
      <c r="T210" s="9">
        <v>0</v>
      </c>
      <c r="U210" s="9">
        <v>0</v>
      </c>
      <c r="V210" s="9">
        <v>1</v>
      </c>
      <c r="W210" s="25">
        <v>0</v>
      </c>
      <c r="X210" s="9">
        <v>0</v>
      </c>
      <c r="Y210" s="9">
        <v>1</v>
      </c>
      <c r="Z210" s="25">
        <v>0</v>
      </c>
      <c r="AA210" s="9">
        <v>0</v>
      </c>
      <c r="AB210" s="25">
        <v>1</v>
      </c>
      <c r="AC210" s="17">
        <v>1999</v>
      </c>
      <c r="AD210" s="27">
        <f t="shared" si="31"/>
        <v>0.19249999999999998</v>
      </c>
      <c r="AE210" s="27">
        <v>0.28999999999999998</v>
      </c>
      <c r="AF210" s="27">
        <v>0.32500000000000001</v>
      </c>
      <c r="AG210" s="34">
        <f t="shared" si="32"/>
        <v>0.19249999999999998</v>
      </c>
      <c r="AH210" s="33">
        <v>0.67</v>
      </c>
      <c r="AI210" s="15">
        <v>0.33</v>
      </c>
      <c r="AJ210">
        <v>0</v>
      </c>
      <c r="AK210" s="31">
        <f t="shared" si="28"/>
        <v>1</v>
      </c>
      <c r="AL210">
        <v>0.38</v>
      </c>
      <c r="AM210" s="31">
        <v>0.62</v>
      </c>
      <c r="AN210">
        <v>0</v>
      </c>
      <c r="AO210" s="15">
        <v>1</v>
      </c>
      <c r="AP210">
        <f t="shared" si="33"/>
        <v>0.48099999999999998</v>
      </c>
      <c r="AQ210" s="15">
        <v>0.51900000000000002</v>
      </c>
      <c r="AR210" s="15" t="s">
        <v>10</v>
      </c>
      <c r="AS210">
        <v>0</v>
      </c>
      <c r="AT210">
        <v>0</v>
      </c>
      <c r="AU210">
        <v>0</v>
      </c>
      <c r="AV210">
        <v>0</v>
      </c>
      <c r="AW210">
        <v>0</v>
      </c>
      <c r="AX210">
        <v>0</v>
      </c>
      <c r="AY210" s="15">
        <v>1</v>
      </c>
      <c r="AZ210">
        <v>0</v>
      </c>
      <c r="BA210">
        <v>0</v>
      </c>
      <c r="BB210" s="15">
        <v>1</v>
      </c>
      <c r="BC210" t="s">
        <v>87</v>
      </c>
      <c r="BD210">
        <v>22</v>
      </c>
      <c r="BE210" s="21">
        <v>0.79700000000000004</v>
      </c>
      <c r="BF210" s="21">
        <v>40</v>
      </c>
      <c r="BG210">
        <v>1</v>
      </c>
      <c r="BH210">
        <v>0</v>
      </c>
      <c r="BI210">
        <v>0</v>
      </c>
      <c r="BJ210">
        <v>0</v>
      </c>
      <c r="BK210">
        <v>0</v>
      </c>
      <c r="BL210" s="15">
        <v>0</v>
      </c>
      <c r="BM210">
        <v>0</v>
      </c>
      <c r="BN210">
        <v>1</v>
      </c>
      <c r="BO210">
        <v>0</v>
      </c>
      <c r="BP210" s="15">
        <v>0</v>
      </c>
      <c r="BQ210">
        <v>1</v>
      </c>
      <c r="BR210">
        <v>0</v>
      </c>
      <c r="BS210" s="15">
        <v>0</v>
      </c>
      <c r="BT210">
        <v>0</v>
      </c>
      <c r="BU210">
        <v>0</v>
      </c>
      <c r="BV210">
        <v>1</v>
      </c>
      <c r="BW210">
        <v>1</v>
      </c>
      <c r="BX210">
        <v>0</v>
      </c>
      <c r="BY210">
        <v>0</v>
      </c>
      <c r="BZ210">
        <v>0</v>
      </c>
      <c r="CA210">
        <v>0</v>
      </c>
      <c r="CB210">
        <v>0</v>
      </c>
      <c r="CC210">
        <v>0</v>
      </c>
      <c r="CD210">
        <v>1</v>
      </c>
      <c r="CE210" s="15">
        <v>0</v>
      </c>
      <c r="CF210">
        <v>0</v>
      </c>
      <c r="CG210">
        <v>30</v>
      </c>
      <c r="CH210">
        <v>0</v>
      </c>
      <c r="CI210">
        <v>1</v>
      </c>
      <c r="CJ210">
        <v>29</v>
      </c>
      <c r="CK210" s="28" t="s">
        <v>80</v>
      </c>
    </row>
    <row r="211" spans="1:89" x14ac:dyDescent="0.35">
      <c r="A211">
        <v>210</v>
      </c>
      <c r="B211">
        <v>16</v>
      </c>
      <c r="C211" s="21" t="s">
        <v>120</v>
      </c>
      <c r="D211" s="11">
        <v>4.4697507923277202</v>
      </c>
      <c r="E211" s="12">
        <v>0.92796012428786379</v>
      </c>
      <c r="F211" s="7">
        <v>4.8167487754475458</v>
      </c>
      <c r="G211" s="8">
        <v>0</v>
      </c>
      <c r="H211" s="9">
        <v>0</v>
      </c>
      <c r="I211" s="9">
        <v>1</v>
      </c>
      <c r="J211" s="9">
        <v>0</v>
      </c>
      <c r="K211" s="9">
        <v>0</v>
      </c>
      <c r="L211" s="8">
        <v>2219</v>
      </c>
      <c r="M211" s="9">
        <v>12</v>
      </c>
      <c r="N211" s="9">
        <f t="shared" si="34"/>
        <v>2206</v>
      </c>
      <c r="O211" s="9">
        <f t="shared" si="35"/>
        <v>48</v>
      </c>
      <c r="P211" s="7">
        <v>9.8450000000000006</v>
      </c>
      <c r="Q211" s="7">
        <f t="shared" si="30"/>
        <v>24.155000000000001</v>
      </c>
      <c r="R211" s="9">
        <v>0</v>
      </c>
      <c r="S211" s="9">
        <v>1</v>
      </c>
      <c r="T211" s="9">
        <v>0</v>
      </c>
      <c r="U211" s="9">
        <v>0</v>
      </c>
      <c r="V211" s="9">
        <v>1</v>
      </c>
      <c r="W211" s="25">
        <v>0</v>
      </c>
      <c r="X211" s="9">
        <v>0</v>
      </c>
      <c r="Y211" s="9">
        <v>1</v>
      </c>
      <c r="Z211" s="25">
        <v>0</v>
      </c>
      <c r="AA211" s="9">
        <v>0</v>
      </c>
      <c r="AB211" s="25">
        <v>1</v>
      </c>
      <c r="AC211" s="17">
        <v>1999</v>
      </c>
      <c r="AD211" s="27">
        <f t="shared" si="31"/>
        <v>0.19249999999999998</v>
      </c>
      <c r="AE211" s="27">
        <v>0.28999999999999998</v>
      </c>
      <c r="AF211" s="27">
        <v>0.32500000000000001</v>
      </c>
      <c r="AG211" s="34">
        <f t="shared" si="32"/>
        <v>0.19249999999999998</v>
      </c>
      <c r="AH211" s="33">
        <v>0.67</v>
      </c>
      <c r="AI211" s="15">
        <v>0.33</v>
      </c>
      <c r="AJ211">
        <v>0</v>
      </c>
      <c r="AK211" s="31">
        <f t="shared" si="28"/>
        <v>1</v>
      </c>
      <c r="AL211">
        <v>0.38</v>
      </c>
      <c r="AM211" s="31">
        <v>0.62</v>
      </c>
      <c r="AN211">
        <v>0</v>
      </c>
      <c r="AO211" s="15">
        <v>1</v>
      </c>
      <c r="AP211">
        <f t="shared" si="33"/>
        <v>0.48099999999999998</v>
      </c>
      <c r="AQ211" s="15">
        <v>0.51900000000000002</v>
      </c>
      <c r="AR211" s="15" t="s">
        <v>10</v>
      </c>
      <c r="AS211">
        <v>0</v>
      </c>
      <c r="AT211">
        <v>0</v>
      </c>
      <c r="AU211">
        <v>0</v>
      </c>
      <c r="AV211">
        <v>0</v>
      </c>
      <c r="AW211">
        <v>0</v>
      </c>
      <c r="AX211">
        <v>0</v>
      </c>
      <c r="AY211" s="15">
        <v>1</v>
      </c>
      <c r="AZ211">
        <v>0</v>
      </c>
      <c r="BA211">
        <v>0</v>
      </c>
      <c r="BB211" s="15">
        <v>1</v>
      </c>
      <c r="BC211" t="s">
        <v>87</v>
      </c>
      <c r="BD211">
        <v>22</v>
      </c>
      <c r="BE211" s="21">
        <v>0.79700000000000004</v>
      </c>
      <c r="BF211" s="21">
        <v>40</v>
      </c>
      <c r="BG211">
        <v>1</v>
      </c>
      <c r="BH211">
        <v>0</v>
      </c>
      <c r="BI211">
        <v>0</v>
      </c>
      <c r="BJ211">
        <v>0</v>
      </c>
      <c r="BK211">
        <v>0</v>
      </c>
      <c r="BL211" s="15">
        <v>0</v>
      </c>
      <c r="BM211">
        <v>0</v>
      </c>
      <c r="BN211">
        <v>1</v>
      </c>
      <c r="BO211">
        <v>0</v>
      </c>
      <c r="BP211" s="15">
        <v>0</v>
      </c>
      <c r="BQ211">
        <v>1</v>
      </c>
      <c r="BR211">
        <v>0</v>
      </c>
      <c r="BS211" s="15">
        <v>0</v>
      </c>
      <c r="BT211">
        <v>0</v>
      </c>
      <c r="BU211">
        <v>0</v>
      </c>
      <c r="BV211">
        <v>1</v>
      </c>
      <c r="BW211">
        <v>1</v>
      </c>
      <c r="BX211">
        <v>0</v>
      </c>
      <c r="BY211">
        <v>0</v>
      </c>
      <c r="BZ211">
        <v>0</v>
      </c>
      <c r="CA211">
        <v>0</v>
      </c>
      <c r="CB211">
        <v>0</v>
      </c>
      <c r="CC211">
        <v>0</v>
      </c>
      <c r="CD211">
        <v>1</v>
      </c>
      <c r="CE211" s="15">
        <v>0</v>
      </c>
      <c r="CF211">
        <v>0</v>
      </c>
      <c r="CG211">
        <v>30</v>
      </c>
      <c r="CH211">
        <v>0</v>
      </c>
      <c r="CI211">
        <v>1</v>
      </c>
      <c r="CJ211">
        <v>29</v>
      </c>
      <c r="CK211" s="28" t="s">
        <v>80</v>
      </c>
    </row>
    <row r="212" spans="1:89" x14ac:dyDescent="0.35">
      <c r="A212">
        <v>211</v>
      </c>
      <c r="B212">
        <v>16</v>
      </c>
      <c r="C212" s="21" t="s">
        <v>120</v>
      </c>
      <c r="D212" s="11">
        <v>3.8249025165422168</v>
      </c>
      <c r="E212" s="12">
        <v>2.2119693493187729</v>
      </c>
      <c r="F212" s="7">
        <v>1.7291842302065279</v>
      </c>
      <c r="G212" s="8">
        <v>0</v>
      </c>
      <c r="H212" s="9">
        <v>0</v>
      </c>
      <c r="I212" s="9">
        <v>1</v>
      </c>
      <c r="J212" s="9">
        <v>0</v>
      </c>
      <c r="K212" s="9">
        <v>0</v>
      </c>
      <c r="L212" s="8">
        <v>2219</v>
      </c>
      <c r="M212" s="9">
        <v>12</v>
      </c>
      <c r="N212" s="9">
        <f t="shared" si="34"/>
        <v>2206</v>
      </c>
      <c r="O212" s="9">
        <f t="shared" si="35"/>
        <v>48</v>
      </c>
      <c r="P212" s="7">
        <v>9.8450000000000006</v>
      </c>
      <c r="Q212" s="7">
        <f t="shared" si="30"/>
        <v>24.155000000000001</v>
      </c>
      <c r="R212" s="9">
        <v>0</v>
      </c>
      <c r="S212" s="9">
        <v>1</v>
      </c>
      <c r="T212" s="9">
        <v>0</v>
      </c>
      <c r="U212" s="9">
        <v>0</v>
      </c>
      <c r="V212" s="9">
        <v>1</v>
      </c>
      <c r="W212" s="25">
        <v>0</v>
      </c>
      <c r="X212" s="9">
        <v>0</v>
      </c>
      <c r="Y212" s="9">
        <v>1</v>
      </c>
      <c r="Z212" s="25">
        <v>0</v>
      </c>
      <c r="AA212" s="9">
        <v>0</v>
      </c>
      <c r="AB212" s="25">
        <v>1</v>
      </c>
      <c r="AC212" s="17">
        <v>1999</v>
      </c>
      <c r="AD212" s="27">
        <f t="shared" si="31"/>
        <v>0.19249999999999998</v>
      </c>
      <c r="AE212" s="27">
        <v>0.28999999999999998</v>
      </c>
      <c r="AF212" s="27">
        <v>0.32500000000000001</v>
      </c>
      <c r="AG212" s="34">
        <f t="shared" si="32"/>
        <v>0.19249999999999998</v>
      </c>
      <c r="AH212" s="33">
        <v>0.67</v>
      </c>
      <c r="AI212" s="15">
        <v>0.33</v>
      </c>
      <c r="AJ212">
        <v>0</v>
      </c>
      <c r="AK212" s="31">
        <f t="shared" si="28"/>
        <v>1</v>
      </c>
      <c r="AL212">
        <v>0.38</v>
      </c>
      <c r="AM212" s="31">
        <v>0.62</v>
      </c>
      <c r="AN212">
        <v>0</v>
      </c>
      <c r="AO212" s="15">
        <v>1</v>
      </c>
      <c r="AP212">
        <f t="shared" si="33"/>
        <v>0.48099999999999998</v>
      </c>
      <c r="AQ212" s="15">
        <v>0.51900000000000002</v>
      </c>
      <c r="AR212" s="15" t="s">
        <v>10</v>
      </c>
      <c r="AS212">
        <v>0</v>
      </c>
      <c r="AT212">
        <v>0</v>
      </c>
      <c r="AU212">
        <v>0</v>
      </c>
      <c r="AV212">
        <v>0</v>
      </c>
      <c r="AW212">
        <v>0</v>
      </c>
      <c r="AX212">
        <v>0</v>
      </c>
      <c r="AY212" s="15">
        <v>1</v>
      </c>
      <c r="AZ212">
        <v>0</v>
      </c>
      <c r="BA212">
        <v>0</v>
      </c>
      <c r="BB212" s="15">
        <v>1</v>
      </c>
      <c r="BC212" t="s">
        <v>87</v>
      </c>
      <c r="BD212">
        <v>22</v>
      </c>
      <c r="BE212" s="21">
        <v>0.79700000000000004</v>
      </c>
      <c r="BF212" s="21">
        <v>40</v>
      </c>
      <c r="BG212">
        <v>1</v>
      </c>
      <c r="BH212">
        <v>0</v>
      </c>
      <c r="BI212">
        <v>0</v>
      </c>
      <c r="BJ212">
        <v>0</v>
      </c>
      <c r="BK212">
        <v>0</v>
      </c>
      <c r="BL212" s="15">
        <v>0</v>
      </c>
      <c r="BM212">
        <v>0</v>
      </c>
      <c r="BN212">
        <v>1</v>
      </c>
      <c r="BO212">
        <v>0</v>
      </c>
      <c r="BP212" s="15">
        <v>0</v>
      </c>
      <c r="BQ212">
        <v>1</v>
      </c>
      <c r="BR212">
        <v>0</v>
      </c>
      <c r="BS212" s="15">
        <v>0</v>
      </c>
      <c r="BT212">
        <v>0</v>
      </c>
      <c r="BU212">
        <v>0</v>
      </c>
      <c r="BV212">
        <v>1</v>
      </c>
      <c r="BW212">
        <v>1</v>
      </c>
      <c r="BX212">
        <v>0</v>
      </c>
      <c r="BY212">
        <v>0</v>
      </c>
      <c r="BZ212">
        <v>0</v>
      </c>
      <c r="CA212">
        <v>0</v>
      </c>
      <c r="CB212">
        <v>0</v>
      </c>
      <c r="CC212">
        <v>0</v>
      </c>
      <c r="CD212">
        <v>1</v>
      </c>
      <c r="CE212" s="15">
        <v>0</v>
      </c>
      <c r="CF212">
        <v>0</v>
      </c>
      <c r="CG212">
        <v>30</v>
      </c>
      <c r="CH212">
        <v>0</v>
      </c>
      <c r="CI212">
        <v>1</v>
      </c>
      <c r="CJ212">
        <v>29</v>
      </c>
      <c r="CK212" s="28" t="s">
        <v>80</v>
      </c>
    </row>
    <row r="213" spans="1:89" x14ac:dyDescent="0.35">
      <c r="A213">
        <v>212</v>
      </c>
      <c r="B213">
        <v>16</v>
      </c>
      <c r="C213" s="21" t="s">
        <v>120</v>
      </c>
      <c r="D213" s="11">
        <v>10.10212560965598</v>
      </c>
      <c r="E213" s="12">
        <v>2.896765782452233</v>
      </c>
      <c r="F213" s="7">
        <v>3.487380882103662</v>
      </c>
      <c r="G213" s="8">
        <v>0</v>
      </c>
      <c r="H213" s="9">
        <v>0</v>
      </c>
      <c r="I213" s="9">
        <v>1</v>
      </c>
      <c r="J213" s="9">
        <v>0</v>
      </c>
      <c r="K213" s="9">
        <v>0</v>
      </c>
      <c r="L213" s="8">
        <v>2219</v>
      </c>
      <c r="M213" s="9">
        <v>12</v>
      </c>
      <c r="N213" s="9">
        <f t="shared" si="34"/>
        <v>2206</v>
      </c>
      <c r="O213" s="9">
        <f t="shared" si="35"/>
        <v>48</v>
      </c>
      <c r="P213" s="7">
        <v>9.8450000000000006</v>
      </c>
      <c r="Q213" s="7">
        <f t="shared" si="30"/>
        <v>24.155000000000001</v>
      </c>
      <c r="R213" s="9">
        <v>0</v>
      </c>
      <c r="S213" s="9">
        <v>1</v>
      </c>
      <c r="T213" s="9">
        <v>0</v>
      </c>
      <c r="U213" s="9">
        <v>0</v>
      </c>
      <c r="V213" s="9">
        <v>1</v>
      </c>
      <c r="W213" s="25">
        <v>0</v>
      </c>
      <c r="X213" s="9">
        <v>0</v>
      </c>
      <c r="Y213" s="9">
        <v>1</v>
      </c>
      <c r="Z213" s="25">
        <v>0</v>
      </c>
      <c r="AA213" s="9">
        <v>0</v>
      </c>
      <c r="AB213" s="25">
        <v>1</v>
      </c>
      <c r="AC213" s="17">
        <v>1999</v>
      </c>
      <c r="AD213" s="27">
        <f t="shared" si="31"/>
        <v>0.19249999999999998</v>
      </c>
      <c r="AE213" s="27">
        <v>0.28999999999999998</v>
      </c>
      <c r="AF213" s="27">
        <v>0.32500000000000001</v>
      </c>
      <c r="AG213" s="34">
        <f t="shared" si="32"/>
        <v>0.19249999999999998</v>
      </c>
      <c r="AH213" s="33">
        <v>0.67</v>
      </c>
      <c r="AI213" s="15">
        <v>0.33</v>
      </c>
      <c r="AJ213">
        <v>0</v>
      </c>
      <c r="AK213" s="31">
        <f t="shared" si="28"/>
        <v>1</v>
      </c>
      <c r="AL213">
        <v>0.38</v>
      </c>
      <c r="AM213" s="31">
        <v>0.62</v>
      </c>
      <c r="AN213">
        <v>0</v>
      </c>
      <c r="AO213" s="15">
        <v>1</v>
      </c>
      <c r="AP213">
        <f t="shared" si="33"/>
        <v>0.48099999999999998</v>
      </c>
      <c r="AQ213" s="15">
        <v>0.51900000000000002</v>
      </c>
      <c r="AR213" s="15" t="s">
        <v>10</v>
      </c>
      <c r="AS213">
        <v>0</v>
      </c>
      <c r="AT213">
        <v>0</v>
      </c>
      <c r="AU213">
        <v>0</v>
      </c>
      <c r="AV213">
        <v>0</v>
      </c>
      <c r="AW213">
        <v>0</v>
      </c>
      <c r="AX213">
        <v>0</v>
      </c>
      <c r="AY213" s="15">
        <v>1</v>
      </c>
      <c r="AZ213">
        <v>0</v>
      </c>
      <c r="BA213">
        <v>0</v>
      </c>
      <c r="BB213" s="15">
        <v>1</v>
      </c>
      <c r="BC213" t="s">
        <v>87</v>
      </c>
      <c r="BD213">
        <v>22</v>
      </c>
      <c r="BE213" s="21">
        <v>0.79700000000000004</v>
      </c>
      <c r="BF213" s="21">
        <v>40</v>
      </c>
      <c r="BG213">
        <v>1</v>
      </c>
      <c r="BH213">
        <v>0</v>
      </c>
      <c r="BI213">
        <v>0</v>
      </c>
      <c r="BJ213">
        <v>0</v>
      </c>
      <c r="BK213">
        <v>0</v>
      </c>
      <c r="BL213" s="15">
        <v>0</v>
      </c>
      <c r="BM213">
        <v>0</v>
      </c>
      <c r="BN213">
        <v>1</v>
      </c>
      <c r="BO213">
        <v>0</v>
      </c>
      <c r="BP213" s="15">
        <v>0</v>
      </c>
      <c r="BQ213">
        <v>1</v>
      </c>
      <c r="BR213">
        <v>0</v>
      </c>
      <c r="BS213" s="15">
        <v>0</v>
      </c>
      <c r="BT213">
        <v>0</v>
      </c>
      <c r="BU213">
        <v>0</v>
      </c>
      <c r="BV213">
        <v>1</v>
      </c>
      <c r="BW213">
        <v>1</v>
      </c>
      <c r="BX213">
        <v>0</v>
      </c>
      <c r="BY213">
        <v>0</v>
      </c>
      <c r="BZ213">
        <v>0</v>
      </c>
      <c r="CA213">
        <v>0</v>
      </c>
      <c r="CB213">
        <v>0</v>
      </c>
      <c r="CC213">
        <v>0</v>
      </c>
      <c r="CD213">
        <v>1</v>
      </c>
      <c r="CE213" s="15">
        <v>0</v>
      </c>
      <c r="CF213">
        <v>0</v>
      </c>
      <c r="CG213">
        <v>30</v>
      </c>
      <c r="CH213">
        <v>0</v>
      </c>
      <c r="CI213">
        <v>1</v>
      </c>
      <c r="CJ213">
        <v>29</v>
      </c>
      <c r="CK213" s="28" t="s">
        <v>80</v>
      </c>
    </row>
    <row r="214" spans="1:89" x14ac:dyDescent="0.35">
      <c r="A214">
        <v>213</v>
      </c>
      <c r="B214">
        <v>16</v>
      </c>
      <c r="C214" s="21" t="s">
        <v>120</v>
      </c>
      <c r="D214" s="11">
        <v>13.394992519395471</v>
      </c>
      <c r="E214" s="12">
        <v>5.9109593629259072</v>
      </c>
      <c r="F214" s="7">
        <v>2.2661283383895539</v>
      </c>
      <c r="G214" s="8">
        <v>0</v>
      </c>
      <c r="H214" s="9">
        <v>0</v>
      </c>
      <c r="I214" s="9">
        <v>1</v>
      </c>
      <c r="J214" s="9">
        <v>0</v>
      </c>
      <c r="K214" s="9">
        <v>0</v>
      </c>
      <c r="L214" s="8">
        <v>2219</v>
      </c>
      <c r="M214" s="9">
        <v>12</v>
      </c>
      <c r="N214" s="9">
        <f t="shared" si="34"/>
        <v>2206</v>
      </c>
      <c r="O214" s="9">
        <f t="shared" si="35"/>
        <v>48</v>
      </c>
      <c r="P214" s="7">
        <v>9.8450000000000006</v>
      </c>
      <c r="Q214" s="7">
        <f t="shared" si="30"/>
        <v>24.155000000000001</v>
      </c>
      <c r="R214" s="9">
        <v>0</v>
      </c>
      <c r="S214" s="9">
        <v>1</v>
      </c>
      <c r="T214" s="9">
        <v>0</v>
      </c>
      <c r="U214" s="9">
        <v>0</v>
      </c>
      <c r="V214" s="9">
        <v>1</v>
      </c>
      <c r="W214" s="25">
        <v>0</v>
      </c>
      <c r="X214" s="9">
        <v>0</v>
      </c>
      <c r="Y214" s="9">
        <v>1</v>
      </c>
      <c r="Z214" s="25">
        <v>0</v>
      </c>
      <c r="AA214" s="9">
        <v>0</v>
      </c>
      <c r="AB214" s="25">
        <v>1</v>
      </c>
      <c r="AC214" s="17">
        <v>1999</v>
      </c>
      <c r="AD214" s="27">
        <f t="shared" si="31"/>
        <v>0.19249999999999998</v>
      </c>
      <c r="AE214" s="27">
        <v>0.28999999999999998</v>
      </c>
      <c r="AF214" s="27">
        <v>0.32500000000000001</v>
      </c>
      <c r="AG214" s="34">
        <f t="shared" si="32"/>
        <v>0.19249999999999998</v>
      </c>
      <c r="AH214" s="33">
        <v>0.67</v>
      </c>
      <c r="AI214" s="15">
        <v>0.33</v>
      </c>
      <c r="AJ214">
        <v>0</v>
      </c>
      <c r="AK214" s="31">
        <f t="shared" si="28"/>
        <v>1</v>
      </c>
      <c r="AL214">
        <v>0.38</v>
      </c>
      <c r="AM214" s="31">
        <v>0.62</v>
      </c>
      <c r="AN214">
        <v>0</v>
      </c>
      <c r="AO214" s="15">
        <v>1</v>
      </c>
      <c r="AP214">
        <f t="shared" si="33"/>
        <v>0.48099999999999998</v>
      </c>
      <c r="AQ214" s="15">
        <v>0.51900000000000002</v>
      </c>
      <c r="AR214" s="15" t="s">
        <v>10</v>
      </c>
      <c r="AS214">
        <v>0</v>
      </c>
      <c r="AT214">
        <v>0</v>
      </c>
      <c r="AU214">
        <v>0</v>
      </c>
      <c r="AV214">
        <v>0</v>
      </c>
      <c r="AW214">
        <v>0</v>
      </c>
      <c r="AX214">
        <v>0</v>
      </c>
      <c r="AY214" s="15">
        <v>1</v>
      </c>
      <c r="AZ214">
        <v>0</v>
      </c>
      <c r="BA214">
        <v>0</v>
      </c>
      <c r="BB214" s="15">
        <v>1</v>
      </c>
      <c r="BC214" t="s">
        <v>87</v>
      </c>
      <c r="BD214">
        <v>22</v>
      </c>
      <c r="BE214" s="21">
        <v>0.79700000000000004</v>
      </c>
      <c r="BF214" s="21">
        <v>40</v>
      </c>
      <c r="BG214">
        <v>1</v>
      </c>
      <c r="BH214">
        <v>0</v>
      </c>
      <c r="BI214">
        <v>0</v>
      </c>
      <c r="BJ214">
        <v>0</v>
      </c>
      <c r="BK214">
        <v>0</v>
      </c>
      <c r="BL214" s="15">
        <v>0</v>
      </c>
      <c r="BM214">
        <v>0</v>
      </c>
      <c r="BN214">
        <v>1</v>
      </c>
      <c r="BO214">
        <v>0</v>
      </c>
      <c r="BP214" s="15">
        <v>0</v>
      </c>
      <c r="BQ214">
        <v>1</v>
      </c>
      <c r="BR214">
        <v>0</v>
      </c>
      <c r="BS214" s="15">
        <v>0</v>
      </c>
      <c r="BT214">
        <v>0</v>
      </c>
      <c r="BU214">
        <v>0</v>
      </c>
      <c r="BV214">
        <v>1</v>
      </c>
      <c r="BW214">
        <v>1</v>
      </c>
      <c r="BX214">
        <v>0</v>
      </c>
      <c r="BY214">
        <v>0</v>
      </c>
      <c r="BZ214">
        <v>0</v>
      </c>
      <c r="CA214">
        <v>0</v>
      </c>
      <c r="CB214">
        <v>0</v>
      </c>
      <c r="CC214">
        <v>0</v>
      </c>
      <c r="CD214">
        <v>1</v>
      </c>
      <c r="CE214" s="15">
        <v>0</v>
      </c>
      <c r="CF214">
        <v>0</v>
      </c>
      <c r="CG214">
        <v>30</v>
      </c>
      <c r="CH214">
        <v>0</v>
      </c>
      <c r="CI214">
        <v>1</v>
      </c>
      <c r="CJ214">
        <v>29</v>
      </c>
      <c r="CK214" s="28" t="s">
        <v>80</v>
      </c>
    </row>
    <row r="215" spans="1:89" x14ac:dyDescent="0.35">
      <c r="A215">
        <v>214</v>
      </c>
      <c r="B215">
        <v>16</v>
      </c>
      <c r="C215" s="21" t="s">
        <v>120</v>
      </c>
      <c r="D215" s="11">
        <v>0.1328910494906799</v>
      </c>
      <c r="E215" s="12">
        <v>1.4716768231847539</v>
      </c>
      <c r="F215" s="7">
        <v>9.0299070690737351E-2</v>
      </c>
      <c r="G215" s="8">
        <v>0</v>
      </c>
      <c r="H215" s="9">
        <v>0</v>
      </c>
      <c r="I215" s="9">
        <v>1</v>
      </c>
      <c r="J215" s="9">
        <v>0</v>
      </c>
      <c r="K215" s="9">
        <v>0</v>
      </c>
      <c r="L215" s="8">
        <v>1706</v>
      </c>
      <c r="M215" s="9">
        <v>12</v>
      </c>
      <c r="N215" s="9">
        <f t="shared" si="34"/>
        <v>1693</v>
      </c>
      <c r="O215" s="9">
        <f t="shared" si="35"/>
        <v>48</v>
      </c>
      <c r="P215" s="7">
        <v>10.525</v>
      </c>
      <c r="Q215" s="7">
        <f t="shared" si="30"/>
        <v>23.475000000000001</v>
      </c>
      <c r="R215" s="9">
        <v>0</v>
      </c>
      <c r="S215" s="9">
        <v>1</v>
      </c>
      <c r="T215" s="9">
        <v>0</v>
      </c>
      <c r="U215" s="9">
        <v>0</v>
      </c>
      <c r="V215" s="9">
        <v>1</v>
      </c>
      <c r="W215" s="25">
        <v>0</v>
      </c>
      <c r="X215" s="9">
        <v>0</v>
      </c>
      <c r="Y215" s="9">
        <v>1</v>
      </c>
      <c r="Z215" s="25">
        <v>0</v>
      </c>
      <c r="AA215" s="9">
        <v>0</v>
      </c>
      <c r="AB215" s="25">
        <v>1</v>
      </c>
      <c r="AC215" s="17">
        <v>1999</v>
      </c>
      <c r="AD215" s="27">
        <v>0.12</v>
      </c>
      <c r="AE215" s="27">
        <v>0.23</v>
      </c>
      <c r="AF215" s="27">
        <v>0.53</v>
      </c>
      <c r="AG215" s="34">
        <v>0.12</v>
      </c>
      <c r="AH215" s="33">
        <v>0.67</v>
      </c>
      <c r="AI215" s="15">
        <v>0.33</v>
      </c>
      <c r="AJ215">
        <v>1</v>
      </c>
      <c r="AK215" s="31">
        <f t="shared" si="28"/>
        <v>0</v>
      </c>
      <c r="AL215">
        <v>0.31</v>
      </c>
      <c r="AM215" s="31">
        <v>0.69</v>
      </c>
      <c r="AN215">
        <v>0</v>
      </c>
      <c r="AO215" s="15">
        <v>1</v>
      </c>
      <c r="AP215">
        <f t="shared" si="33"/>
        <v>0.41400000000000003</v>
      </c>
      <c r="AQ215" s="15">
        <v>0.58599999999999997</v>
      </c>
      <c r="AR215" s="15" t="s">
        <v>10</v>
      </c>
      <c r="AS215">
        <v>0</v>
      </c>
      <c r="AT215">
        <v>0</v>
      </c>
      <c r="AU215">
        <v>0</v>
      </c>
      <c r="AV215">
        <v>0</v>
      </c>
      <c r="AW215">
        <v>0</v>
      </c>
      <c r="AX215">
        <v>0</v>
      </c>
      <c r="AY215" s="15">
        <v>1</v>
      </c>
      <c r="AZ215">
        <v>0</v>
      </c>
      <c r="BA215">
        <v>0</v>
      </c>
      <c r="BB215" s="15">
        <v>1</v>
      </c>
      <c r="BC215" t="s">
        <v>87</v>
      </c>
      <c r="BD215">
        <v>22</v>
      </c>
      <c r="BE215" s="21">
        <v>0.79700000000000004</v>
      </c>
      <c r="BF215" s="21">
        <v>40</v>
      </c>
      <c r="BG215">
        <v>1</v>
      </c>
      <c r="BH215">
        <v>0</v>
      </c>
      <c r="BI215">
        <v>0</v>
      </c>
      <c r="BJ215">
        <v>0</v>
      </c>
      <c r="BK215">
        <v>0</v>
      </c>
      <c r="BL215" s="15">
        <v>0</v>
      </c>
      <c r="BM215">
        <v>0</v>
      </c>
      <c r="BN215">
        <v>1</v>
      </c>
      <c r="BO215">
        <v>0</v>
      </c>
      <c r="BP215" s="15">
        <v>0</v>
      </c>
      <c r="BQ215">
        <v>1</v>
      </c>
      <c r="BR215">
        <v>0</v>
      </c>
      <c r="BS215" s="15">
        <v>0</v>
      </c>
      <c r="BT215">
        <v>0</v>
      </c>
      <c r="BU215">
        <v>0</v>
      </c>
      <c r="BV215">
        <v>1</v>
      </c>
      <c r="BW215">
        <v>1</v>
      </c>
      <c r="BX215">
        <v>0</v>
      </c>
      <c r="BY215">
        <v>0</v>
      </c>
      <c r="BZ215">
        <v>0</v>
      </c>
      <c r="CA215">
        <v>0</v>
      </c>
      <c r="CB215">
        <v>0</v>
      </c>
      <c r="CC215">
        <v>0</v>
      </c>
      <c r="CD215">
        <v>1</v>
      </c>
      <c r="CE215" s="15">
        <v>0</v>
      </c>
      <c r="CF215">
        <v>0</v>
      </c>
      <c r="CG215">
        <v>30</v>
      </c>
      <c r="CH215">
        <v>0</v>
      </c>
      <c r="CI215">
        <v>1</v>
      </c>
      <c r="CJ215">
        <v>29</v>
      </c>
      <c r="CK215" s="28" t="s">
        <v>80</v>
      </c>
    </row>
    <row r="216" spans="1:89" x14ac:dyDescent="0.35">
      <c r="A216">
        <v>215</v>
      </c>
      <c r="B216">
        <v>16</v>
      </c>
      <c r="C216" s="21" t="s">
        <v>120</v>
      </c>
      <c r="D216" s="11">
        <v>4.9241971883431157</v>
      </c>
      <c r="E216" s="12">
        <v>2.584019386630803</v>
      </c>
      <c r="F216" s="7">
        <v>1.905634769545431</v>
      </c>
      <c r="G216" s="8">
        <v>0</v>
      </c>
      <c r="H216" s="9">
        <v>0</v>
      </c>
      <c r="I216" s="9">
        <v>1</v>
      </c>
      <c r="J216" s="9">
        <v>0</v>
      </c>
      <c r="K216" s="9">
        <v>0</v>
      </c>
      <c r="L216" s="8">
        <v>1706</v>
      </c>
      <c r="M216" s="9">
        <v>12</v>
      </c>
      <c r="N216" s="9">
        <f t="shared" si="34"/>
        <v>1693</v>
      </c>
      <c r="O216" s="9">
        <f t="shared" si="35"/>
        <v>48</v>
      </c>
      <c r="P216" s="7">
        <v>10.525</v>
      </c>
      <c r="Q216" s="7">
        <f t="shared" si="30"/>
        <v>23.475000000000001</v>
      </c>
      <c r="R216" s="9">
        <v>0</v>
      </c>
      <c r="S216" s="9">
        <v>1</v>
      </c>
      <c r="T216" s="9">
        <v>0</v>
      </c>
      <c r="U216" s="9">
        <v>0</v>
      </c>
      <c r="V216" s="9">
        <v>1</v>
      </c>
      <c r="W216" s="25">
        <v>0</v>
      </c>
      <c r="X216" s="9">
        <v>0</v>
      </c>
      <c r="Y216" s="9">
        <v>1</v>
      </c>
      <c r="Z216" s="25">
        <v>0</v>
      </c>
      <c r="AA216" s="9">
        <v>0</v>
      </c>
      <c r="AB216" s="25">
        <v>1</v>
      </c>
      <c r="AC216" s="17">
        <v>1999</v>
      </c>
      <c r="AD216" s="27">
        <v>0.12</v>
      </c>
      <c r="AE216" s="27">
        <v>0.23</v>
      </c>
      <c r="AF216" s="27">
        <v>0.53</v>
      </c>
      <c r="AG216" s="34">
        <v>0.12</v>
      </c>
      <c r="AH216" s="33">
        <v>0.67</v>
      </c>
      <c r="AI216" s="15">
        <v>0.33</v>
      </c>
      <c r="AJ216">
        <v>1</v>
      </c>
      <c r="AK216" s="31">
        <f t="shared" si="28"/>
        <v>0</v>
      </c>
      <c r="AL216">
        <v>0.31</v>
      </c>
      <c r="AM216" s="31">
        <v>0.69</v>
      </c>
      <c r="AN216">
        <v>0</v>
      </c>
      <c r="AO216" s="15">
        <v>1</v>
      </c>
      <c r="AP216">
        <f t="shared" si="33"/>
        <v>0.41400000000000003</v>
      </c>
      <c r="AQ216" s="15">
        <v>0.58599999999999997</v>
      </c>
      <c r="AR216" s="15" t="s">
        <v>10</v>
      </c>
      <c r="AS216">
        <v>0</v>
      </c>
      <c r="AT216">
        <v>0</v>
      </c>
      <c r="AU216">
        <v>0</v>
      </c>
      <c r="AV216">
        <v>0</v>
      </c>
      <c r="AW216">
        <v>0</v>
      </c>
      <c r="AX216">
        <v>0</v>
      </c>
      <c r="AY216" s="15">
        <v>1</v>
      </c>
      <c r="AZ216">
        <v>0</v>
      </c>
      <c r="BA216">
        <v>0</v>
      </c>
      <c r="BB216" s="15">
        <v>1</v>
      </c>
      <c r="BC216" t="s">
        <v>87</v>
      </c>
      <c r="BD216">
        <v>22</v>
      </c>
      <c r="BE216" s="21">
        <v>0.79700000000000004</v>
      </c>
      <c r="BF216" s="21">
        <v>40</v>
      </c>
      <c r="BG216">
        <v>1</v>
      </c>
      <c r="BH216">
        <v>0</v>
      </c>
      <c r="BI216">
        <v>0</v>
      </c>
      <c r="BJ216">
        <v>0</v>
      </c>
      <c r="BK216">
        <v>0</v>
      </c>
      <c r="BL216" s="15">
        <v>0</v>
      </c>
      <c r="BM216">
        <v>0</v>
      </c>
      <c r="BN216">
        <v>1</v>
      </c>
      <c r="BO216">
        <v>0</v>
      </c>
      <c r="BP216" s="15">
        <v>0</v>
      </c>
      <c r="BQ216">
        <v>1</v>
      </c>
      <c r="BR216">
        <v>0</v>
      </c>
      <c r="BS216" s="15">
        <v>0</v>
      </c>
      <c r="BT216">
        <v>0</v>
      </c>
      <c r="BU216">
        <v>0</v>
      </c>
      <c r="BV216">
        <v>1</v>
      </c>
      <c r="BW216">
        <v>1</v>
      </c>
      <c r="BX216">
        <v>0</v>
      </c>
      <c r="BY216">
        <v>0</v>
      </c>
      <c r="BZ216">
        <v>0</v>
      </c>
      <c r="CA216">
        <v>0</v>
      </c>
      <c r="CB216">
        <v>0</v>
      </c>
      <c r="CC216">
        <v>0</v>
      </c>
      <c r="CD216">
        <v>1</v>
      </c>
      <c r="CE216" s="15">
        <v>0</v>
      </c>
      <c r="CF216">
        <v>0</v>
      </c>
      <c r="CG216">
        <v>30</v>
      </c>
      <c r="CH216">
        <v>0</v>
      </c>
      <c r="CI216">
        <v>1</v>
      </c>
      <c r="CJ216">
        <v>29</v>
      </c>
      <c r="CK216" s="28" t="s">
        <v>80</v>
      </c>
    </row>
    <row r="217" spans="1:89" x14ac:dyDescent="0.35">
      <c r="A217">
        <v>216</v>
      </c>
      <c r="B217">
        <v>16</v>
      </c>
      <c r="C217" s="21" t="s">
        <v>120</v>
      </c>
      <c r="D217" s="11">
        <v>4.9129527005763229</v>
      </c>
      <c r="E217" s="12">
        <v>2.663681191828208</v>
      </c>
      <c r="F217" s="7">
        <v>1.844422191232403</v>
      </c>
      <c r="G217" s="8">
        <v>0</v>
      </c>
      <c r="H217" s="9">
        <v>0</v>
      </c>
      <c r="I217" s="9">
        <v>1</v>
      </c>
      <c r="J217" s="9">
        <v>0</v>
      </c>
      <c r="K217" s="9">
        <v>0</v>
      </c>
      <c r="L217" s="8">
        <v>1706</v>
      </c>
      <c r="M217" s="9">
        <v>12</v>
      </c>
      <c r="N217" s="9">
        <f t="shared" si="34"/>
        <v>1693</v>
      </c>
      <c r="O217" s="9">
        <f t="shared" si="35"/>
        <v>48</v>
      </c>
      <c r="P217" s="7">
        <v>10.525</v>
      </c>
      <c r="Q217" s="7">
        <f t="shared" si="30"/>
        <v>23.475000000000001</v>
      </c>
      <c r="R217" s="9">
        <v>0</v>
      </c>
      <c r="S217" s="9">
        <v>1</v>
      </c>
      <c r="T217" s="9">
        <v>0</v>
      </c>
      <c r="U217" s="9">
        <v>0</v>
      </c>
      <c r="V217" s="9">
        <v>1</v>
      </c>
      <c r="W217" s="25">
        <v>0</v>
      </c>
      <c r="X217" s="9">
        <v>0</v>
      </c>
      <c r="Y217" s="9">
        <v>1</v>
      </c>
      <c r="Z217" s="25">
        <v>0</v>
      </c>
      <c r="AA217" s="9">
        <v>0</v>
      </c>
      <c r="AB217" s="25">
        <v>1</v>
      </c>
      <c r="AC217" s="17">
        <v>1999</v>
      </c>
      <c r="AD217" s="27">
        <v>0.12</v>
      </c>
      <c r="AE217" s="27">
        <v>0.23</v>
      </c>
      <c r="AF217" s="27">
        <v>0.53</v>
      </c>
      <c r="AG217" s="34">
        <v>0.12</v>
      </c>
      <c r="AH217" s="33">
        <v>0.67</v>
      </c>
      <c r="AI217" s="15">
        <v>0.33</v>
      </c>
      <c r="AJ217">
        <v>1</v>
      </c>
      <c r="AK217" s="31">
        <f t="shared" si="28"/>
        <v>0</v>
      </c>
      <c r="AL217">
        <v>0.31</v>
      </c>
      <c r="AM217" s="31">
        <v>0.69</v>
      </c>
      <c r="AN217">
        <v>0</v>
      </c>
      <c r="AO217" s="15">
        <v>1</v>
      </c>
      <c r="AP217">
        <f t="shared" si="33"/>
        <v>0.41400000000000003</v>
      </c>
      <c r="AQ217" s="15">
        <v>0.58599999999999997</v>
      </c>
      <c r="AR217" s="15" t="s">
        <v>10</v>
      </c>
      <c r="AS217">
        <v>0</v>
      </c>
      <c r="AT217">
        <v>0</v>
      </c>
      <c r="AU217">
        <v>0</v>
      </c>
      <c r="AV217">
        <v>0</v>
      </c>
      <c r="AW217">
        <v>0</v>
      </c>
      <c r="AX217">
        <v>0</v>
      </c>
      <c r="AY217" s="15">
        <v>1</v>
      </c>
      <c r="AZ217">
        <v>0</v>
      </c>
      <c r="BA217">
        <v>0</v>
      </c>
      <c r="BB217" s="15">
        <v>1</v>
      </c>
      <c r="BC217" t="s">
        <v>87</v>
      </c>
      <c r="BD217">
        <v>22</v>
      </c>
      <c r="BE217" s="21">
        <v>0.79700000000000004</v>
      </c>
      <c r="BF217" s="21">
        <v>40</v>
      </c>
      <c r="BG217">
        <v>1</v>
      </c>
      <c r="BH217">
        <v>0</v>
      </c>
      <c r="BI217">
        <v>0</v>
      </c>
      <c r="BJ217">
        <v>0</v>
      </c>
      <c r="BK217">
        <v>0</v>
      </c>
      <c r="BL217" s="15">
        <v>0</v>
      </c>
      <c r="BM217">
        <v>0</v>
      </c>
      <c r="BN217">
        <v>1</v>
      </c>
      <c r="BO217">
        <v>0</v>
      </c>
      <c r="BP217" s="15">
        <v>0</v>
      </c>
      <c r="BQ217">
        <v>1</v>
      </c>
      <c r="BR217">
        <v>0</v>
      </c>
      <c r="BS217" s="15">
        <v>0</v>
      </c>
      <c r="BT217">
        <v>0</v>
      </c>
      <c r="BU217">
        <v>0</v>
      </c>
      <c r="BV217">
        <v>1</v>
      </c>
      <c r="BW217">
        <v>1</v>
      </c>
      <c r="BX217">
        <v>0</v>
      </c>
      <c r="BY217">
        <v>0</v>
      </c>
      <c r="BZ217">
        <v>0</v>
      </c>
      <c r="CA217">
        <v>0</v>
      </c>
      <c r="CB217">
        <v>0</v>
      </c>
      <c r="CC217">
        <v>0</v>
      </c>
      <c r="CD217">
        <v>1</v>
      </c>
      <c r="CE217" s="15">
        <v>0</v>
      </c>
      <c r="CF217">
        <v>0</v>
      </c>
      <c r="CG217">
        <v>30</v>
      </c>
      <c r="CH217">
        <v>0</v>
      </c>
      <c r="CI217">
        <v>1</v>
      </c>
      <c r="CJ217">
        <v>29</v>
      </c>
      <c r="CK217" s="28" t="s">
        <v>80</v>
      </c>
    </row>
    <row r="218" spans="1:89" x14ac:dyDescent="0.35">
      <c r="A218">
        <v>217</v>
      </c>
      <c r="B218">
        <v>16</v>
      </c>
      <c r="C218" s="21" t="s">
        <v>120</v>
      </c>
      <c r="D218" s="11">
        <v>12.98233754759994</v>
      </c>
      <c r="E218" s="12">
        <v>3.5867113940512589</v>
      </c>
      <c r="F218" s="7">
        <v>3.6195657027581869</v>
      </c>
      <c r="G218" s="8">
        <v>0</v>
      </c>
      <c r="H218" s="9">
        <v>0</v>
      </c>
      <c r="I218" s="9">
        <v>1</v>
      </c>
      <c r="J218" s="9">
        <v>0</v>
      </c>
      <c r="K218" s="9">
        <v>0</v>
      </c>
      <c r="L218" s="8">
        <v>1706</v>
      </c>
      <c r="M218" s="9">
        <v>12</v>
      </c>
      <c r="N218" s="9">
        <f t="shared" si="34"/>
        <v>1693</v>
      </c>
      <c r="O218" s="9">
        <f t="shared" si="35"/>
        <v>48</v>
      </c>
      <c r="P218" s="7">
        <v>10.525</v>
      </c>
      <c r="Q218" s="7">
        <f t="shared" si="30"/>
        <v>23.475000000000001</v>
      </c>
      <c r="R218" s="9">
        <v>0</v>
      </c>
      <c r="S218" s="9">
        <v>1</v>
      </c>
      <c r="T218" s="9">
        <v>0</v>
      </c>
      <c r="U218" s="9">
        <v>0</v>
      </c>
      <c r="V218" s="9">
        <v>1</v>
      </c>
      <c r="W218" s="25">
        <v>0</v>
      </c>
      <c r="X218" s="9">
        <v>0</v>
      </c>
      <c r="Y218" s="9">
        <v>1</v>
      </c>
      <c r="Z218" s="25">
        <v>0</v>
      </c>
      <c r="AA218" s="9">
        <v>0</v>
      </c>
      <c r="AB218" s="25">
        <v>1</v>
      </c>
      <c r="AC218" s="17">
        <v>1999</v>
      </c>
      <c r="AD218" s="27">
        <v>0.12</v>
      </c>
      <c r="AE218" s="27">
        <v>0.23</v>
      </c>
      <c r="AF218" s="27">
        <v>0.53</v>
      </c>
      <c r="AG218" s="34">
        <v>0.12</v>
      </c>
      <c r="AH218" s="33">
        <v>0.67</v>
      </c>
      <c r="AI218" s="15">
        <v>0.33</v>
      </c>
      <c r="AJ218">
        <v>1</v>
      </c>
      <c r="AK218" s="31">
        <f t="shared" si="28"/>
        <v>0</v>
      </c>
      <c r="AL218">
        <v>0.31</v>
      </c>
      <c r="AM218" s="31">
        <v>0.69</v>
      </c>
      <c r="AN218">
        <v>0</v>
      </c>
      <c r="AO218" s="15">
        <v>1</v>
      </c>
      <c r="AP218">
        <f t="shared" si="33"/>
        <v>0.41400000000000003</v>
      </c>
      <c r="AQ218" s="15">
        <v>0.58599999999999997</v>
      </c>
      <c r="AR218" s="15" t="s">
        <v>10</v>
      </c>
      <c r="AS218">
        <v>0</v>
      </c>
      <c r="AT218">
        <v>0</v>
      </c>
      <c r="AU218">
        <v>0</v>
      </c>
      <c r="AV218">
        <v>0</v>
      </c>
      <c r="AW218">
        <v>0</v>
      </c>
      <c r="AX218">
        <v>0</v>
      </c>
      <c r="AY218" s="15">
        <v>1</v>
      </c>
      <c r="AZ218">
        <v>0</v>
      </c>
      <c r="BA218">
        <v>0</v>
      </c>
      <c r="BB218" s="15">
        <v>1</v>
      </c>
      <c r="BC218" t="s">
        <v>87</v>
      </c>
      <c r="BD218">
        <v>22</v>
      </c>
      <c r="BE218" s="21">
        <v>0.79700000000000004</v>
      </c>
      <c r="BF218" s="21">
        <v>40</v>
      </c>
      <c r="BG218">
        <v>1</v>
      </c>
      <c r="BH218">
        <v>0</v>
      </c>
      <c r="BI218">
        <v>0</v>
      </c>
      <c r="BJ218">
        <v>0</v>
      </c>
      <c r="BK218">
        <v>0</v>
      </c>
      <c r="BL218" s="15">
        <v>0</v>
      </c>
      <c r="BM218">
        <v>0</v>
      </c>
      <c r="BN218">
        <v>1</v>
      </c>
      <c r="BO218">
        <v>0</v>
      </c>
      <c r="BP218" s="15">
        <v>0</v>
      </c>
      <c r="BQ218">
        <v>1</v>
      </c>
      <c r="BR218">
        <v>0</v>
      </c>
      <c r="BS218" s="15">
        <v>0</v>
      </c>
      <c r="BT218">
        <v>0</v>
      </c>
      <c r="BU218">
        <v>0</v>
      </c>
      <c r="BV218">
        <v>1</v>
      </c>
      <c r="BW218">
        <v>1</v>
      </c>
      <c r="BX218">
        <v>0</v>
      </c>
      <c r="BY218">
        <v>0</v>
      </c>
      <c r="BZ218">
        <v>0</v>
      </c>
      <c r="CA218">
        <v>0</v>
      </c>
      <c r="CB218">
        <v>0</v>
      </c>
      <c r="CC218">
        <v>0</v>
      </c>
      <c r="CD218">
        <v>1</v>
      </c>
      <c r="CE218" s="15">
        <v>0</v>
      </c>
      <c r="CF218">
        <v>0</v>
      </c>
      <c r="CG218">
        <v>30</v>
      </c>
      <c r="CH218">
        <v>0</v>
      </c>
      <c r="CI218">
        <v>1</v>
      </c>
      <c r="CJ218">
        <v>29</v>
      </c>
      <c r="CK218" s="28" t="s">
        <v>80</v>
      </c>
    </row>
    <row r="219" spans="1:89" x14ac:dyDescent="0.35">
      <c r="A219">
        <v>218</v>
      </c>
      <c r="B219">
        <v>16</v>
      </c>
      <c r="C219" s="21" t="s">
        <v>120</v>
      </c>
      <c r="D219" s="11">
        <v>0.54258653334493534</v>
      </c>
      <c r="E219" s="12">
        <v>1.408733443555809</v>
      </c>
      <c r="F219" s="7">
        <v>0.38515911993640412</v>
      </c>
      <c r="G219" s="8">
        <v>0</v>
      </c>
      <c r="H219" s="9">
        <v>0</v>
      </c>
      <c r="I219" s="9">
        <v>1</v>
      </c>
      <c r="J219" s="9">
        <v>0</v>
      </c>
      <c r="K219" s="9">
        <v>0</v>
      </c>
      <c r="L219" s="8">
        <v>1714</v>
      </c>
      <c r="M219" s="9">
        <v>12</v>
      </c>
      <c r="N219" s="9">
        <f t="shared" si="34"/>
        <v>1701</v>
      </c>
      <c r="O219" s="9">
        <f t="shared" si="35"/>
        <v>48</v>
      </c>
      <c r="P219" s="7">
        <v>10.525</v>
      </c>
      <c r="Q219" s="7">
        <f t="shared" si="30"/>
        <v>23.475000000000001</v>
      </c>
      <c r="R219" s="9">
        <v>0</v>
      </c>
      <c r="S219" s="9">
        <v>1</v>
      </c>
      <c r="T219" s="9">
        <v>0</v>
      </c>
      <c r="U219" s="9">
        <v>0</v>
      </c>
      <c r="V219" s="9">
        <v>1</v>
      </c>
      <c r="W219" s="25">
        <v>0</v>
      </c>
      <c r="X219" s="9">
        <v>0</v>
      </c>
      <c r="Y219" s="9">
        <v>1</v>
      </c>
      <c r="Z219" s="25">
        <v>0</v>
      </c>
      <c r="AA219" s="9">
        <v>0</v>
      </c>
      <c r="AB219" s="25">
        <v>1</v>
      </c>
      <c r="AC219" s="17">
        <v>1999</v>
      </c>
      <c r="AD219" s="27">
        <v>0.12</v>
      </c>
      <c r="AE219" s="27">
        <v>0.23</v>
      </c>
      <c r="AF219" s="27">
        <v>0.53</v>
      </c>
      <c r="AG219" s="34">
        <v>0.12</v>
      </c>
      <c r="AH219" s="33">
        <v>0.67</v>
      </c>
      <c r="AI219" s="15">
        <v>0.33</v>
      </c>
      <c r="AJ219">
        <v>1</v>
      </c>
      <c r="AK219" s="31">
        <f t="shared" ref="AK219:AK223" si="36">1-AJ219</f>
        <v>0</v>
      </c>
      <c r="AL219">
        <v>0.31</v>
      </c>
      <c r="AM219" s="31">
        <v>0.69</v>
      </c>
      <c r="AN219">
        <v>0</v>
      </c>
      <c r="AO219" s="15">
        <v>1</v>
      </c>
      <c r="AP219">
        <f t="shared" si="33"/>
        <v>0.41400000000000003</v>
      </c>
      <c r="AQ219" s="15">
        <v>0.58599999999999997</v>
      </c>
      <c r="AR219" s="15" t="s">
        <v>10</v>
      </c>
      <c r="AS219">
        <v>0</v>
      </c>
      <c r="AT219">
        <v>0</v>
      </c>
      <c r="AU219">
        <v>0</v>
      </c>
      <c r="AV219">
        <v>0</v>
      </c>
      <c r="AW219">
        <v>0</v>
      </c>
      <c r="AX219">
        <v>0</v>
      </c>
      <c r="AY219" s="15">
        <v>1</v>
      </c>
      <c r="AZ219">
        <v>0</v>
      </c>
      <c r="BA219">
        <v>0</v>
      </c>
      <c r="BB219" s="15">
        <v>1</v>
      </c>
      <c r="BC219" t="s">
        <v>87</v>
      </c>
      <c r="BD219">
        <v>22</v>
      </c>
      <c r="BE219" s="21">
        <v>0.79700000000000004</v>
      </c>
      <c r="BF219" s="21">
        <v>40</v>
      </c>
      <c r="BG219">
        <v>1</v>
      </c>
      <c r="BH219">
        <v>0</v>
      </c>
      <c r="BI219">
        <v>0</v>
      </c>
      <c r="BJ219">
        <v>0</v>
      </c>
      <c r="BK219">
        <v>0</v>
      </c>
      <c r="BL219" s="15">
        <v>0</v>
      </c>
      <c r="BM219">
        <v>0</v>
      </c>
      <c r="BN219">
        <v>1</v>
      </c>
      <c r="BO219">
        <v>0</v>
      </c>
      <c r="BP219" s="15">
        <v>0</v>
      </c>
      <c r="BQ219">
        <v>1</v>
      </c>
      <c r="BR219">
        <v>0</v>
      </c>
      <c r="BS219" s="15">
        <v>0</v>
      </c>
      <c r="BT219">
        <v>0</v>
      </c>
      <c r="BU219">
        <v>0</v>
      </c>
      <c r="BV219">
        <v>1</v>
      </c>
      <c r="BW219">
        <v>1</v>
      </c>
      <c r="BX219">
        <v>0</v>
      </c>
      <c r="BY219">
        <v>0</v>
      </c>
      <c r="BZ219">
        <v>0</v>
      </c>
      <c r="CA219">
        <v>0</v>
      </c>
      <c r="CB219">
        <v>0</v>
      </c>
      <c r="CC219">
        <v>0</v>
      </c>
      <c r="CD219">
        <v>1</v>
      </c>
      <c r="CE219" s="15">
        <v>0</v>
      </c>
      <c r="CF219">
        <v>0</v>
      </c>
      <c r="CG219">
        <v>30</v>
      </c>
      <c r="CH219">
        <v>0</v>
      </c>
      <c r="CI219">
        <v>1</v>
      </c>
      <c r="CJ219">
        <v>29</v>
      </c>
      <c r="CK219" s="28" t="s">
        <v>80</v>
      </c>
    </row>
    <row r="220" spans="1:89" x14ac:dyDescent="0.35">
      <c r="A220">
        <v>219</v>
      </c>
      <c r="B220">
        <v>16</v>
      </c>
      <c r="C220" s="21" t="s">
        <v>120</v>
      </c>
      <c r="D220" s="11">
        <v>5.1399585521526792</v>
      </c>
      <c r="E220" s="12">
        <v>2.5174534462389979</v>
      </c>
      <c r="F220" s="7">
        <v>2.041729335583792</v>
      </c>
      <c r="G220" s="8">
        <v>0</v>
      </c>
      <c r="H220" s="9">
        <v>0</v>
      </c>
      <c r="I220" s="9">
        <v>1</v>
      </c>
      <c r="J220" s="9">
        <v>0</v>
      </c>
      <c r="K220" s="9">
        <v>0</v>
      </c>
      <c r="L220" s="8">
        <v>1714</v>
      </c>
      <c r="M220" s="9">
        <v>12</v>
      </c>
      <c r="N220" s="9">
        <f t="shared" si="34"/>
        <v>1701</v>
      </c>
      <c r="O220" s="9">
        <f t="shared" si="35"/>
        <v>48</v>
      </c>
      <c r="P220" s="7">
        <v>10.525</v>
      </c>
      <c r="Q220" s="7">
        <f t="shared" si="30"/>
        <v>23.475000000000001</v>
      </c>
      <c r="R220" s="9">
        <v>0</v>
      </c>
      <c r="S220" s="9">
        <v>1</v>
      </c>
      <c r="T220" s="9">
        <v>0</v>
      </c>
      <c r="U220" s="9">
        <v>0</v>
      </c>
      <c r="V220" s="9">
        <v>1</v>
      </c>
      <c r="W220" s="25">
        <v>0</v>
      </c>
      <c r="X220" s="9">
        <v>0</v>
      </c>
      <c r="Y220" s="9">
        <v>1</v>
      </c>
      <c r="Z220" s="25">
        <v>0</v>
      </c>
      <c r="AA220" s="9">
        <v>0</v>
      </c>
      <c r="AB220" s="25">
        <v>1</v>
      </c>
      <c r="AC220" s="17">
        <v>1999</v>
      </c>
      <c r="AD220" s="27">
        <v>0.12</v>
      </c>
      <c r="AE220" s="27">
        <v>0.23</v>
      </c>
      <c r="AF220" s="27">
        <v>0.53</v>
      </c>
      <c r="AG220" s="34">
        <v>0.12</v>
      </c>
      <c r="AH220" s="33">
        <v>0.67</v>
      </c>
      <c r="AI220" s="15">
        <v>0.33</v>
      </c>
      <c r="AJ220">
        <v>1</v>
      </c>
      <c r="AK220" s="31">
        <f t="shared" si="36"/>
        <v>0</v>
      </c>
      <c r="AL220">
        <v>0.31</v>
      </c>
      <c r="AM220" s="31">
        <v>0.69</v>
      </c>
      <c r="AN220">
        <v>0</v>
      </c>
      <c r="AO220" s="15">
        <v>1</v>
      </c>
      <c r="AP220">
        <f t="shared" si="33"/>
        <v>0.41400000000000003</v>
      </c>
      <c r="AQ220" s="15">
        <v>0.58599999999999997</v>
      </c>
      <c r="AR220" s="15" t="s">
        <v>10</v>
      </c>
      <c r="AS220">
        <v>0</v>
      </c>
      <c r="AT220">
        <v>0</v>
      </c>
      <c r="AU220">
        <v>0</v>
      </c>
      <c r="AV220">
        <v>0</v>
      </c>
      <c r="AW220">
        <v>0</v>
      </c>
      <c r="AX220">
        <v>0</v>
      </c>
      <c r="AY220" s="15">
        <v>1</v>
      </c>
      <c r="AZ220">
        <v>0</v>
      </c>
      <c r="BA220">
        <v>0</v>
      </c>
      <c r="BB220" s="15">
        <v>1</v>
      </c>
      <c r="BC220" t="s">
        <v>87</v>
      </c>
      <c r="BD220">
        <v>22</v>
      </c>
      <c r="BE220" s="21">
        <v>0.79700000000000004</v>
      </c>
      <c r="BF220" s="21">
        <v>40</v>
      </c>
      <c r="BG220">
        <v>1</v>
      </c>
      <c r="BH220">
        <v>0</v>
      </c>
      <c r="BI220">
        <v>0</v>
      </c>
      <c r="BJ220">
        <v>0</v>
      </c>
      <c r="BK220">
        <v>0</v>
      </c>
      <c r="BL220" s="15">
        <v>0</v>
      </c>
      <c r="BM220">
        <v>0</v>
      </c>
      <c r="BN220">
        <v>1</v>
      </c>
      <c r="BO220">
        <v>0</v>
      </c>
      <c r="BP220" s="15">
        <v>0</v>
      </c>
      <c r="BQ220">
        <v>1</v>
      </c>
      <c r="BR220">
        <v>0</v>
      </c>
      <c r="BS220" s="15">
        <v>0</v>
      </c>
      <c r="BT220">
        <v>0</v>
      </c>
      <c r="BU220">
        <v>0</v>
      </c>
      <c r="BV220">
        <v>1</v>
      </c>
      <c r="BW220">
        <v>1</v>
      </c>
      <c r="BX220">
        <v>0</v>
      </c>
      <c r="BY220">
        <v>0</v>
      </c>
      <c r="BZ220">
        <v>0</v>
      </c>
      <c r="CA220">
        <v>0</v>
      </c>
      <c r="CB220">
        <v>0</v>
      </c>
      <c r="CC220">
        <v>0</v>
      </c>
      <c r="CD220">
        <v>1</v>
      </c>
      <c r="CE220" s="15">
        <v>0</v>
      </c>
      <c r="CF220">
        <v>0</v>
      </c>
      <c r="CG220">
        <v>30</v>
      </c>
      <c r="CH220">
        <v>0</v>
      </c>
      <c r="CI220">
        <v>1</v>
      </c>
      <c r="CJ220">
        <v>29</v>
      </c>
      <c r="CK220" s="28" t="s">
        <v>80</v>
      </c>
    </row>
    <row r="221" spans="1:89" x14ac:dyDescent="0.35">
      <c r="A221">
        <v>220</v>
      </c>
      <c r="B221">
        <v>16</v>
      </c>
      <c r="C221" s="21" t="s">
        <v>120</v>
      </c>
      <c r="D221" s="11">
        <v>5.1430632213731453</v>
      </c>
      <c r="E221" s="12">
        <v>2.5993515144848889</v>
      </c>
      <c r="F221" s="7">
        <v>1.978594735153526</v>
      </c>
      <c r="G221" s="8">
        <v>0</v>
      </c>
      <c r="H221" s="9">
        <v>0</v>
      </c>
      <c r="I221" s="9">
        <v>1</v>
      </c>
      <c r="J221" s="9">
        <v>0</v>
      </c>
      <c r="K221" s="9">
        <v>0</v>
      </c>
      <c r="L221" s="8">
        <v>1714</v>
      </c>
      <c r="M221" s="9">
        <v>12</v>
      </c>
      <c r="N221" s="9">
        <f t="shared" si="34"/>
        <v>1701</v>
      </c>
      <c r="O221" s="9">
        <f t="shared" si="35"/>
        <v>48</v>
      </c>
      <c r="P221" s="7">
        <v>10.525</v>
      </c>
      <c r="Q221" s="7">
        <f t="shared" si="30"/>
        <v>23.475000000000001</v>
      </c>
      <c r="R221" s="9">
        <v>0</v>
      </c>
      <c r="S221" s="9">
        <v>1</v>
      </c>
      <c r="T221" s="9">
        <v>0</v>
      </c>
      <c r="U221" s="9">
        <v>0</v>
      </c>
      <c r="V221" s="9">
        <v>1</v>
      </c>
      <c r="W221" s="25">
        <v>0</v>
      </c>
      <c r="X221" s="9">
        <v>0</v>
      </c>
      <c r="Y221" s="9">
        <v>1</v>
      </c>
      <c r="Z221" s="25">
        <v>0</v>
      </c>
      <c r="AA221" s="9">
        <v>0</v>
      </c>
      <c r="AB221" s="25">
        <v>1</v>
      </c>
      <c r="AC221" s="17">
        <v>1999</v>
      </c>
      <c r="AD221" s="27">
        <v>0.12</v>
      </c>
      <c r="AE221" s="27">
        <v>0.23</v>
      </c>
      <c r="AF221" s="27">
        <v>0.53</v>
      </c>
      <c r="AG221" s="34">
        <v>0.12</v>
      </c>
      <c r="AH221" s="33">
        <v>0.67</v>
      </c>
      <c r="AI221" s="15">
        <v>0.33</v>
      </c>
      <c r="AJ221">
        <v>1</v>
      </c>
      <c r="AK221" s="31">
        <f t="shared" si="36"/>
        <v>0</v>
      </c>
      <c r="AL221">
        <v>0.31</v>
      </c>
      <c r="AM221" s="31">
        <v>0.69</v>
      </c>
      <c r="AN221">
        <v>0</v>
      </c>
      <c r="AO221" s="15">
        <v>1</v>
      </c>
      <c r="AP221">
        <f t="shared" si="33"/>
        <v>0.41400000000000003</v>
      </c>
      <c r="AQ221" s="15">
        <v>0.58599999999999997</v>
      </c>
      <c r="AR221" s="15" t="s">
        <v>10</v>
      </c>
      <c r="AS221">
        <v>0</v>
      </c>
      <c r="AT221">
        <v>0</v>
      </c>
      <c r="AU221">
        <v>0</v>
      </c>
      <c r="AV221">
        <v>0</v>
      </c>
      <c r="AW221">
        <v>0</v>
      </c>
      <c r="AX221">
        <v>0</v>
      </c>
      <c r="AY221" s="15">
        <v>1</v>
      </c>
      <c r="AZ221">
        <v>0</v>
      </c>
      <c r="BA221">
        <v>0</v>
      </c>
      <c r="BB221" s="15">
        <v>1</v>
      </c>
      <c r="BC221" t="s">
        <v>87</v>
      </c>
      <c r="BD221">
        <v>22</v>
      </c>
      <c r="BE221" s="21">
        <v>0.79700000000000004</v>
      </c>
      <c r="BF221" s="21">
        <v>40</v>
      </c>
      <c r="BG221">
        <v>1</v>
      </c>
      <c r="BH221">
        <v>0</v>
      </c>
      <c r="BI221">
        <v>0</v>
      </c>
      <c r="BJ221">
        <v>0</v>
      </c>
      <c r="BK221">
        <v>0</v>
      </c>
      <c r="BL221" s="15">
        <v>0</v>
      </c>
      <c r="BM221">
        <v>0</v>
      </c>
      <c r="BN221">
        <v>1</v>
      </c>
      <c r="BO221">
        <v>0</v>
      </c>
      <c r="BP221" s="15">
        <v>0</v>
      </c>
      <c r="BQ221">
        <v>1</v>
      </c>
      <c r="BR221">
        <v>0</v>
      </c>
      <c r="BS221" s="15">
        <v>0</v>
      </c>
      <c r="BT221">
        <v>0</v>
      </c>
      <c r="BU221">
        <v>0</v>
      </c>
      <c r="BV221">
        <v>1</v>
      </c>
      <c r="BW221">
        <v>1</v>
      </c>
      <c r="BX221">
        <v>0</v>
      </c>
      <c r="BY221">
        <v>0</v>
      </c>
      <c r="BZ221">
        <v>0</v>
      </c>
      <c r="CA221">
        <v>0</v>
      </c>
      <c r="CB221">
        <v>0</v>
      </c>
      <c r="CC221">
        <v>0</v>
      </c>
      <c r="CD221">
        <v>1</v>
      </c>
      <c r="CE221" s="15">
        <v>0</v>
      </c>
      <c r="CF221">
        <v>0</v>
      </c>
      <c r="CG221">
        <v>30</v>
      </c>
      <c r="CH221">
        <v>0</v>
      </c>
      <c r="CI221">
        <v>1</v>
      </c>
      <c r="CJ221">
        <v>29</v>
      </c>
      <c r="CK221" s="28" t="s">
        <v>80</v>
      </c>
    </row>
    <row r="222" spans="1:89" s="38" customFormat="1" x14ac:dyDescent="0.35">
      <c r="A222" s="38">
        <v>221</v>
      </c>
      <c r="B222" s="38">
        <v>16</v>
      </c>
      <c r="C222" s="39" t="s">
        <v>120</v>
      </c>
      <c r="D222" s="40">
        <v>13.10872656044209</v>
      </c>
      <c r="E222" s="41">
        <v>3.545735814278494</v>
      </c>
      <c r="F222" s="42">
        <v>3.697039838008779</v>
      </c>
      <c r="G222" s="44">
        <v>0</v>
      </c>
      <c r="H222" s="45">
        <v>0</v>
      </c>
      <c r="I222" s="45">
        <v>1</v>
      </c>
      <c r="J222" s="45">
        <v>0</v>
      </c>
      <c r="K222" s="45">
        <v>0</v>
      </c>
      <c r="L222" s="44">
        <v>1714</v>
      </c>
      <c r="M222" s="45">
        <v>12</v>
      </c>
      <c r="N222" s="45">
        <f t="shared" si="34"/>
        <v>1701</v>
      </c>
      <c r="O222" s="45">
        <f t="shared" si="35"/>
        <v>48</v>
      </c>
      <c r="P222" s="42">
        <v>10.525</v>
      </c>
      <c r="Q222" s="42">
        <f t="shared" si="30"/>
        <v>23.475000000000001</v>
      </c>
      <c r="R222" s="45">
        <v>0</v>
      </c>
      <c r="S222" s="45">
        <v>1</v>
      </c>
      <c r="T222" s="45">
        <v>0</v>
      </c>
      <c r="U222" s="45">
        <v>0</v>
      </c>
      <c r="V222" s="45">
        <v>1</v>
      </c>
      <c r="W222" s="46">
        <v>0</v>
      </c>
      <c r="X222" s="45">
        <v>0</v>
      </c>
      <c r="Y222" s="45">
        <v>1</v>
      </c>
      <c r="Z222" s="46">
        <v>0</v>
      </c>
      <c r="AA222" s="45">
        <v>0</v>
      </c>
      <c r="AB222" s="46">
        <v>1</v>
      </c>
      <c r="AC222" s="47">
        <v>1999</v>
      </c>
      <c r="AD222" s="43">
        <v>0.12</v>
      </c>
      <c r="AE222" s="43">
        <v>0.23</v>
      </c>
      <c r="AF222" s="43">
        <v>0.53</v>
      </c>
      <c r="AG222" s="48">
        <v>0.12</v>
      </c>
      <c r="AH222" s="49">
        <v>0.67</v>
      </c>
      <c r="AI222" s="50">
        <v>0.33</v>
      </c>
      <c r="AJ222" s="38">
        <v>1</v>
      </c>
      <c r="AK222" s="51">
        <f t="shared" si="36"/>
        <v>0</v>
      </c>
      <c r="AL222" s="38">
        <v>0.31</v>
      </c>
      <c r="AM222" s="51">
        <v>0.69</v>
      </c>
      <c r="AN222">
        <v>0</v>
      </c>
      <c r="AO222" s="50">
        <v>1</v>
      </c>
      <c r="AP222" s="38">
        <f t="shared" si="33"/>
        <v>0.41400000000000003</v>
      </c>
      <c r="AQ222" s="50">
        <v>0.58599999999999997</v>
      </c>
      <c r="AR222" s="50" t="s">
        <v>10</v>
      </c>
      <c r="AS222">
        <v>0</v>
      </c>
      <c r="AT222">
        <v>0</v>
      </c>
      <c r="AU222">
        <v>0</v>
      </c>
      <c r="AV222">
        <v>0</v>
      </c>
      <c r="AW222">
        <v>0</v>
      </c>
      <c r="AX222">
        <v>0</v>
      </c>
      <c r="AY222" s="50">
        <v>1</v>
      </c>
      <c r="AZ222">
        <v>0</v>
      </c>
      <c r="BA222">
        <v>0</v>
      </c>
      <c r="BB222" s="50">
        <v>1</v>
      </c>
      <c r="BC222" t="s">
        <v>87</v>
      </c>
      <c r="BD222">
        <v>22</v>
      </c>
      <c r="BE222" s="39">
        <v>0.79700000000000004</v>
      </c>
      <c r="BF222" s="39">
        <v>40</v>
      </c>
      <c r="BG222" s="38">
        <v>1</v>
      </c>
      <c r="BH222" s="38">
        <v>0</v>
      </c>
      <c r="BI222" s="38">
        <v>0</v>
      </c>
      <c r="BJ222" s="38">
        <v>0</v>
      </c>
      <c r="BK222" s="38">
        <v>0</v>
      </c>
      <c r="BL222" s="50">
        <v>0</v>
      </c>
      <c r="BM222" s="38">
        <v>0</v>
      </c>
      <c r="BN222" s="38">
        <v>1</v>
      </c>
      <c r="BO222" s="38">
        <v>0</v>
      </c>
      <c r="BP222" s="50">
        <v>0</v>
      </c>
      <c r="BQ222" s="38">
        <v>1</v>
      </c>
      <c r="BR222" s="38">
        <v>0</v>
      </c>
      <c r="BS222" s="50">
        <v>0</v>
      </c>
      <c r="BT222" s="38">
        <v>0</v>
      </c>
      <c r="BU222" s="38">
        <v>0</v>
      </c>
      <c r="BV222" s="38">
        <v>1</v>
      </c>
      <c r="BW222" s="38">
        <v>1</v>
      </c>
      <c r="BX222" s="38">
        <v>0</v>
      </c>
      <c r="BY222" s="38">
        <v>0</v>
      </c>
      <c r="BZ222" s="38">
        <v>0</v>
      </c>
      <c r="CA222">
        <v>0</v>
      </c>
      <c r="CB222" s="38">
        <v>0</v>
      </c>
      <c r="CC222" s="38">
        <v>0</v>
      </c>
      <c r="CD222" s="38">
        <v>1</v>
      </c>
      <c r="CE222" s="50">
        <v>0</v>
      </c>
      <c r="CF222">
        <v>0</v>
      </c>
      <c r="CG222">
        <v>30</v>
      </c>
      <c r="CH222">
        <v>0</v>
      </c>
      <c r="CI222">
        <v>1</v>
      </c>
      <c r="CJ222">
        <v>29</v>
      </c>
      <c r="CK222" s="28" t="s">
        <v>80</v>
      </c>
    </row>
    <row r="223" spans="1:89" x14ac:dyDescent="0.35">
      <c r="A223">
        <v>222</v>
      </c>
      <c r="B223">
        <v>17</v>
      </c>
      <c r="C223" s="21" t="s">
        <v>123</v>
      </c>
      <c r="D223" s="11">
        <v>8.8000000000000007</v>
      </c>
      <c r="E223" s="12">
        <f t="shared" ref="E223:E230" si="37">D223/F223</f>
        <v>4.1006523765144458E-2</v>
      </c>
      <c r="F223" s="7">
        <v>214.6</v>
      </c>
      <c r="G223" s="8">
        <v>0</v>
      </c>
      <c r="H223" s="9">
        <v>0</v>
      </c>
      <c r="I223" s="9">
        <v>0</v>
      </c>
      <c r="J223" s="9">
        <v>1</v>
      </c>
      <c r="K223" s="9">
        <v>0</v>
      </c>
      <c r="L223" s="8">
        <v>97050</v>
      </c>
      <c r="M223" s="9">
        <v>3</v>
      </c>
      <c r="N223" s="9">
        <f t="shared" si="34"/>
        <v>97046</v>
      </c>
      <c r="O223" s="9">
        <f t="shared" si="35"/>
        <v>8</v>
      </c>
      <c r="P223" s="7">
        <v>10.1</v>
      </c>
      <c r="Q223" s="7">
        <v>20.7</v>
      </c>
      <c r="R223" s="9">
        <v>1</v>
      </c>
      <c r="S223" s="9">
        <v>0</v>
      </c>
      <c r="T223" s="9">
        <v>0</v>
      </c>
      <c r="U223" s="9">
        <v>0</v>
      </c>
      <c r="V223" s="9">
        <v>0</v>
      </c>
      <c r="W223" s="25">
        <v>1</v>
      </c>
      <c r="X223" s="9">
        <v>0</v>
      </c>
      <c r="Y223" s="9">
        <v>1</v>
      </c>
      <c r="Z223" s="25">
        <v>0</v>
      </c>
      <c r="AA223" s="9">
        <v>1</v>
      </c>
      <c r="AB223" s="25">
        <v>0</v>
      </c>
      <c r="AC223" s="17">
        <v>2017</v>
      </c>
      <c r="AD223" s="27">
        <v>0.11</v>
      </c>
      <c r="AE223" s="27">
        <v>0.39</v>
      </c>
      <c r="AF223" s="27">
        <v>0.34</v>
      </c>
      <c r="AG223" s="34">
        <v>0.16</v>
      </c>
      <c r="AH223" s="33" t="s">
        <v>87</v>
      </c>
      <c r="AI223" s="15" t="s">
        <v>87</v>
      </c>
      <c r="AJ223">
        <v>0.70799999999999996</v>
      </c>
      <c r="AK223" s="31">
        <f t="shared" si="36"/>
        <v>0.29200000000000004</v>
      </c>
      <c r="AL223">
        <v>0.73599999999999999</v>
      </c>
      <c r="AM223" s="31">
        <v>0.26400000000000001</v>
      </c>
      <c r="AN223">
        <v>0</v>
      </c>
      <c r="AO223" s="15">
        <v>1</v>
      </c>
      <c r="AP223" t="s">
        <v>87</v>
      </c>
      <c r="AQ223" s="15" t="s">
        <v>87</v>
      </c>
      <c r="AR223" s="15" t="s">
        <v>29</v>
      </c>
      <c r="AS223">
        <v>0</v>
      </c>
      <c r="AT223">
        <v>0</v>
      </c>
      <c r="AU223">
        <v>1</v>
      </c>
      <c r="AV223">
        <v>0</v>
      </c>
      <c r="AW223">
        <v>0</v>
      </c>
      <c r="AX223">
        <v>0</v>
      </c>
      <c r="AY223" s="15">
        <v>0</v>
      </c>
      <c r="AZ223">
        <v>0</v>
      </c>
      <c r="BA223">
        <v>1</v>
      </c>
      <c r="BB223" s="15">
        <v>0</v>
      </c>
      <c r="BC223">
        <v>6947</v>
      </c>
      <c r="BD223">
        <v>1048</v>
      </c>
      <c r="BE223" s="21">
        <v>6.2E-2</v>
      </c>
      <c r="BF223" s="21">
        <v>40</v>
      </c>
      <c r="BG223">
        <v>1</v>
      </c>
      <c r="BH223">
        <v>0</v>
      </c>
      <c r="BI223">
        <v>0</v>
      </c>
      <c r="BJ223">
        <v>0</v>
      </c>
      <c r="BK223">
        <v>0</v>
      </c>
      <c r="BL223" s="15">
        <v>0</v>
      </c>
      <c r="BM223">
        <v>0</v>
      </c>
      <c r="BN223">
        <v>0</v>
      </c>
      <c r="BO223">
        <v>1</v>
      </c>
      <c r="BP223" s="15">
        <v>0</v>
      </c>
      <c r="BQ223">
        <v>0</v>
      </c>
      <c r="BR223">
        <v>0</v>
      </c>
      <c r="BS223" s="15">
        <v>0</v>
      </c>
      <c r="BT223">
        <v>0</v>
      </c>
      <c r="BU223">
        <v>0</v>
      </c>
      <c r="BV223">
        <v>1</v>
      </c>
      <c r="BW223">
        <v>1</v>
      </c>
      <c r="BX223">
        <v>0</v>
      </c>
      <c r="BY223">
        <v>0</v>
      </c>
      <c r="BZ223">
        <v>0</v>
      </c>
      <c r="CA223">
        <v>0</v>
      </c>
      <c r="CB223">
        <v>0</v>
      </c>
      <c r="CC223">
        <v>0</v>
      </c>
      <c r="CD223">
        <v>0</v>
      </c>
      <c r="CE223" s="15">
        <v>0</v>
      </c>
      <c r="CF223">
        <v>4.149</v>
      </c>
      <c r="CG223">
        <v>14</v>
      </c>
      <c r="CH223">
        <v>1</v>
      </c>
      <c r="CI223">
        <v>0</v>
      </c>
      <c r="CJ223">
        <v>42</v>
      </c>
      <c r="CK223" s="28" t="s">
        <v>80</v>
      </c>
    </row>
    <row r="224" spans="1:89" x14ac:dyDescent="0.35">
      <c r="A224">
        <v>223</v>
      </c>
      <c r="B224">
        <v>17</v>
      </c>
      <c r="C224" s="21" t="s">
        <v>123</v>
      </c>
      <c r="D224" s="11">
        <v>8.31</v>
      </c>
      <c r="E224" s="12">
        <f t="shared" si="37"/>
        <v>4.5559210526315792E-2</v>
      </c>
      <c r="F224" s="7">
        <v>182.4</v>
      </c>
      <c r="G224" s="8">
        <v>0</v>
      </c>
      <c r="H224" s="9">
        <v>0</v>
      </c>
      <c r="I224" s="9">
        <v>0</v>
      </c>
      <c r="J224" s="9">
        <v>1</v>
      </c>
      <c r="K224" s="9">
        <v>0</v>
      </c>
      <c r="L224" s="8">
        <v>68726</v>
      </c>
      <c r="M224" s="9">
        <v>3</v>
      </c>
      <c r="N224" s="9">
        <f t="shared" si="34"/>
        <v>68722</v>
      </c>
      <c r="O224" s="9">
        <f t="shared" si="35"/>
        <v>8</v>
      </c>
      <c r="P224" s="7">
        <v>10.1</v>
      </c>
      <c r="Q224" s="7">
        <v>20.7</v>
      </c>
      <c r="R224" s="9">
        <v>1</v>
      </c>
      <c r="S224" s="9">
        <v>0</v>
      </c>
      <c r="T224" s="9">
        <v>0</v>
      </c>
      <c r="U224" s="9">
        <v>0</v>
      </c>
      <c r="V224" s="9">
        <v>0</v>
      </c>
      <c r="W224" s="25">
        <v>1</v>
      </c>
      <c r="X224" s="9">
        <v>0</v>
      </c>
      <c r="Y224" s="9">
        <v>1</v>
      </c>
      <c r="Z224" s="25">
        <v>0</v>
      </c>
      <c r="AA224" s="9">
        <v>1</v>
      </c>
      <c r="AB224" s="25">
        <v>0</v>
      </c>
      <c r="AC224" s="17">
        <v>2017</v>
      </c>
      <c r="AD224" s="27">
        <v>0.11</v>
      </c>
      <c r="AE224" s="27">
        <v>0.39</v>
      </c>
      <c r="AF224" s="27">
        <v>0.34</v>
      </c>
      <c r="AG224" s="34">
        <v>0.16</v>
      </c>
      <c r="AH224" s="33" t="s">
        <v>87</v>
      </c>
      <c r="AI224" s="15" t="s">
        <v>87</v>
      </c>
      <c r="AJ224">
        <v>1</v>
      </c>
      <c r="AK224" s="31">
        <v>0</v>
      </c>
      <c r="AL224">
        <v>0.73599999999999999</v>
      </c>
      <c r="AM224" s="31">
        <v>0.26400000000000001</v>
      </c>
      <c r="AN224">
        <v>0</v>
      </c>
      <c r="AO224" s="15">
        <v>1</v>
      </c>
      <c r="AP224" t="s">
        <v>87</v>
      </c>
      <c r="AQ224" s="15" t="s">
        <v>87</v>
      </c>
      <c r="AR224" s="15" t="s">
        <v>29</v>
      </c>
      <c r="AS224">
        <v>0</v>
      </c>
      <c r="AT224">
        <v>0</v>
      </c>
      <c r="AU224">
        <v>1</v>
      </c>
      <c r="AV224">
        <v>0</v>
      </c>
      <c r="AW224">
        <v>0</v>
      </c>
      <c r="AX224">
        <v>0</v>
      </c>
      <c r="AY224" s="15">
        <v>0</v>
      </c>
      <c r="AZ224">
        <v>0</v>
      </c>
      <c r="BA224">
        <v>1</v>
      </c>
      <c r="BB224" s="15">
        <v>0</v>
      </c>
      <c r="BC224">
        <v>6947</v>
      </c>
      <c r="BD224">
        <v>1048</v>
      </c>
      <c r="BE224" s="21">
        <v>6.2E-2</v>
      </c>
      <c r="BF224" s="21">
        <v>40</v>
      </c>
      <c r="BG224">
        <v>1</v>
      </c>
      <c r="BH224">
        <v>0</v>
      </c>
      <c r="BI224">
        <v>0</v>
      </c>
      <c r="BJ224">
        <v>0</v>
      </c>
      <c r="BK224">
        <v>0</v>
      </c>
      <c r="BL224" s="15">
        <v>0</v>
      </c>
      <c r="BM224">
        <v>0</v>
      </c>
      <c r="BN224">
        <v>0</v>
      </c>
      <c r="BO224">
        <v>1</v>
      </c>
      <c r="BP224" s="15">
        <v>0</v>
      </c>
      <c r="BQ224">
        <v>0</v>
      </c>
      <c r="BR224">
        <v>0</v>
      </c>
      <c r="BS224" s="15">
        <v>0</v>
      </c>
      <c r="BT224">
        <v>0</v>
      </c>
      <c r="BU224">
        <v>0</v>
      </c>
      <c r="BV224">
        <v>1</v>
      </c>
      <c r="BW224">
        <v>1</v>
      </c>
      <c r="BX224">
        <v>0</v>
      </c>
      <c r="BY224">
        <v>0</v>
      </c>
      <c r="BZ224">
        <v>0</v>
      </c>
      <c r="CA224">
        <v>0</v>
      </c>
      <c r="CB224">
        <v>0</v>
      </c>
      <c r="CC224">
        <v>0</v>
      </c>
      <c r="CD224">
        <v>0</v>
      </c>
      <c r="CE224" s="15">
        <v>0</v>
      </c>
      <c r="CF224">
        <v>4.149</v>
      </c>
      <c r="CG224">
        <v>14</v>
      </c>
      <c r="CH224">
        <v>1</v>
      </c>
      <c r="CI224">
        <v>0</v>
      </c>
      <c r="CJ224">
        <v>42</v>
      </c>
      <c r="CK224" s="28" t="s">
        <v>80</v>
      </c>
    </row>
    <row r="225" spans="1:89" x14ac:dyDescent="0.35">
      <c r="A225">
        <v>224</v>
      </c>
      <c r="B225">
        <v>17</v>
      </c>
      <c r="C225" s="21" t="s">
        <v>123</v>
      </c>
      <c r="D225" s="11">
        <v>10.3</v>
      </c>
      <c r="E225" s="12">
        <f t="shared" si="37"/>
        <v>8.45648604269294E-2</v>
      </c>
      <c r="F225" s="7">
        <v>121.8</v>
      </c>
      <c r="G225" s="8">
        <v>0</v>
      </c>
      <c r="H225" s="9">
        <v>0</v>
      </c>
      <c r="I225" s="9">
        <v>0</v>
      </c>
      <c r="J225" s="9">
        <v>1</v>
      </c>
      <c r="K225" s="9">
        <v>0</v>
      </c>
      <c r="L225" s="8">
        <v>28324</v>
      </c>
      <c r="M225" s="9">
        <v>3</v>
      </c>
      <c r="N225" s="9">
        <f t="shared" si="34"/>
        <v>28320</v>
      </c>
      <c r="O225" s="9">
        <f t="shared" si="35"/>
        <v>8</v>
      </c>
      <c r="P225" s="7">
        <v>10.1</v>
      </c>
      <c r="Q225" s="7">
        <v>20.7</v>
      </c>
      <c r="R225" s="9">
        <v>1</v>
      </c>
      <c r="S225" s="9">
        <v>0</v>
      </c>
      <c r="T225" s="9">
        <v>0</v>
      </c>
      <c r="U225" s="9">
        <v>0</v>
      </c>
      <c r="V225" s="9">
        <v>0</v>
      </c>
      <c r="W225" s="25">
        <v>1</v>
      </c>
      <c r="X225" s="9">
        <v>0</v>
      </c>
      <c r="Y225" s="9">
        <v>1</v>
      </c>
      <c r="Z225" s="25">
        <v>0</v>
      </c>
      <c r="AA225" s="9">
        <v>1</v>
      </c>
      <c r="AB225" s="25">
        <v>0</v>
      </c>
      <c r="AC225" s="17">
        <v>2017</v>
      </c>
      <c r="AD225" s="27">
        <v>0.11</v>
      </c>
      <c r="AE225" s="27">
        <v>0.39</v>
      </c>
      <c r="AF225" s="27">
        <v>0.34</v>
      </c>
      <c r="AG225" s="34">
        <v>0.16</v>
      </c>
      <c r="AH225" s="33" t="s">
        <v>87</v>
      </c>
      <c r="AI225" s="15" t="s">
        <v>87</v>
      </c>
      <c r="AJ225">
        <v>0</v>
      </c>
      <c r="AK225" s="31">
        <v>1</v>
      </c>
      <c r="AL225">
        <v>0.73599999999999999</v>
      </c>
      <c r="AM225" s="31">
        <v>0.26400000000000001</v>
      </c>
      <c r="AN225">
        <v>0</v>
      </c>
      <c r="AO225" s="15">
        <v>1</v>
      </c>
      <c r="AP225" t="s">
        <v>87</v>
      </c>
      <c r="AQ225" s="15" t="s">
        <v>87</v>
      </c>
      <c r="AR225" s="15" t="s">
        <v>29</v>
      </c>
      <c r="AS225">
        <v>0</v>
      </c>
      <c r="AT225">
        <v>0</v>
      </c>
      <c r="AU225">
        <v>1</v>
      </c>
      <c r="AV225">
        <v>0</v>
      </c>
      <c r="AW225">
        <v>0</v>
      </c>
      <c r="AX225">
        <v>0</v>
      </c>
      <c r="AY225" s="15">
        <v>0</v>
      </c>
      <c r="AZ225">
        <v>0</v>
      </c>
      <c r="BA225">
        <v>1</v>
      </c>
      <c r="BB225" s="15">
        <v>0</v>
      </c>
      <c r="BC225">
        <v>6947</v>
      </c>
      <c r="BD225">
        <v>1048</v>
      </c>
      <c r="BE225" s="21">
        <v>6.2E-2</v>
      </c>
      <c r="BF225" s="21">
        <v>40</v>
      </c>
      <c r="BG225">
        <v>1</v>
      </c>
      <c r="BH225">
        <v>0</v>
      </c>
      <c r="BI225">
        <v>0</v>
      </c>
      <c r="BJ225">
        <v>0</v>
      </c>
      <c r="BK225">
        <v>0</v>
      </c>
      <c r="BL225" s="15">
        <v>0</v>
      </c>
      <c r="BM225">
        <v>0</v>
      </c>
      <c r="BN225">
        <v>0</v>
      </c>
      <c r="BO225">
        <v>1</v>
      </c>
      <c r="BP225" s="15">
        <v>0</v>
      </c>
      <c r="BQ225">
        <v>0</v>
      </c>
      <c r="BR225">
        <v>0</v>
      </c>
      <c r="BS225" s="15">
        <v>0</v>
      </c>
      <c r="BT225">
        <v>0</v>
      </c>
      <c r="BU225">
        <v>0</v>
      </c>
      <c r="BV225">
        <v>1</v>
      </c>
      <c r="BW225">
        <v>1</v>
      </c>
      <c r="BX225">
        <v>0</v>
      </c>
      <c r="BY225">
        <v>0</v>
      </c>
      <c r="BZ225">
        <v>0</v>
      </c>
      <c r="CA225">
        <v>0</v>
      </c>
      <c r="CB225">
        <v>0</v>
      </c>
      <c r="CC225">
        <v>0</v>
      </c>
      <c r="CD225">
        <v>0</v>
      </c>
      <c r="CE225" s="15">
        <v>0</v>
      </c>
      <c r="CF225">
        <v>4.149</v>
      </c>
      <c r="CG225">
        <v>14</v>
      </c>
      <c r="CH225">
        <v>1</v>
      </c>
      <c r="CI225">
        <v>0</v>
      </c>
      <c r="CJ225">
        <v>42</v>
      </c>
      <c r="CK225" s="28" t="s">
        <v>80</v>
      </c>
    </row>
    <row r="226" spans="1:89" x14ac:dyDescent="0.35">
      <c r="A226">
        <v>225</v>
      </c>
      <c r="B226">
        <v>17</v>
      </c>
      <c r="C226" s="21" t="s">
        <v>123</v>
      </c>
      <c r="D226" s="11">
        <v>13.4</v>
      </c>
      <c r="E226" s="12">
        <f t="shared" si="37"/>
        <v>0.30044843049327352</v>
      </c>
      <c r="F226" s="7">
        <v>44.6</v>
      </c>
      <c r="G226" s="8">
        <v>0</v>
      </c>
      <c r="H226" s="9">
        <v>0</v>
      </c>
      <c r="I226" s="9">
        <v>0</v>
      </c>
      <c r="J226" s="9">
        <v>1</v>
      </c>
      <c r="K226" s="9">
        <v>0</v>
      </c>
      <c r="L226" s="8">
        <v>28324</v>
      </c>
      <c r="M226" s="9">
        <v>3</v>
      </c>
      <c r="N226" s="9">
        <f t="shared" si="34"/>
        <v>28320</v>
      </c>
      <c r="O226" s="9">
        <f t="shared" si="35"/>
        <v>8</v>
      </c>
      <c r="P226" s="7">
        <v>10.1</v>
      </c>
      <c r="Q226" s="7">
        <v>20.7</v>
      </c>
      <c r="R226" s="9">
        <v>1</v>
      </c>
      <c r="S226" s="9">
        <v>0</v>
      </c>
      <c r="T226" s="9">
        <v>0</v>
      </c>
      <c r="U226" s="9">
        <v>0</v>
      </c>
      <c r="V226" s="9">
        <v>0</v>
      </c>
      <c r="W226" s="25">
        <v>1</v>
      </c>
      <c r="X226" s="9">
        <v>0</v>
      </c>
      <c r="Y226" s="9">
        <v>1</v>
      </c>
      <c r="Z226" s="25">
        <v>0</v>
      </c>
      <c r="AA226" s="9">
        <v>1</v>
      </c>
      <c r="AB226" s="25">
        <v>0</v>
      </c>
      <c r="AC226" s="17">
        <v>2017</v>
      </c>
      <c r="AD226" s="27">
        <v>0.11</v>
      </c>
      <c r="AE226" s="27">
        <v>0.39</v>
      </c>
      <c r="AF226" s="27">
        <v>0.34</v>
      </c>
      <c r="AG226" s="34">
        <v>0.16</v>
      </c>
      <c r="AH226" s="33" t="s">
        <v>87</v>
      </c>
      <c r="AI226" s="15" t="s">
        <v>87</v>
      </c>
      <c r="AJ226">
        <v>0</v>
      </c>
      <c r="AK226" s="31">
        <v>1</v>
      </c>
      <c r="AL226">
        <v>0.73599999999999999</v>
      </c>
      <c r="AM226" s="31">
        <v>0.26400000000000001</v>
      </c>
      <c r="AN226">
        <v>0</v>
      </c>
      <c r="AO226" s="15">
        <v>1</v>
      </c>
      <c r="AP226" t="s">
        <v>87</v>
      </c>
      <c r="AQ226" s="15" t="s">
        <v>87</v>
      </c>
      <c r="AR226" s="15" t="s">
        <v>29</v>
      </c>
      <c r="AS226">
        <v>0</v>
      </c>
      <c r="AT226">
        <v>0</v>
      </c>
      <c r="AU226">
        <v>1</v>
      </c>
      <c r="AV226">
        <v>0</v>
      </c>
      <c r="AW226">
        <v>0</v>
      </c>
      <c r="AX226">
        <v>0</v>
      </c>
      <c r="AY226" s="15">
        <v>0</v>
      </c>
      <c r="AZ226">
        <v>0</v>
      </c>
      <c r="BA226">
        <v>1</v>
      </c>
      <c r="BB226" s="15">
        <v>0</v>
      </c>
      <c r="BC226">
        <v>6947</v>
      </c>
      <c r="BD226">
        <v>1048</v>
      </c>
      <c r="BE226" s="21">
        <v>6.2E-2</v>
      </c>
      <c r="BF226" s="21">
        <v>40</v>
      </c>
      <c r="BG226">
        <v>0</v>
      </c>
      <c r="BH226">
        <v>0</v>
      </c>
      <c r="BI226">
        <v>0</v>
      </c>
      <c r="BJ226">
        <v>1</v>
      </c>
      <c r="BK226">
        <v>0</v>
      </c>
      <c r="BL226" s="15">
        <v>0</v>
      </c>
      <c r="BM226">
        <v>0</v>
      </c>
      <c r="BN226">
        <v>0</v>
      </c>
      <c r="BO226">
        <v>1</v>
      </c>
      <c r="BP226" s="15">
        <v>0</v>
      </c>
      <c r="BQ226">
        <v>0</v>
      </c>
      <c r="BR226">
        <v>0</v>
      </c>
      <c r="BS226" s="15">
        <v>0</v>
      </c>
      <c r="BT226">
        <v>0</v>
      </c>
      <c r="BU226">
        <v>0</v>
      </c>
      <c r="BV226">
        <v>1</v>
      </c>
      <c r="BW226">
        <v>1</v>
      </c>
      <c r="BX226">
        <v>0</v>
      </c>
      <c r="BY226">
        <v>0</v>
      </c>
      <c r="BZ226">
        <v>0</v>
      </c>
      <c r="CA226">
        <v>0</v>
      </c>
      <c r="CB226">
        <v>0</v>
      </c>
      <c r="CC226">
        <v>0</v>
      </c>
      <c r="CD226">
        <v>0</v>
      </c>
      <c r="CE226" s="15">
        <v>0</v>
      </c>
      <c r="CF226">
        <v>4.149</v>
      </c>
      <c r="CG226">
        <v>14</v>
      </c>
      <c r="CH226">
        <v>1</v>
      </c>
      <c r="CI226">
        <v>0</v>
      </c>
      <c r="CJ226">
        <v>42</v>
      </c>
      <c r="CK226" s="28" t="s">
        <v>80</v>
      </c>
    </row>
    <row r="227" spans="1:89" x14ac:dyDescent="0.35">
      <c r="A227">
        <v>226</v>
      </c>
      <c r="B227">
        <v>17</v>
      </c>
      <c r="C227" s="21" t="s">
        <v>123</v>
      </c>
      <c r="D227" s="11">
        <v>7.9</v>
      </c>
      <c r="E227" s="12">
        <f t="shared" si="37"/>
        <v>8.856502242152467E-2</v>
      </c>
      <c r="F227" s="7">
        <v>89.2</v>
      </c>
      <c r="G227" s="8">
        <v>0</v>
      </c>
      <c r="H227" s="9">
        <v>0</v>
      </c>
      <c r="I227" s="9">
        <v>0</v>
      </c>
      <c r="J227" s="9">
        <v>1</v>
      </c>
      <c r="K227" s="9">
        <v>0</v>
      </c>
      <c r="L227" s="8">
        <v>22876</v>
      </c>
      <c r="M227" s="9">
        <v>3</v>
      </c>
      <c r="N227" s="9">
        <f t="shared" si="34"/>
        <v>22872</v>
      </c>
      <c r="O227" s="9">
        <f t="shared" si="35"/>
        <v>8</v>
      </c>
      <c r="P227" s="7">
        <v>10.1</v>
      </c>
      <c r="Q227" s="7">
        <v>20.7</v>
      </c>
      <c r="R227" s="9">
        <v>1</v>
      </c>
      <c r="S227" s="9">
        <v>0</v>
      </c>
      <c r="T227" s="9">
        <v>0</v>
      </c>
      <c r="U227" s="9">
        <v>0</v>
      </c>
      <c r="V227" s="9">
        <v>0</v>
      </c>
      <c r="W227" s="25">
        <v>1</v>
      </c>
      <c r="X227" s="9">
        <v>0</v>
      </c>
      <c r="Y227" s="9">
        <v>1</v>
      </c>
      <c r="Z227" s="25">
        <v>0</v>
      </c>
      <c r="AA227" s="9">
        <v>1</v>
      </c>
      <c r="AB227" s="25">
        <v>0</v>
      </c>
      <c r="AC227" s="17">
        <v>2017</v>
      </c>
      <c r="AD227" s="27">
        <v>0.11</v>
      </c>
      <c r="AE227" s="27">
        <v>0.39</v>
      </c>
      <c r="AF227" s="27">
        <v>0.34</v>
      </c>
      <c r="AG227" s="34">
        <v>0.16</v>
      </c>
      <c r="AH227" s="33" t="s">
        <v>87</v>
      </c>
      <c r="AI227" s="15" t="s">
        <v>87</v>
      </c>
      <c r="AJ227">
        <v>0.70799999999999996</v>
      </c>
      <c r="AK227" s="31">
        <f>1-AJ227</f>
        <v>0.29200000000000004</v>
      </c>
      <c r="AL227">
        <v>0</v>
      </c>
      <c r="AM227" s="31">
        <v>1</v>
      </c>
      <c r="AN227">
        <v>0</v>
      </c>
      <c r="AO227" s="15">
        <v>1</v>
      </c>
      <c r="AP227" t="s">
        <v>87</v>
      </c>
      <c r="AQ227" s="15" t="s">
        <v>87</v>
      </c>
      <c r="AR227" s="15" t="s">
        <v>29</v>
      </c>
      <c r="AS227">
        <v>0</v>
      </c>
      <c r="AT227">
        <v>0</v>
      </c>
      <c r="AU227">
        <v>1</v>
      </c>
      <c r="AV227">
        <v>0</v>
      </c>
      <c r="AW227">
        <v>0</v>
      </c>
      <c r="AX227">
        <v>0</v>
      </c>
      <c r="AY227" s="15">
        <v>0</v>
      </c>
      <c r="AZ227">
        <v>0</v>
      </c>
      <c r="BA227">
        <v>1</v>
      </c>
      <c r="BB227" s="15">
        <v>0</v>
      </c>
      <c r="BC227">
        <v>6947</v>
      </c>
      <c r="BD227">
        <v>1048</v>
      </c>
      <c r="BE227" s="21">
        <v>6.2E-2</v>
      </c>
      <c r="BF227" s="21">
        <v>40</v>
      </c>
      <c r="BG227">
        <v>1</v>
      </c>
      <c r="BH227">
        <v>0</v>
      </c>
      <c r="BI227">
        <v>0</v>
      </c>
      <c r="BJ227">
        <v>0</v>
      </c>
      <c r="BK227">
        <v>0</v>
      </c>
      <c r="BL227" s="15">
        <v>0</v>
      </c>
      <c r="BM227">
        <v>0</v>
      </c>
      <c r="BN227">
        <v>0</v>
      </c>
      <c r="BO227">
        <v>1</v>
      </c>
      <c r="BP227" s="15">
        <v>0</v>
      </c>
      <c r="BQ227">
        <v>0</v>
      </c>
      <c r="BR227">
        <v>0</v>
      </c>
      <c r="BS227" s="15">
        <v>0</v>
      </c>
      <c r="BT227">
        <v>0</v>
      </c>
      <c r="BU227">
        <v>0</v>
      </c>
      <c r="BV227">
        <v>1</v>
      </c>
      <c r="BW227">
        <v>1</v>
      </c>
      <c r="BX227">
        <v>0</v>
      </c>
      <c r="BY227">
        <v>0</v>
      </c>
      <c r="BZ227">
        <v>0</v>
      </c>
      <c r="CA227">
        <v>0</v>
      </c>
      <c r="CB227">
        <v>0</v>
      </c>
      <c r="CC227">
        <v>0</v>
      </c>
      <c r="CD227">
        <v>0</v>
      </c>
      <c r="CE227" s="15">
        <v>0</v>
      </c>
      <c r="CF227">
        <v>4.149</v>
      </c>
      <c r="CG227">
        <v>14</v>
      </c>
      <c r="CH227">
        <v>1</v>
      </c>
      <c r="CI227">
        <v>0</v>
      </c>
      <c r="CJ227">
        <v>42</v>
      </c>
      <c r="CK227" s="28" t="s">
        <v>80</v>
      </c>
    </row>
    <row r="228" spans="1:89" x14ac:dyDescent="0.35">
      <c r="A228">
        <v>227</v>
      </c>
      <c r="B228">
        <v>17</v>
      </c>
      <c r="C228" s="21" t="s">
        <v>123</v>
      </c>
      <c r="D228" s="11">
        <v>6.5</v>
      </c>
      <c r="E228" s="12">
        <f t="shared" si="37"/>
        <v>5.2208835341365459E-2</v>
      </c>
      <c r="F228" s="7">
        <v>124.5</v>
      </c>
      <c r="G228" s="8">
        <v>0</v>
      </c>
      <c r="H228" s="9">
        <v>0</v>
      </c>
      <c r="I228" s="9">
        <v>0</v>
      </c>
      <c r="J228" s="9">
        <v>1</v>
      </c>
      <c r="K228" s="9">
        <v>0</v>
      </c>
      <c r="L228" s="8">
        <v>74176</v>
      </c>
      <c r="M228" s="9">
        <v>3</v>
      </c>
      <c r="N228" s="9">
        <f t="shared" si="34"/>
        <v>74172</v>
      </c>
      <c r="O228" s="9">
        <f t="shared" si="35"/>
        <v>8</v>
      </c>
      <c r="P228" s="7">
        <v>10.1</v>
      </c>
      <c r="Q228" s="7">
        <v>20.7</v>
      </c>
      <c r="R228" s="9">
        <v>1</v>
      </c>
      <c r="S228" s="9">
        <v>0</v>
      </c>
      <c r="T228" s="9">
        <v>0</v>
      </c>
      <c r="U228" s="9">
        <v>0</v>
      </c>
      <c r="V228" s="9">
        <v>0</v>
      </c>
      <c r="W228" s="25">
        <v>1</v>
      </c>
      <c r="X228" s="9">
        <v>0</v>
      </c>
      <c r="Y228" s="9">
        <v>1</v>
      </c>
      <c r="Z228" s="25">
        <v>0</v>
      </c>
      <c r="AA228" s="9">
        <v>1</v>
      </c>
      <c r="AB228" s="25">
        <v>0</v>
      </c>
      <c r="AC228" s="17">
        <v>2017</v>
      </c>
      <c r="AD228" s="27">
        <v>0.11</v>
      </c>
      <c r="AE228" s="27">
        <v>0.39</v>
      </c>
      <c r="AF228" s="27">
        <v>0.34</v>
      </c>
      <c r="AG228" s="34">
        <v>0.16</v>
      </c>
      <c r="AH228" s="33" t="s">
        <v>87</v>
      </c>
      <c r="AI228" s="15" t="s">
        <v>87</v>
      </c>
      <c r="AJ228">
        <v>0.70799999999999996</v>
      </c>
      <c r="AK228" s="31">
        <f>1-AJ228</f>
        <v>0.29200000000000004</v>
      </c>
      <c r="AL228">
        <v>1</v>
      </c>
      <c r="AM228" s="31">
        <v>0</v>
      </c>
      <c r="AN228">
        <v>0</v>
      </c>
      <c r="AO228" s="15">
        <v>1</v>
      </c>
      <c r="AP228" t="s">
        <v>87</v>
      </c>
      <c r="AQ228" s="15" t="s">
        <v>87</v>
      </c>
      <c r="AR228" s="15" t="s">
        <v>29</v>
      </c>
      <c r="AS228">
        <v>0</v>
      </c>
      <c r="AT228">
        <v>0</v>
      </c>
      <c r="AU228">
        <v>1</v>
      </c>
      <c r="AV228">
        <v>0</v>
      </c>
      <c r="AW228">
        <v>0</v>
      </c>
      <c r="AX228">
        <v>0</v>
      </c>
      <c r="AY228" s="15">
        <v>0</v>
      </c>
      <c r="AZ228">
        <v>0</v>
      </c>
      <c r="BA228">
        <v>1</v>
      </c>
      <c r="BB228" s="15">
        <v>0</v>
      </c>
      <c r="BC228">
        <v>6947</v>
      </c>
      <c r="BD228">
        <v>1048</v>
      </c>
      <c r="BE228" s="21">
        <v>6.2E-2</v>
      </c>
      <c r="BF228" s="21">
        <v>40</v>
      </c>
      <c r="BG228">
        <v>1</v>
      </c>
      <c r="BH228">
        <v>0</v>
      </c>
      <c r="BI228">
        <v>0</v>
      </c>
      <c r="BJ228">
        <v>0</v>
      </c>
      <c r="BK228">
        <v>0</v>
      </c>
      <c r="BL228" s="15">
        <v>0</v>
      </c>
      <c r="BM228">
        <v>0</v>
      </c>
      <c r="BN228">
        <v>0</v>
      </c>
      <c r="BO228">
        <v>1</v>
      </c>
      <c r="BP228" s="15">
        <v>0</v>
      </c>
      <c r="BQ228">
        <v>0</v>
      </c>
      <c r="BR228">
        <v>0</v>
      </c>
      <c r="BS228" s="15">
        <v>0</v>
      </c>
      <c r="BT228">
        <v>0</v>
      </c>
      <c r="BU228">
        <v>0</v>
      </c>
      <c r="BV228">
        <v>1</v>
      </c>
      <c r="BW228">
        <v>1</v>
      </c>
      <c r="BX228">
        <v>0</v>
      </c>
      <c r="BY228">
        <v>0</v>
      </c>
      <c r="BZ228">
        <v>0</v>
      </c>
      <c r="CA228">
        <v>0</v>
      </c>
      <c r="CB228">
        <v>0</v>
      </c>
      <c r="CC228">
        <v>0</v>
      </c>
      <c r="CD228">
        <v>0</v>
      </c>
      <c r="CE228" s="15">
        <v>0</v>
      </c>
      <c r="CF228">
        <v>4.149</v>
      </c>
      <c r="CG228">
        <v>14</v>
      </c>
      <c r="CH228">
        <v>1</v>
      </c>
      <c r="CI228">
        <v>0</v>
      </c>
      <c r="CJ228">
        <v>42</v>
      </c>
      <c r="CK228" s="28" t="s">
        <v>80</v>
      </c>
    </row>
    <row r="229" spans="1:89" x14ac:dyDescent="0.35">
      <c r="A229">
        <v>228</v>
      </c>
      <c r="B229">
        <v>17</v>
      </c>
      <c r="C229" s="21" t="s">
        <v>123</v>
      </c>
      <c r="D229" s="11">
        <v>11.2</v>
      </c>
      <c r="E229" s="12">
        <f t="shared" si="37"/>
        <v>0.86821705426356577</v>
      </c>
      <c r="F229" s="7">
        <v>12.9</v>
      </c>
      <c r="G229" s="8">
        <v>0</v>
      </c>
      <c r="H229" s="9">
        <v>0</v>
      </c>
      <c r="I229" s="9">
        <v>0</v>
      </c>
      <c r="J229" s="9">
        <v>1</v>
      </c>
      <c r="K229" s="9">
        <v>0</v>
      </c>
      <c r="L229" s="8">
        <v>28324</v>
      </c>
      <c r="M229" s="9">
        <v>3</v>
      </c>
      <c r="N229" s="9">
        <f t="shared" si="34"/>
        <v>28320</v>
      </c>
      <c r="O229" s="9">
        <f t="shared" si="35"/>
        <v>8</v>
      </c>
      <c r="P229" s="7">
        <v>10.1</v>
      </c>
      <c r="Q229" s="7">
        <v>20.7</v>
      </c>
      <c r="R229" s="9">
        <v>1</v>
      </c>
      <c r="S229" s="9">
        <v>0</v>
      </c>
      <c r="T229" s="9">
        <v>0</v>
      </c>
      <c r="U229" s="9">
        <v>0</v>
      </c>
      <c r="V229" s="9">
        <v>0</v>
      </c>
      <c r="W229" s="25">
        <v>1</v>
      </c>
      <c r="X229" s="9">
        <v>0</v>
      </c>
      <c r="Y229" s="9">
        <v>1</v>
      </c>
      <c r="Z229" s="25">
        <v>0</v>
      </c>
      <c r="AA229" s="9">
        <v>1</v>
      </c>
      <c r="AB229" s="25">
        <v>0</v>
      </c>
      <c r="AC229" s="17">
        <v>2017</v>
      </c>
      <c r="AD229" s="27">
        <v>0.11</v>
      </c>
      <c r="AE229" s="27">
        <v>0.39</v>
      </c>
      <c r="AF229" s="27">
        <v>0.34</v>
      </c>
      <c r="AG229" s="34">
        <v>0.16</v>
      </c>
      <c r="AH229" s="33" t="s">
        <v>87</v>
      </c>
      <c r="AI229" s="15" t="s">
        <v>87</v>
      </c>
      <c r="AJ229">
        <v>0</v>
      </c>
      <c r="AK229" s="31">
        <v>1</v>
      </c>
      <c r="AL229">
        <v>0.73599999999999999</v>
      </c>
      <c r="AM229" s="31">
        <v>0.26400000000000001</v>
      </c>
      <c r="AN229">
        <v>0</v>
      </c>
      <c r="AO229" s="15">
        <v>1</v>
      </c>
      <c r="AP229" t="s">
        <v>87</v>
      </c>
      <c r="AQ229" s="15" t="s">
        <v>87</v>
      </c>
      <c r="AR229" s="15" t="s">
        <v>29</v>
      </c>
      <c r="AS229">
        <v>0</v>
      </c>
      <c r="AT229">
        <v>0</v>
      </c>
      <c r="AU229">
        <v>1</v>
      </c>
      <c r="AV229">
        <v>0</v>
      </c>
      <c r="AW229">
        <v>0</v>
      </c>
      <c r="AX229">
        <v>0</v>
      </c>
      <c r="AY229" s="15">
        <v>0</v>
      </c>
      <c r="AZ229">
        <v>0</v>
      </c>
      <c r="BA229">
        <v>1</v>
      </c>
      <c r="BB229" s="15">
        <v>0</v>
      </c>
      <c r="BC229">
        <v>6947</v>
      </c>
      <c r="BD229">
        <v>1048</v>
      </c>
      <c r="BE229" s="21">
        <v>6.2E-2</v>
      </c>
      <c r="BF229" s="21">
        <v>40</v>
      </c>
      <c r="BG229">
        <v>0</v>
      </c>
      <c r="BH229">
        <v>0</v>
      </c>
      <c r="BI229">
        <v>0</v>
      </c>
      <c r="BJ229">
        <v>0</v>
      </c>
      <c r="BK229">
        <v>0</v>
      </c>
      <c r="BL229" s="15">
        <v>1</v>
      </c>
      <c r="BM229">
        <v>0</v>
      </c>
      <c r="BN229">
        <v>1</v>
      </c>
      <c r="BO229">
        <v>0</v>
      </c>
      <c r="BP229" s="15">
        <v>0</v>
      </c>
      <c r="BQ229">
        <v>0</v>
      </c>
      <c r="BR229">
        <v>0</v>
      </c>
      <c r="BS229" s="15">
        <v>1</v>
      </c>
      <c r="BT229">
        <v>1</v>
      </c>
      <c r="BU229">
        <v>1</v>
      </c>
      <c r="BV229">
        <v>0</v>
      </c>
      <c r="BW229">
        <v>0</v>
      </c>
      <c r="BX229">
        <v>0</v>
      </c>
      <c r="BY229">
        <v>0</v>
      </c>
      <c r="BZ229">
        <v>0</v>
      </c>
      <c r="CA229">
        <v>0</v>
      </c>
      <c r="CB229">
        <v>0</v>
      </c>
      <c r="CC229">
        <v>0</v>
      </c>
      <c r="CD229">
        <v>0</v>
      </c>
      <c r="CE229" s="15">
        <v>0</v>
      </c>
      <c r="CF229">
        <v>4.149</v>
      </c>
      <c r="CG229">
        <v>14</v>
      </c>
      <c r="CH229">
        <v>1</v>
      </c>
      <c r="CI229">
        <v>0</v>
      </c>
      <c r="CJ229">
        <v>42</v>
      </c>
      <c r="CK229" s="28" t="s">
        <v>80</v>
      </c>
    </row>
    <row r="230" spans="1:89" s="38" customFormat="1" x14ac:dyDescent="0.35">
      <c r="A230" s="38">
        <v>229</v>
      </c>
      <c r="B230" s="38">
        <v>17</v>
      </c>
      <c r="C230" s="39" t="s">
        <v>123</v>
      </c>
      <c r="D230" s="40">
        <v>18</v>
      </c>
      <c r="E230" s="41">
        <f t="shared" si="37"/>
        <v>1.0843373493975903</v>
      </c>
      <c r="F230" s="42">
        <v>16.600000000000001</v>
      </c>
      <c r="G230" s="44">
        <v>0</v>
      </c>
      <c r="H230" s="45">
        <v>0</v>
      </c>
      <c r="I230" s="45">
        <v>0</v>
      </c>
      <c r="J230" s="45">
        <v>1</v>
      </c>
      <c r="K230" s="45">
        <v>0</v>
      </c>
      <c r="L230" s="44">
        <v>68726</v>
      </c>
      <c r="M230" s="45">
        <v>3</v>
      </c>
      <c r="N230" s="45">
        <f t="shared" si="34"/>
        <v>68722</v>
      </c>
      <c r="O230" s="45">
        <f t="shared" si="35"/>
        <v>8</v>
      </c>
      <c r="P230" s="42">
        <v>10.1</v>
      </c>
      <c r="Q230" s="42">
        <v>20.7</v>
      </c>
      <c r="R230" s="45">
        <v>1</v>
      </c>
      <c r="S230" s="45">
        <v>0</v>
      </c>
      <c r="T230" s="45">
        <v>0</v>
      </c>
      <c r="U230" s="45">
        <v>0</v>
      </c>
      <c r="V230" s="45">
        <v>0</v>
      </c>
      <c r="W230" s="46">
        <v>1</v>
      </c>
      <c r="X230" s="45">
        <v>0</v>
      </c>
      <c r="Y230" s="45">
        <v>1</v>
      </c>
      <c r="Z230" s="46">
        <v>0</v>
      </c>
      <c r="AA230" s="45">
        <v>1</v>
      </c>
      <c r="AB230" s="46">
        <v>0</v>
      </c>
      <c r="AC230" s="47">
        <v>2017</v>
      </c>
      <c r="AD230" s="43">
        <v>0.11</v>
      </c>
      <c r="AE230" s="43">
        <v>0.39</v>
      </c>
      <c r="AF230" s="43">
        <v>0.34</v>
      </c>
      <c r="AG230" s="48">
        <v>0.16</v>
      </c>
      <c r="AH230" s="49" t="s">
        <v>87</v>
      </c>
      <c r="AI230" s="50" t="s">
        <v>87</v>
      </c>
      <c r="AJ230" s="38">
        <v>1</v>
      </c>
      <c r="AK230" s="51">
        <v>0</v>
      </c>
      <c r="AL230" s="38">
        <v>0.73599999999999999</v>
      </c>
      <c r="AM230" s="51">
        <v>0.26400000000000001</v>
      </c>
      <c r="AN230">
        <v>0</v>
      </c>
      <c r="AO230" s="50">
        <v>1</v>
      </c>
      <c r="AP230" s="38" t="s">
        <v>87</v>
      </c>
      <c r="AQ230" s="50" t="s">
        <v>87</v>
      </c>
      <c r="AR230" s="50" t="s">
        <v>29</v>
      </c>
      <c r="AS230">
        <v>0</v>
      </c>
      <c r="AT230">
        <v>0</v>
      </c>
      <c r="AU230">
        <v>1</v>
      </c>
      <c r="AV230">
        <v>0</v>
      </c>
      <c r="AW230">
        <v>0</v>
      </c>
      <c r="AX230">
        <v>0</v>
      </c>
      <c r="AY230" s="50">
        <v>0</v>
      </c>
      <c r="AZ230">
        <v>0</v>
      </c>
      <c r="BA230">
        <v>1</v>
      </c>
      <c r="BB230" s="50">
        <v>0</v>
      </c>
      <c r="BC230">
        <v>6947</v>
      </c>
      <c r="BD230">
        <v>1048</v>
      </c>
      <c r="BE230" s="39">
        <v>6.2E-2</v>
      </c>
      <c r="BF230" s="39">
        <v>40</v>
      </c>
      <c r="BG230" s="38">
        <v>0</v>
      </c>
      <c r="BH230" s="38">
        <v>0</v>
      </c>
      <c r="BI230" s="38">
        <v>0</v>
      </c>
      <c r="BJ230" s="38">
        <v>0</v>
      </c>
      <c r="BK230" s="38">
        <v>0</v>
      </c>
      <c r="BL230" s="50">
        <v>1</v>
      </c>
      <c r="BM230" s="38">
        <v>0</v>
      </c>
      <c r="BN230" s="38">
        <v>1</v>
      </c>
      <c r="BO230" s="38">
        <v>0</v>
      </c>
      <c r="BP230" s="50">
        <v>0</v>
      </c>
      <c r="BQ230" s="38">
        <v>0</v>
      </c>
      <c r="BR230" s="38">
        <v>0</v>
      </c>
      <c r="BS230" s="50">
        <v>1</v>
      </c>
      <c r="BT230" s="38">
        <v>1</v>
      </c>
      <c r="BU230" s="38">
        <v>1</v>
      </c>
      <c r="BV230" s="38">
        <v>0</v>
      </c>
      <c r="BW230" s="38">
        <v>0</v>
      </c>
      <c r="BX230" s="38">
        <v>0</v>
      </c>
      <c r="BY230" s="38">
        <v>0</v>
      </c>
      <c r="BZ230" s="38">
        <v>0</v>
      </c>
      <c r="CA230">
        <v>0</v>
      </c>
      <c r="CB230" s="38">
        <v>0</v>
      </c>
      <c r="CC230" s="38">
        <v>0</v>
      </c>
      <c r="CD230" s="38">
        <v>0</v>
      </c>
      <c r="CE230" s="50">
        <v>0</v>
      </c>
      <c r="CF230">
        <v>4.149</v>
      </c>
      <c r="CG230">
        <v>14</v>
      </c>
      <c r="CH230">
        <v>1</v>
      </c>
      <c r="CI230">
        <v>0</v>
      </c>
      <c r="CJ230">
        <v>42</v>
      </c>
      <c r="CK230" s="28" t="s">
        <v>80</v>
      </c>
    </row>
    <row r="231" spans="1:89" x14ac:dyDescent="0.35">
      <c r="A231">
        <v>230</v>
      </c>
      <c r="B231">
        <v>18</v>
      </c>
      <c r="C231" s="53" t="s">
        <v>124</v>
      </c>
      <c r="D231" s="11">
        <v>8.4182424365889972</v>
      </c>
      <c r="E231" s="12">
        <v>0.41977690663031803</v>
      </c>
      <c r="F231" s="7">
        <v>20.054086596056209</v>
      </c>
      <c r="G231" s="8">
        <v>1</v>
      </c>
      <c r="H231" s="9">
        <v>0</v>
      </c>
      <c r="I231" s="9">
        <v>0</v>
      </c>
      <c r="J231" s="9">
        <v>0</v>
      </c>
      <c r="K231" s="9">
        <v>0</v>
      </c>
      <c r="L231" s="8">
        <v>3614</v>
      </c>
      <c r="M231" s="9">
        <v>6</v>
      </c>
      <c r="N231" s="9">
        <f t="shared" si="34"/>
        <v>3607</v>
      </c>
      <c r="O231" s="9">
        <f t="shared" si="35"/>
        <v>48</v>
      </c>
      <c r="P231" s="7">
        <v>17</v>
      </c>
      <c r="Q231" s="7">
        <f t="shared" ref="Q231:Q262" si="38">BF231-P231-6</f>
        <v>21.274999999999999</v>
      </c>
      <c r="R231" s="9">
        <v>0</v>
      </c>
      <c r="S231" s="9">
        <v>1</v>
      </c>
      <c r="T231" s="9">
        <v>1</v>
      </c>
      <c r="U231" s="9">
        <v>0</v>
      </c>
      <c r="V231" s="9">
        <v>0</v>
      </c>
      <c r="W231" s="25">
        <v>0</v>
      </c>
      <c r="X231" s="9">
        <v>0</v>
      </c>
      <c r="Y231" s="9">
        <v>1</v>
      </c>
      <c r="Z231" s="25">
        <v>0</v>
      </c>
      <c r="AA231" s="9">
        <v>1</v>
      </c>
      <c r="AB231" s="25">
        <v>0</v>
      </c>
      <c r="AC231" s="17">
        <v>2001</v>
      </c>
      <c r="AD231" s="27">
        <v>0.01</v>
      </c>
      <c r="AE231" s="27">
        <v>0.41725000000000001</v>
      </c>
      <c r="AF231" s="27">
        <v>0.48</v>
      </c>
      <c r="AG231" s="34">
        <v>9.2749999999999999E-2</v>
      </c>
      <c r="AH231" s="33">
        <v>1</v>
      </c>
      <c r="AI231" s="15">
        <v>0</v>
      </c>
      <c r="AJ231">
        <v>0.48</v>
      </c>
      <c r="AK231" s="31">
        <v>0.52</v>
      </c>
      <c r="AL231" t="s">
        <v>87</v>
      </c>
      <c r="AM231" s="31" t="s">
        <v>87</v>
      </c>
      <c r="AN231">
        <v>0</v>
      </c>
      <c r="AO231" s="15">
        <v>1</v>
      </c>
      <c r="AP231">
        <v>0</v>
      </c>
      <c r="AQ231" s="15">
        <v>1</v>
      </c>
      <c r="AR231" s="15" t="s">
        <v>5</v>
      </c>
      <c r="AS231">
        <v>0</v>
      </c>
      <c r="AT231">
        <v>1</v>
      </c>
      <c r="AU231">
        <v>0</v>
      </c>
      <c r="AV231">
        <v>0</v>
      </c>
      <c r="AW231">
        <v>0</v>
      </c>
      <c r="AX231">
        <v>0</v>
      </c>
      <c r="AY231" s="15">
        <v>0</v>
      </c>
      <c r="AZ231">
        <v>0</v>
      </c>
      <c r="BA231">
        <v>1</v>
      </c>
      <c r="BB231" s="15">
        <v>0</v>
      </c>
      <c r="BC231">
        <v>869</v>
      </c>
      <c r="BD231">
        <v>116</v>
      </c>
      <c r="BE231" s="21">
        <v>0.29299999999999998</v>
      </c>
      <c r="BF231" s="21">
        <v>44.274999999999999</v>
      </c>
      <c r="BG231">
        <v>1</v>
      </c>
      <c r="BH231">
        <v>0</v>
      </c>
      <c r="BI231">
        <v>0</v>
      </c>
      <c r="BJ231">
        <v>0</v>
      </c>
      <c r="BK231">
        <v>0</v>
      </c>
      <c r="BL231" s="15">
        <v>0</v>
      </c>
      <c r="BM231">
        <v>0</v>
      </c>
      <c r="BN231">
        <v>1</v>
      </c>
      <c r="BO231">
        <v>0</v>
      </c>
      <c r="BP231" s="15">
        <v>0</v>
      </c>
      <c r="BQ231">
        <v>0</v>
      </c>
      <c r="BR231">
        <v>0</v>
      </c>
      <c r="BS231" s="15">
        <v>0</v>
      </c>
      <c r="BT231">
        <v>1</v>
      </c>
      <c r="BU231">
        <v>1</v>
      </c>
      <c r="BV231">
        <v>0</v>
      </c>
      <c r="BW231">
        <v>0</v>
      </c>
      <c r="BX231">
        <v>0</v>
      </c>
      <c r="BY231">
        <v>1</v>
      </c>
      <c r="BZ231">
        <v>1</v>
      </c>
      <c r="CA231">
        <v>0</v>
      </c>
      <c r="CB231">
        <v>0</v>
      </c>
      <c r="CC231">
        <v>0</v>
      </c>
      <c r="CD231">
        <v>0</v>
      </c>
      <c r="CE231" s="15">
        <v>1</v>
      </c>
      <c r="CF231">
        <v>0.217</v>
      </c>
      <c r="CG231">
        <v>129</v>
      </c>
      <c r="CH231">
        <v>1</v>
      </c>
      <c r="CI231">
        <v>0</v>
      </c>
      <c r="CJ231">
        <v>40</v>
      </c>
      <c r="CK231" s="28" t="s">
        <v>80</v>
      </c>
    </row>
    <row r="232" spans="1:89" x14ac:dyDescent="0.35">
      <c r="A232">
        <v>231</v>
      </c>
      <c r="B232">
        <v>18</v>
      </c>
      <c r="C232" s="21" t="s">
        <v>124</v>
      </c>
      <c r="D232" s="11">
        <v>7.8938142421918212</v>
      </c>
      <c r="E232" s="12">
        <v>0.77312446511124699</v>
      </c>
      <c r="F232" s="7">
        <v>10.2102760919045</v>
      </c>
      <c r="G232" s="8">
        <v>1</v>
      </c>
      <c r="H232" s="9">
        <v>0</v>
      </c>
      <c r="I232" s="9">
        <v>0</v>
      </c>
      <c r="J232" s="9">
        <v>0</v>
      </c>
      <c r="K232" s="9">
        <v>0</v>
      </c>
      <c r="L232" s="8">
        <v>3614</v>
      </c>
      <c r="M232" s="9">
        <v>6</v>
      </c>
      <c r="N232" s="9">
        <f t="shared" si="34"/>
        <v>3607</v>
      </c>
      <c r="O232" s="9">
        <f t="shared" si="35"/>
        <v>48</v>
      </c>
      <c r="P232" s="7">
        <v>12</v>
      </c>
      <c r="Q232" s="7">
        <f t="shared" si="38"/>
        <v>26.274999999999999</v>
      </c>
      <c r="R232" s="9">
        <v>0</v>
      </c>
      <c r="S232" s="9">
        <v>1</v>
      </c>
      <c r="T232" s="9">
        <v>1</v>
      </c>
      <c r="U232" s="9">
        <v>0</v>
      </c>
      <c r="V232" s="9">
        <v>0</v>
      </c>
      <c r="W232" s="25">
        <v>0</v>
      </c>
      <c r="X232" s="9">
        <v>0</v>
      </c>
      <c r="Y232" s="9">
        <v>1</v>
      </c>
      <c r="Z232" s="25">
        <v>0</v>
      </c>
      <c r="AA232" s="9">
        <v>1</v>
      </c>
      <c r="AB232" s="25">
        <v>0</v>
      </c>
      <c r="AC232" s="17">
        <v>2001</v>
      </c>
      <c r="AD232" s="27">
        <v>0.01</v>
      </c>
      <c r="AE232" s="27">
        <v>0.41725000000000001</v>
      </c>
      <c r="AF232" s="27">
        <v>0.48</v>
      </c>
      <c r="AG232" s="34">
        <v>9.2749999999999999E-2</v>
      </c>
      <c r="AH232" s="33">
        <v>1</v>
      </c>
      <c r="AI232" s="15">
        <v>0</v>
      </c>
      <c r="AJ232">
        <v>0.48</v>
      </c>
      <c r="AK232" s="31">
        <v>0.52</v>
      </c>
      <c r="AL232" t="s">
        <v>87</v>
      </c>
      <c r="AM232" s="31" t="s">
        <v>87</v>
      </c>
      <c r="AN232">
        <v>0</v>
      </c>
      <c r="AO232" s="15">
        <v>1</v>
      </c>
      <c r="AP232">
        <v>0</v>
      </c>
      <c r="AQ232" s="15">
        <v>1</v>
      </c>
      <c r="AR232" s="15" t="s">
        <v>5</v>
      </c>
      <c r="AS232">
        <v>0</v>
      </c>
      <c r="AT232">
        <v>1</v>
      </c>
      <c r="AU232">
        <v>0</v>
      </c>
      <c r="AV232">
        <v>0</v>
      </c>
      <c r="AW232">
        <v>0</v>
      </c>
      <c r="AX232">
        <v>0</v>
      </c>
      <c r="AY232" s="15">
        <v>0</v>
      </c>
      <c r="AZ232">
        <v>0</v>
      </c>
      <c r="BA232">
        <v>1</v>
      </c>
      <c r="BB232" s="15">
        <v>0</v>
      </c>
      <c r="BC232">
        <v>869</v>
      </c>
      <c r="BD232">
        <v>116</v>
      </c>
      <c r="BE232" s="21">
        <v>0.29299999999999998</v>
      </c>
      <c r="BF232" s="21">
        <v>44.274999999999999</v>
      </c>
      <c r="BG232">
        <v>1</v>
      </c>
      <c r="BH232">
        <v>0</v>
      </c>
      <c r="BI232">
        <v>0</v>
      </c>
      <c r="BJ232">
        <v>0</v>
      </c>
      <c r="BK232">
        <v>0</v>
      </c>
      <c r="BL232" s="15">
        <v>0</v>
      </c>
      <c r="BM232">
        <v>0</v>
      </c>
      <c r="BN232">
        <v>1</v>
      </c>
      <c r="BO232">
        <v>0</v>
      </c>
      <c r="BP232" s="15">
        <v>0</v>
      </c>
      <c r="BQ232">
        <v>0</v>
      </c>
      <c r="BR232">
        <v>0</v>
      </c>
      <c r="BS232" s="15">
        <v>0</v>
      </c>
      <c r="BT232">
        <v>1</v>
      </c>
      <c r="BU232">
        <v>1</v>
      </c>
      <c r="BV232">
        <v>0</v>
      </c>
      <c r="BW232">
        <v>0</v>
      </c>
      <c r="BX232">
        <v>0</v>
      </c>
      <c r="BY232">
        <v>1</v>
      </c>
      <c r="BZ232">
        <v>1</v>
      </c>
      <c r="CA232">
        <v>0</v>
      </c>
      <c r="CB232">
        <v>0</v>
      </c>
      <c r="CC232">
        <v>0</v>
      </c>
      <c r="CD232">
        <v>0</v>
      </c>
      <c r="CE232" s="15">
        <v>1</v>
      </c>
      <c r="CF232">
        <v>0.217</v>
      </c>
      <c r="CG232">
        <v>129</v>
      </c>
      <c r="CH232">
        <v>1</v>
      </c>
      <c r="CI232">
        <v>0</v>
      </c>
      <c r="CJ232">
        <v>40</v>
      </c>
      <c r="CK232" s="28" t="s">
        <v>80</v>
      </c>
    </row>
    <row r="233" spans="1:89" x14ac:dyDescent="0.35">
      <c r="A233">
        <v>232</v>
      </c>
      <c r="B233">
        <v>18</v>
      </c>
      <c r="C233" s="21" t="s">
        <v>124</v>
      </c>
      <c r="D233" s="11">
        <v>7.8365153390935971</v>
      </c>
      <c r="E233" s="12">
        <v>1.7772099816650191</v>
      </c>
      <c r="F233" s="7">
        <v>4.4094481912327446</v>
      </c>
      <c r="G233" s="8">
        <v>1</v>
      </c>
      <c r="H233" s="9">
        <v>0</v>
      </c>
      <c r="I233" s="9">
        <v>0</v>
      </c>
      <c r="J233" s="9">
        <v>0</v>
      </c>
      <c r="K233" s="9">
        <v>0</v>
      </c>
      <c r="L233" s="8">
        <v>3614</v>
      </c>
      <c r="M233" s="9">
        <v>6</v>
      </c>
      <c r="N233" s="9">
        <f t="shared" si="34"/>
        <v>3607</v>
      </c>
      <c r="O233" s="9">
        <f t="shared" si="35"/>
        <v>48</v>
      </c>
      <c r="P233" s="7">
        <v>9</v>
      </c>
      <c r="Q233" s="7">
        <f t="shared" si="38"/>
        <v>29.274999999999999</v>
      </c>
      <c r="R233" s="9">
        <v>0</v>
      </c>
      <c r="S233" s="9">
        <v>1</v>
      </c>
      <c r="T233" s="9">
        <v>1</v>
      </c>
      <c r="U233" s="9">
        <v>0</v>
      </c>
      <c r="V233" s="9">
        <v>0</v>
      </c>
      <c r="W233" s="25">
        <v>0</v>
      </c>
      <c r="X233" s="9">
        <v>0</v>
      </c>
      <c r="Y233" s="9">
        <v>1</v>
      </c>
      <c r="Z233" s="25">
        <v>0</v>
      </c>
      <c r="AA233" s="9">
        <v>1</v>
      </c>
      <c r="AB233" s="25">
        <v>0</v>
      </c>
      <c r="AC233" s="17">
        <v>2001</v>
      </c>
      <c r="AD233" s="27">
        <v>0.01</v>
      </c>
      <c r="AE233" s="27">
        <v>0.41725000000000001</v>
      </c>
      <c r="AF233" s="27">
        <v>0.48</v>
      </c>
      <c r="AG233" s="34">
        <v>9.2749999999999999E-2</v>
      </c>
      <c r="AH233" s="33">
        <v>1</v>
      </c>
      <c r="AI233" s="15">
        <v>0</v>
      </c>
      <c r="AJ233">
        <v>0.48</v>
      </c>
      <c r="AK233" s="31">
        <v>0.52</v>
      </c>
      <c r="AL233" t="s">
        <v>87</v>
      </c>
      <c r="AM233" s="31" t="s">
        <v>87</v>
      </c>
      <c r="AN233">
        <v>0</v>
      </c>
      <c r="AO233" s="15">
        <v>1</v>
      </c>
      <c r="AP233">
        <v>0</v>
      </c>
      <c r="AQ233" s="15">
        <v>1</v>
      </c>
      <c r="AR233" s="15" t="s">
        <v>5</v>
      </c>
      <c r="AS233">
        <v>0</v>
      </c>
      <c r="AT233">
        <v>1</v>
      </c>
      <c r="AU233">
        <v>0</v>
      </c>
      <c r="AV233">
        <v>0</v>
      </c>
      <c r="AW233">
        <v>0</v>
      </c>
      <c r="AX233">
        <v>0</v>
      </c>
      <c r="AY233" s="15">
        <v>0</v>
      </c>
      <c r="AZ233">
        <v>0</v>
      </c>
      <c r="BA233">
        <v>1</v>
      </c>
      <c r="BB233" s="15">
        <v>0</v>
      </c>
      <c r="BC233">
        <v>869</v>
      </c>
      <c r="BD233">
        <v>116</v>
      </c>
      <c r="BE233" s="21">
        <v>0.29299999999999998</v>
      </c>
      <c r="BF233" s="21">
        <v>44.274999999999999</v>
      </c>
      <c r="BG233">
        <v>1</v>
      </c>
      <c r="BH233">
        <v>0</v>
      </c>
      <c r="BI233">
        <v>0</v>
      </c>
      <c r="BJ233">
        <v>0</v>
      </c>
      <c r="BK233">
        <v>0</v>
      </c>
      <c r="BL233" s="15">
        <v>0</v>
      </c>
      <c r="BM233">
        <v>0</v>
      </c>
      <c r="BN233">
        <v>1</v>
      </c>
      <c r="BO233">
        <v>0</v>
      </c>
      <c r="BP233" s="15">
        <v>0</v>
      </c>
      <c r="BQ233">
        <v>0</v>
      </c>
      <c r="BR233">
        <v>0</v>
      </c>
      <c r="BS233" s="15">
        <v>0</v>
      </c>
      <c r="BT233">
        <v>1</v>
      </c>
      <c r="BU233">
        <v>1</v>
      </c>
      <c r="BV233">
        <v>0</v>
      </c>
      <c r="BW233">
        <v>0</v>
      </c>
      <c r="BX233">
        <v>0</v>
      </c>
      <c r="BY233">
        <v>1</v>
      </c>
      <c r="BZ233">
        <v>1</v>
      </c>
      <c r="CA233">
        <v>0</v>
      </c>
      <c r="CB233">
        <v>0</v>
      </c>
      <c r="CC233">
        <v>0</v>
      </c>
      <c r="CD233">
        <v>0</v>
      </c>
      <c r="CE233" s="15">
        <v>1</v>
      </c>
      <c r="CF233">
        <v>0.217</v>
      </c>
      <c r="CG233">
        <v>129</v>
      </c>
      <c r="CH233">
        <v>1</v>
      </c>
      <c r="CI233">
        <v>0</v>
      </c>
      <c r="CJ233">
        <v>40</v>
      </c>
      <c r="CK233" s="28" t="s">
        <v>80</v>
      </c>
    </row>
    <row r="234" spans="1:89" x14ac:dyDescent="0.35">
      <c r="A234">
        <v>233</v>
      </c>
      <c r="B234">
        <v>18</v>
      </c>
      <c r="C234" s="21" t="s">
        <v>124</v>
      </c>
      <c r="D234" s="11">
        <v>8.4037635041231731</v>
      </c>
      <c r="E234" s="12">
        <v>0.42000122132526019</v>
      </c>
      <c r="F234" s="7">
        <v>20.008902539869219</v>
      </c>
      <c r="G234" s="8">
        <v>1</v>
      </c>
      <c r="H234" s="9">
        <v>0</v>
      </c>
      <c r="I234" s="9">
        <v>0</v>
      </c>
      <c r="J234" s="9">
        <v>0</v>
      </c>
      <c r="K234" s="9">
        <v>0</v>
      </c>
      <c r="L234" s="8">
        <v>3614</v>
      </c>
      <c r="M234" s="9">
        <v>6</v>
      </c>
      <c r="N234" s="9">
        <f t="shared" si="34"/>
        <v>3607</v>
      </c>
      <c r="O234" s="9">
        <f t="shared" si="35"/>
        <v>48</v>
      </c>
      <c r="P234" s="7">
        <v>17</v>
      </c>
      <c r="Q234" s="7">
        <f t="shared" si="38"/>
        <v>21.274999999999999</v>
      </c>
      <c r="R234" s="9">
        <v>0</v>
      </c>
      <c r="S234" s="9">
        <v>1</v>
      </c>
      <c r="T234" s="9">
        <v>1</v>
      </c>
      <c r="U234" s="9">
        <v>0</v>
      </c>
      <c r="V234" s="9">
        <v>0</v>
      </c>
      <c r="W234" s="25">
        <v>0</v>
      </c>
      <c r="X234" s="9">
        <v>0</v>
      </c>
      <c r="Y234" s="9">
        <v>1</v>
      </c>
      <c r="Z234" s="25">
        <v>0</v>
      </c>
      <c r="AA234" s="9">
        <v>1</v>
      </c>
      <c r="AB234" s="25">
        <v>0</v>
      </c>
      <c r="AC234" s="17">
        <v>2001</v>
      </c>
      <c r="AD234" s="27">
        <v>0.01</v>
      </c>
      <c r="AE234" s="27">
        <v>0.41725000000000001</v>
      </c>
      <c r="AF234" s="27">
        <v>0.48</v>
      </c>
      <c r="AG234" s="34">
        <v>9.2749999999999999E-2</v>
      </c>
      <c r="AH234" s="33">
        <v>1</v>
      </c>
      <c r="AI234" s="15">
        <v>0</v>
      </c>
      <c r="AJ234">
        <v>0.48</v>
      </c>
      <c r="AK234" s="31">
        <v>0.52</v>
      </c>
      <c r="AL234" t="s">
        <v>87</v>
      </c>
      <c r="AM234" s="31" t="s">
        <v>87</v>
      </c>
      <c r="AN234">
        <v>0</v>
      </c>
      <c r="AO234" s="15">
        <v>1</v>
      </c>
      <c r="AP234">
        <v>0</v>
      </c>
      <c r="AQ234" s="15">
        <v>1</v>
      </c>
      <c r="AR234" s="15" t="s">
        <v>5</v>
      </c>
      <c r="AS234">
        <v>0</v>
      </c>
      <c r="AT234">
        <v>1</v>
      </c>
      <c r="AU234">
        <v>0</v>
      </c>
      <c r="AV234">
        <v>0</v>
      </c>
      <c r="AW234">
        <v>0</v>
      </c>
      <c r="AX234">
        <v>0</v>
      </c>
      <c r="AY234" s="15">
        <v>0</v>
      </c>
      <c r="AZ234">
        <v>0</v>
      </c>
      <c r="BA234">
        <v>1</v>
      </c>
      <c r="BB234" s="15">
        <v>0</v>
      </c>
      <c r="BC234">
        <v>869</v>
      </c>
      <c r="BD234">
        <v>116</v>
      </c>
      <c r="BE234" s="21">
        <v>0.29299999999999998</v>
      </c>
      <c r="BF234" s="21">
        <v>44.274999999999999</v>
      </c>
      <c r="BG234">
        <v>1</v>
      </c>
      <c r="BH234">
        <v>0</v>
      </c>
      <c r="BI234">
        <v>0</v>
      </c>
      <c r="BJ234">
        <v>0</v>
      </c>
      <c r="BK234">
        <v>0</v>
      </c>
      <c r="BL234" s="15">
        <v>0</v>
      </c>
      <c r="BM234">
        <v>0</v>
      </c>
      <c r="BN234">
        <v>1</v>
      </c>
      <c r="BO234">
        <v>0</v>
      </c>
      <c r="BP234" s="15">
        <v>0</v>
      </c>
      <c r="BQ234">
        <v>0</v>
      </c>
      <c r="BR234">
        <v>0</v>
      </c>
      <c r="BS234" s="15">
        <v>0</v>
      </c>
      <c r="BT234">
        <v>1</v>
      </c>
      <c r="BU234">
        <v>1</v>
      </c>
      <c r="BV234">
        <v>0</v>
      </c>
      <c r="BW234">
        <v>0</v>
      </c>
      <c r="BX234">
        <v>0</v>
      </c>
      <c r="BY234">
        <v>1</v>
      </c>
      <c r="BZ234">
        <v>1</v>
      </c>
      <c r="CA234">
        <v>0</v>
      </c>
      <c r="CB234">
        <v>0</v>
      </c>
      <c r="CC234">
        <v>0</v>
      </c>
      <c r="CD234">
        <v>0</v>
      </c>
      <c r="CE234" s="15">
        <v>1</v>
      </c>
      <c r="CF234">
        <v>0.217</v>
      </c>
      <c r="CG234">
        <v>129</v>
      </c>
      <c r="CH234">
        <v>1</v>
      </c>
      <c r="CI234">
        <v>0</v>
      </c>
      <c r="CJ234">
        <v>40</v>
      </c>
      <c r="CK234" s="28" t="s">
        <v>80</v>
      </c>
    </row>
    <row r="235" spans="1:89" x14ac:dyDescent="0.35">
      <c r="A235">
        <v>234</v>
      </c>
      <c r="B235">
        <v>18</v>
      </c>
      <c r="C235" s="21" t="s">
        <v>124</v>
      </c>
      <c r="D235" s="11">
        <v>7.5779135902474204</v>
      </c>
      <c r="E235" s="12">
        <v>0.77767166450781244</v>
      </c>
      <c r="F235" s="7">
        <v>9.7443611952140152</v>
      </c>
      <c r="G235" s="8">
        <v>1</v>
      </c>
      <c r="H235" s="9">
        <v>0</v>
      </c>
      <c r="I235" s="9">
        <v>0</v>
      </c>
      <c r="J235" s="9">
        <v>0</v>
      </c>
      <c r="K235" s="9">
        <v>0</v>
      </c>
      <c r="L235" s="8">
        <v>3614</v>
      </c>
      <c r="M235" s="9">
        <v>6</v>
      </c>
      <c r="N235" s="9">
        <f t="shared" si="34"/>
        <v>3607</v>
      </c>
      <c r="O235" s="9">
        <f t="shared" si="35"/>
        <v>48</v>
      </c>
      <c r="P235" s="7">
        <v>12</v>
      </c>
      <c r="Q235" s="7">
        <f t="shared" si="38"/>
        <v>26.274999999999999</v>
      </c>
      <c r="R235" s="9">
        <v>0</v>
      </c>
      <c r="S235" s="9">
        <v>1</v>
      </c>
      <c r="T235" s="9">
        <v>1</v>
      </c>
      <c r="U235" s="9">
        <v>0</v>
      </c>
      <c r="V235" s="9">
        <v>0</v>
      </c>
      <c r="W235" s="25">
        <v>0</v>
      </c>
      <c r="X235" s="9">
        <v>0</v>
      </c>
      <c r="Y235" s="9">
        <v>1</v>
      </c>
      <c r="Z235" s="25">
        <v>0</v>
      </c>
      <c r="AA235" s="9">
        <v>1</v>
      </c>
      <c r="AB235" s="25">
        <v>0</v>
      </c>
      <c r="AC235" s="17">
        <v>2001</v>
      </c>
      <c r="AD235" s="27">
        <v>0.01</v>
      </c>
      <c r="AE235" s="27">
        <v>0.41725000000000001</v>
      </c>
      <c r="AF235" s="27">
        <v>0.48</v>
      </c>
      <c r="AG235" s="34">
        <v>9.2749999999999999E-2</v>
      </c>
      <c r="AH235" s="33">
        <v>1</v>
      </c>
      <c r="AI235" s="15">
        <v>0</v>
      </c>
      <c r="AJ235">
        <v>0.48</v>
      </c>
      <c r="AK235" s="31">
        <v>0.52</v>
      </c>
      <c r="AL235" t="s">
        <v>87</v>
      </c>
      <c r="AM235" s="31" t="s">
        <v>87</v>
      </c>
      <c r="AN235">
        <v>0</v>
      </c>
      <c r="AO235" s="15">
        <v>1</v>
      </c>
      <c r="AP235">
        <v>0</v>
      </c>
      <c r="AQ235" s="15">
        <v>1</v>
      </c>
      <c r="AR235" s="15" t="s">
        <v>5</v>
      </c>
      <c r="AS235">
        <v>0</v>
      </c>
      <c r="AT235">
        <v>1</v>
      </c>
      <c r="AU235">
        <v>0</v>
      </c>
      <c r="AV235">
        <v>0</v>
      </c>
      <c r="AW235">
        <v>0</v>
      </c>
      <c r="AX235">
        <v>0</v>
      </c>
      <c r="AY235" s="15">
        <v>0</v>
      </c>
      <c r="AZ235">
        <v>0</v>
      </c>
      <c r="BA235">
        <v>1</v>
      </c>
      <c r="BB235" s="15">
        <v>0</v>
      </c>
      <c r="BC235">
        <v>869</v>
      </c>
      <c r="BD235">
        <v>116</v>
      </c>
      <c r="BE235" s="21">
        <v>0.29299999999999998</v>
      </c>
      <c r="BF235" s="21">
        <v>44.274999999999999</v>
      </c>
      <c r="BG235">
        <v>1</v>
      </c>
      <c r="BH235">
        <v>0</v>
      </c>
      <c r="BI235">
        <v>0</v>
      </c>
      <c r="BJ235">
        <v>0</v>
      </c>
      <c r="BK235">
        <v>0</v>
      </c>
      <c r="BL235" s="15">
        <v>0</v>
      </c>
      <c r="BM235">
        <v>0</v>
      </c>
      <c r="BN235">
        <v>1</v>
      </c>
      <c r="BO235">
        <v>0</v>
      </c>
      <c r="BP235" s="15">
        <v>0</v>
      </c>
      <c r="BQ235">
        <v>0</v>
      </c>
      <c r="BR235">
        <v>0</v>
      </c>
      <c r="BS235" s="15">
        <v>0</v>
      </c>
      <c r="BT235">
        <v>1</v>
      </c>
      <c r="BU235">
        <v>1</v>
      </c>
      <c r="BV235">
        <v>0</v>
      </c>
      <c r="BW235">
        <v>0</v>
      </c>
      <c r="BX235">
        <v>0</v>
      </c>
      <c r="BY235">
        <v>1</v>
      </c>
      <c r="BZ235">
        <v>1</v>
      </c>
      <c r="CA235">
        <v>0</v>
      </c>
      <c r="CB235">
        <v>0</v>
      </c>
      <c r="CC235">
        <v>0</v>
      </c>
      <c r="CD235">
        <v>0</v>
      </c>
      <c r="CE235" s="15">
        <v>1</v>
      </c>
      <c r="CF235">
        <v>0.217</v>
      </c>
      <c r="CG235">
        <v>129</v>
      </c>
      <c r="CH235">
        <v>1</v>
      </c>
      <c r="CI235">
        <v>0</v>
      </c>
      <c r="CJ235">
        <v>40</v>
      </c>
      <c r="CK235" s="28" t="s">
        <v>80</v>
      </c>
    </row>
    <row r="236" spans="1:89" x14ac:dyDescent="0.35">
      <c r="A236">
        <v>235</v>
      </c>
      <c r="B236">
        <v>18</v>
      </c>
      <c r="C236" s="21" t="s">
        <v>124</v>
      </c>
      <c r="D236" s="11">
        <v>8.2932132831999397</v>
      </c>
      <c r="E236" s="12">
        <v>1.7906751802733849</v>
      </c>
      <c r="F236" s="7">
        <v>4.6313331276160339</v>
      </c>
      <c r="G236" s="8">
        <v>1</v>
      </c>
      <c r="H236" s="9">
        <v>0</v>
      </c>
      <c r="I236" s="9">
        <v>0</v>
      </c>
      <c r="J236" s="9">
        <v>0</v>
      </c>
      <c r="K236" s="9">
        <v>0</v>
      </c>
      <c r="L236" s="8">
        <v>3614</v>
      </c>
      <c r="M236" s="9">
        <v>6</v>
      </c>
      <c r="N236" s="9">
        <f t="shared" si="34"/>
        <v>3607</v>
      </c>
      <c r="O236" s="9">
        <f t="shared" si="35"/>
        <v>48</v>
      </c>
      <c r="P236" s="7">
        <v>9</v>
      </c>
      <c r="Q236" s="7">
        <f t="shared" si="38"/>
        <v>29.274999999999999</v>
      </c>
      <c r="R236" s="9">
        <v>0</v>
      </c>
      <c r="S236" s="9">
        <v>1</v>
      </c>
      <c r="T236" s="9">
        <v>1</v>
      </c>
      <c r="U236" s="9">
        <v>0</v>
      </c>
      <c r="V236" s="9">
        <v>0</v>
      </c>
      <c r="W236" s="25">
        <v>0</v>
      </c>
      <c r="X236" s="9">
        <v>0</v>
      </c>
      <c r="Y236" s="9">
        <v>1</v>
      </c>
      <c r="Z236" s="25">
        <v>0</v>
      </c>
      <c r="AA236" s="9">
        <v>1</v>
      </c>
      <c r="AB236" s="25">
        <v>0</v>
      </c>
      <c r="AC236" s="17">
        <v>2001</v>
      </c>
      <c r="AD236" s="27">
        <v>0.01</v>
      </c>
      <c r="AE236" s="27">
        <v>0.41725000000000001</v>
      </c>
      <c r="AF236" s="27">
        <v>0.48</v>
      </c>
      <c r="AG236" s="34">
        <v>9.2749999999999999E-2</v>
      </c>
      <c r="AH236" s="33">
        <v>1</v>
      </c>
      <c r="AI236" s="15">
        <v>0</v>
      </c>
      <c r="AJ236">
        <v>0.48</v>
      </c>
      <c r="AK236" s="31">
        <v>0.52</v>
      </c>
      <c r="AL236" t="s">
        <v>87</v>
      </c>
      <c r="AM236" s="31" t="s">
        <v>87</v>
      </c>
      <c r="AN236">
        <v>0</v>
      </c>
      <c r="AO236" s="15">
        <v>1</v>
      </c>
      <c r="AP236">
        <v>0</v>
      </c>
      <c r="AQ236" s="15">
        <v>1</v>
      </c>
      <c r="AR236" s="15" t="s">
        <v>5</v>
      </c>
      <c r="AS236">
        <v>0</v>
      </c>
      <c r="AT236">
        <v>1</v>
      </c>
      <c r="AU236">
        <v>0</v>
      </c>
      <c r="AV236">
        <v>0</v>
      </c>
      <c r="AW236">
        <v>0</v>
      </c>
      <c r="AX236">
        <v>0</v>
      </c>
      <c r="AY236" s="15">
        <v>0</v>
      </c>
      <c r="AZ236">
        <v>0</v>
      </c>
      <c r="BA236">
        <v>1</v>
      </c>
      <c r="BB236" s="15">
        <v>0</v>
      </c>
      <c r="BC236">
        <v>869</v>
      </c>
      <c r="BD236">
        <v>116</v>
      </c>
      <c r="BE236" s="21">
        <v>0.29299999999999998</v>
      </c>
      <c r="BF236" s="21">
        <v>44.274999999999999</v>
      </c>
      <c r="BG236">
        <v>1</v>
      </c>
      <c r="BH236">
        <v>0</v>
      </c>
      <c r="BI236">
        <v>0</v>
      </c>
      <c r="BJ236">
        <v>0</v>
      </c>
      <c r="BK236">
        <v>0</v>
      </c>
      <c r="BL236" s="15">
        <v>0</v>
      </c>
      <c r="BM236">
        <v>0</v>
      </c>
      <c r="BN236">
        <v>1</v>
      </c>
      <c r="BO236">
        <v>0</v>
      </c>
      <c r="BP236" s="15">
        <v>0</v>
      </c>
      <c r="BQ236">
        <v>0</v>
      </c>
      <c r="BR236">
        <v>0</v>
      </c>
      <c r="BS236" s="15">
        <v>0</v>
      </c>
      <c r="BT236">
        <v>1</v>
      </c>
      <c r="BU236">
        <v>1</v>
      </c>
      <c r="BV236">
        <v>0</v>
      </c>
      <c r="BW236">
        <v>0</v>
      </c>
      <c r="BX236">
        <v>0</v>
      </c>
      <c r="BY236">
        <v>1</v>
      </c>
      <c r="BZ236">
        <v>1</v>
      </c>
      <c r="CA236">
        <v>0</v>
      </c>
      <c r="CB236">
        <v>0</v>
      </c>
      <c r="CC236">
        <v>0</v>
      </c>
      <c r="CD236">
        <v>0</v>
      </c>
      <c r="CE236" s="15">
        <v>1</v>
      </c>
      <c r="CF236">
        <v>0.217</v>
      </c>
      <c r="CG236">
        <v>129</v>
      </c>
      <c r="CH236">
        <v>1</v>
      </c>
      <c r="CI236">
        <v>0</v>
      </c>
      <c r="CJ236">
        <v>40</v>
      </c>
      <c r="CK236" s="28" t="s">
        <v>80</v>
      </c>
    </row>
    <row r="237" spans="1:89" x14ac:dyDescent="0.35">
      <c r="A237">
        <v>236</v>
      </c>
      <c r="B237">
        <v>18</v>
      </c>
      <c r="C237" s="21" t="s">
        <v>124</v>
      </c>
      <c r="D237" s="11">
        <v>8.0245670900269026</v>
      </c>
      <c r="E237" s="12">
        <v>0.41124240360581282</v>
      </c>
      <c r="F237" s="7">
        <v>19.51298557655225</v>
      </c>
      <c r="G237" s="8">
        <v>1</v>
      </c>
      <c r="H237" s="9">
        <v>0</v>
      </c>
      <c r="I237" s="9">
        <v>0</v>
      </c>
      <c r="J237" s="9">
        <v>0</v>
      </c>
      <c r="K237" s="9">
        <v>0</v>
      </c>
      <c r="L237" s="8">
        <v>3611</v>
      </c>
      <c r="M237" s="9">
        <v>12</v>
      </c>
      <c r="N237" s="9">
        <f t="shared" si="34"/>
        <v>3598</v>
      </c>
      <c r="O237" s="9">
        <f t="shared" si="35"/>
        <v>48</v>
      </c>
      <c r="P237" s="7">
        <v>17</v>
      </c>
      <c r="Q237" s="7">
        <f t="shared" si="38"/>
        <v>21.274999999999999</v>
      </c>
      <c r="R237" s="9">
        <v>0</v>
      </c>
      <c r="S237" s="9">
        <v>1</v>
      </c>
      <c r="T237" s="9">
        <v>1</v>
      </c>
      <c r="U237" s="9">
        <v>0</v>
      </c>
      <c r="V237" s="9">
        <v>0</v>
      </c>
      <c r="W237" s="25">
        <v>0</v>
      </c>
      <c r="X237" s="9">
        <v>0</v>
      </c>
      <c r="Y237" s="9">
        <v>1</v>
      </c>
      <c r="Z237" s="25">
        <v>0</v>
      </c>
      <c r="AA237" s="9">
        <v>1</v>
      </c>
      <c r="AB237" s="25">
        <v>0</v>
      </c>
      <c r="AC237" s="17">
        <v>2001</v>
      </c>
      <c r="AD237" s="27">
        <v>0.01</v>
      </c>
      <c r="AE237" s="27">
        <v>0.41725000000000001</v>
      </c>
      <c r="AF237" s="27">
        <v>0.48</v>
      </c>
      <c r="AG237" s="34">
        <v>9.2749999999999999E-2</v>
      </c>
      <c r="AH237" s="33">
        <v>1</v>
      </c>
      <c r="AI237" s="15">
        <v>0</v>
      </c>
      <c r="AJ237">
        <v>0.48</v>
      </c>
      <c r="AK237" s="31">
        <v>0.52</v>
      </c>
      <c r="AL237" t="s">
        <v>87</v>
      </c>
      <c r="AM237" s="31" t="s">
        <v>87</v>
      </c>
      <c r="AN237">
        <v>0</v>
      </c>
      <c r="AO237" s="15">
        <v>1</v>
      </c>
      <c r="AP237">
        <v>0</v>
      </c>
      <c r="AQ237" s="15">
        <v>1</v>
      </c>
      <c r="AR237" s="15" t="s">
        <v>5</v>
      </c>
      <c r="AS237">
        <v>0</v>
      </c>
      <c r="AT237">
        <v>1</v>
      </c>
      <c r="AU237">
        <v>0</v>
      </c>
      <c r="AV237">
        <v>0</v>
      </c>
      <c r="AW237">
        <v>0</v>
      </c>
      <c r="AX237">
        <v>0</v>
      </c>
      <c r="AY237" s="15">
        <v>0</v>
      </c>
      <c r="AZ237">
        <v>0</v>
      </c>
      <c r="BA237">
        <v>1</v>
      </c>
      <c r="BB237" s="15">
        <v>0</v>
      </c>
      <c r="BC237">
        <v>869</v>
      </c>
      <c r="BD237">
        <v>116</v>
      </c>
      <c r="BE237" s="21">
        <v>0.29299999999999998</v>
      </c>
      <c r="BF237" s="21">
        <v>44.274999999999999</v>
      </c>
      <c r="BG237">
        <v>1</v>
      </c>
      <c r="BH237">
        <v>0</v>
      </c>
      <c r="BI237">
        <v>0</v>
      </c>
      <c r="BJ237">
        <v>0</v>
      </c>
      <c r="BK237">
        <v>0</v>
      </c>
      <c r="BL237" s="15">
        <v>0</v>
      </c>
      <c r="BM237">
        <v>0</v>
      </c>
      <c r="BN237">
        <v>1</v>
      </c>
      <c r="BO237">
        <v>0</v>
      </c>
      <c r="BP237" s="15">
        <v>0</v>
      </c>
      <c r="BQ237">
        <v>0</v>
      </c>
      <c r="BR237">
        <v>0</v>
      </c>
      <c r="BS237" s="15">
        <v>0</v>
      </c>
      <c r="BT237">
        <v>1</v>
      </c>
      <c r="BU237">
        <v>1</v>
      </c>
      <c r="BV237">
        <v>0</v>
      </c>
      <c r="BW237">
        <v>0</v>
      </c>
      <c r="BX237">
        <v>0</v>
      </c>
      <c r="BY237">
        <v>1</v>
      </c>
      <c r="BZ237">
        <v>1</v>
      </c>
      <c r="CA237">
        <v>0</v>
      </c>
      <c r="CB237">
        <v>0</v>
      </c>
      <c r="CC237">
        <v>0</v>
      </c>
      <c r="CD237">
        <v>0</v>
      </c>
      <c r="CE237" s="15">
        <v>1</v>
      </c>
      <c r="CF237">
        <v>0.217</v>
      </c>
      <c r="CG237">
        <v>129</v>
      </c>
      <c r="CH237">
        <v>1</v>
      </c>
      <c r="CI237">
        <v>0</v>
      </c>
      <c r="CJ237">
        <v>40</v>
      </c>
      <c r="CK237" s="28" t="s">
        <v>80</v>
      </c>
    </row>
    <row r="238" spans="1:89" x14ac:dyDescent="0.35">
      <c r="A238">
        <v>237</v>
      </c>
      <c r="B238">
        <v>18</v>
      </c>
      <c r="C238" s="21" t="s">
        <v>124</v>
      </c>
      <c r="D238" s="11">
        <v>6.7360659488777896</v>
      </c>
      <c r="E238" s="12">
        <v>0.81924612022164967</v>
      </c>
      <c r="F238" s="7">
        <v>8.2222738473943888</v>
      </c>
      <c r="G238" s="8">
        <v>1</v>
      </c>
      <c r="H238" s="9">
        <v>0</v>
      </c>
      <c r="I238" s="9">
        <v>0</v>
      </c>
      <c r="J238" s="9">
        <v>0</v>
      </c>
      <c r="K238" s="9">
        <v>0</v>
      </c>
      <c r="L238" s="8">
        <v>3611</v>
      </c>
      <c r="M238" s="9">
        <v>12</v>
      </c>
      <c r="N238" s="9">
        <f t="shared" si="34"/>
        <v>3598</v>
      </c>
      <c r="O238" s="9">
        <f t="shared" si="35"/>
        <v>48</v>
      </c>
      <c r="P238" s="7">
        <v>12</v>
      </c>
      <c r="Q238" s="7">
        <f t="shared" si="38"/>
        <v>26.274999999999999</v>
      </c>
      <c r="R238" s="9">
        <v>0</v>
      </c>
      <c r="S238" s="9">
        <v>1</v>
      </c>
      <c r="T238" s="9">
        <v>1</v>
      </c>
      <c r="U238" s="9">
        <v>0</v>
      </c>
      <c r="V238" s="9">
        <v>0</v>
      </c>
      <c r="W238" s="25">
        <v>0</v>
      </c>
      <c r="X238" s="9">
        <v>0</v>
      </c>
      <c r="Y238" s="9">
        <v>1</v>
      </c>
      <c r="Z238" s="25">
        <v>0</v>
      </c>
      <c r="AA238" s="9">
        <v>1</v>
      </c>
      <c r="AB238" s="25">
        <v>0</v>
      </c>
      <c r="AC238" s="17">
        <v>2001</v>
      </c>
      <c r="AD238" s="27">
        <v>0.01</v>
      </c>
      <c r="AE238" s="27">
        <v>0.41725000000000001</v>
      </c>
      <c r="AF238" s="27">
        <v>0.48</v>
      </c>
      <c r="AG238" s="34">
        <v>9.2749999999999999E-2</v>
      </c>
      <c r="AH238" s="33">
        <v>1</v>
      </c>
      <c r="AI238" s="15">
        <v>0</v>
      </c>
      <c r="AJ238">
        <v>0.48</v>
      </c>
      <c r="AK238" s="31">
        <v>0.52</v>
      </c>
      <c r="AL238" t="s">
        <v>87</v>
      </c>
      <c r="AM238" s="31" t="s">
        <v>87</v>
      </c>
      <c r="AN238">
        <v>0</v>
      </c>
      <c r="AO238" s="15">
        <v>1</v>
      </c>
      <c r="AP238">
        <v>0</v>
      </c>
      <c r="AQ238" s="15">
        <v>1</v>
      </c>
      <c r="AR238" s="15" t="s">
        <v>5</v>
      </c>
      <c r="AS238">
        <v>0</v>
      </c>
      <c r="AT238">
        <v>1</v>
      </c>
      <c r="AU238">
        <v>0</v>
      </c>
      <c r="AV238">
        <v>0</v>
      </c>
      <c r="AW238">
        <v>0</v>
      </c>
      <c r="AX238">
        <v>0</v>
      </c>
      <c r="AY238" s="15">
        <v>0</v>
      </c>
      <c r="AZ238">
        <v>0</v>
      </c>
      <c r="BA238">
        <v>1</v>
      </c>
      <c r="BB238" s="15">
        <v>0</v>
      </c>
      <c r="BC238">
        <v>869</v>
      </c>
      <c r="BD238">
        <v>116</v>
      </c>
      <c r="BE238" s="21">
        <v>0.29299999999999998</v>
      </c>
      <c r="BF238" s="21">
        <v>44.274999999999999</v>
      </c>
      <c r="BG238">
        <v>1</v>
      </c>
      <c r="BH238">
        <v>0</v>
      </c>
      <c r="BI238">
        <v>0</v>
      </c>
      <c r="BJ238">
        <v>0</v>
      </c>
      <c r="BK238">
        <v>0</v>
      </c>
      <c r="BL238" s="15">
        <v>0</v>
      </c>
      <c r="BM238">
        <v>0</v>
      </c>
      <c r="BN238">
        <v>1</v>
      </c>
      <c r="BO238">
        <v>0</v>
      </c>
      <c r="BP238" s="15">
        <v>0</v>
      </c>
      <c r="BQ238">
        <v>0</v>
      </c>
      <c r="BR238">
        <v>0</v>
      </c>
      <c r="BS238" s="15">
        <v>0</v>
      </c>
      <c r="BT238">
        <v>1</v>
      </c>
      <c r="BU238">
        <v>1</v>
      </c>
      <c r="BV238">
        <v>0</v>
      </c>
      <c r="BW238">
        <v>0</v>
      </c>
      <c r="BX238">
        <v>0</v>
      </c>
      <c r="BY238">
        <v>1</v>
      </c>
      <c r="BZ238">
        <v>1</v>
      </c>
      <c r="CA238">
        <v>0</v>
      </c>
      <c r="CB238">
        <v>0</v>
      </c>
      <c r="CC238">
        <v>0</v>
      </c>
      <c r="CD238">
        <v>0</v>
      </c>
      <c r="CE238" s="15">
        <v>1</v>
      </c>
      <c r="CF238">
        <v>0.217</v>
      </c>
      <c r="CG238">
        <v>129</v>
      </c>
      <c r="CH238">
        <v>1</v>
      </c>
      <c r="CI238">
        <v>0</v>
      </c>
      <c r="CJ238">
        <v>40</v>
      </c>
      <c r="CK238" s="28" t="s">
        <v>80</v>
      </c>
    </row>
    <row r="239" spans="1:89" x14ac:dyDescent="0.35">
      <c r="A239">
        <v>238</v>
      </c>
      <c r="B239">
        <v>18</v>
      </c>
      <c r="C239" s="21" t="s">
        <v>124</v>
      </c>
      <c r="D239" s="11">
        <v>7.4914361304784016</v>
      </c>
      <c r="E239" s="12">
        <v>1.817488050515335</v>
      </c>
      <c r="F239" s="7">
        <v>4.1218626600346902</v>
      </c>
      <c r="G239" s="8">
        <v>1</v>
      </c>
      <c r="H239" s="9">
        <v>0</v>
      </c>
      <c r="I239" s="9">
        <v>0</v>
      </c>
      <c r="J239" s="9">
        <v>0</v>
      </c>
      <c r="K239" s="9">
        <v>0</v>
      </c>
      <c r="L239" s="8">
        <v>3611</v>
      </c>
      <c r="M239" s="9">
        <v>12</v>
      </c>
      <c r="N239" s="9">
        <f t="shared" si="34"/>
        <v>3598</v>
      </c>
      <c r="O239" s="9">
        <f t="shared" si="35"/>
        <v>48</v>
      </c>
      <c r="P239" s="7">
        <v>9</v>
      </c>
      <c r="Q239" s="7">
        <f t="shared" si="38"/>
        <v>29.274999999999999</v>
      </c>
      <c r="R239" s="9">
        <v>0</v>
      </c>
      <c r="S239" s="9">
        <v>1</v>
      </c>
      <c r="T239" s="9">
        <v>1</v>
      </c>
      <c r="U239" s="9">
        <v>0</v>
      </c>
      <c r="V239" s="9">
        <v>0</v>
      </c>
      <c r="W239" s="25">
        <v>0</v>
      </c>
      <c r="X239" s="9">
        <v>0</v>
      </c>
      <c r="Y239" s="9">
        <v>1</v>
      </c>
      <c r="Z239" s="25">
        <v>0</v>
      </c>
      <c r="AA239" s="9">
        <v>1</v>
      </c>
      <c r="AB239" s="25">
        <v>0</v>
      </c>
      <c r="AC239" s="17">
        <v>2001</v>
      </c>
      <c r="AD239" s="27">
        <v>0.01</v>
      </c>
      <c r="AE239" s="27">
        <v>0.41725000000000001</v>
      </c>
      <c r="AF239" s="27">
        <v>0.48</v>
      </c>
      <c r="AG239" s="34">
        <v>9.2749999999999999E-2</v>
      </c>
      <c r="AH239" s="33">
        <v>1</v>
      </c>
      <c r="AI239" s="15">
        <v>0</v>
      </c>
      <c r="AJ239">
        <v>0.48</v>
      </c>
      <c r="AK239" s="31">
        <v>0.52</v>
      </c>
      <c r="AL239" t="s">
        <v>87</v>
      </c>
      <c r="AM239" s="31" t="s">
        <v>87</v>
      </c>
      <c r="AN239">
        <v>0</v>
      </c>
      <c r="AO239" s="15">
        <v>1</v>
      </c>
      <c r="AP239">
        <v>0</v>
      </c>
      <c r="AQ239" s="15">
        <v>1</v>
      </c>
      <c r="AR239" s="15" t="s">
        <v>5</v>
      </c>
      <c r="AS239">
        <v>0</v>
      </c>
      <c r="AT239">
        <v>1</v>
      </c>
      <c r="AU239">
        <v>0</v>
      </c>
      <c r="AV239">
        <v>0</v>
      </c>
      <c r="AW239">
        <v>0</v>
      </c>
      <c r="AX239">
        <v>0</v>
      </c>
      <c r="AY239" s="15">
        <v>0</v>
      </c>
      <c r="AZ239">
        <v>0</v>
      </c>
      <c r="BA239">
        <v>1</v>
      </c>
      <c r="BB239" s="15">
        <v>0</v>
      </c>
      <c r="BC239">
        <v>869</v>
      </c>
      <c r="BD239">
        <v>116</v>
      </c>
      <c r="BE239" s="21">
        <v>0.29299999999999998</v>
      </c>
      <c r="BF239" s="21">
        <v>44.274999999999999</v>
      </c>
      <c r="BG239">
        <v>1</v>
      </c>
      <c r="BH239">
        <v>0</v>
      </c>
      <c r="BI239">
        <v>0</v>
      </c>
      <c r="BJ239">
        <v>0</v>
      </c>
      <c r="BK239">
        <v>0</v>
      </c>
      <c r="BL239" s="15">
        <v>0</v>
      </c>
      <c r="BM239">
        <v>0</v>
      </c>
      <c r="BN239">
        <v>1</v>
      </c>
      <c r="BO239">
        <v>0</v>
      </c>
      <c r="BP239" s="15">
        <v>0</v>
      </c>
      <c r="BQ239">
        <v>0</v>
      </c>
      <c r="BR239">
        <v>0</v>
      </c>
      <c r="BS239" s="15">
        <v>0</v>
      </c>
      <c r="BT239">
        <v>1</v>
      </c>
      <c r="BU239">
        <v>1</v>
      </c>
      <c r="BV239">
        <v>0</v>
      </c>
      <c r="BW239">
        <v>0</v>
      </c>
      <c r="BX239">
        <v>0</v>
      </c>
      <c r="BY239">
        <v>1</v>
      </c>
      <c r="BZ239">
        <v>1</v>
      </c>
      <c r="CA239">
        <v>0</v>
      </c>
      <c r="CB239">
        <v>0</v>
      </c>
      <c r="CC239">
        <v>0</v>
      </c>
      <c r="CD239">
        <v>0</v>
      </c>
      <c r="CE239" s="15">
        <v>1</v>
      </c>
      <c r="CF239">
        <v>0.217</v>
      </c>
      <c r="CG239">
        <v>129</v>
      </c>
      <c r="CH239">
        <v>1</v>
      </c>
      <c r="CI239">
        <v>0</v>
      </c>
      <c r="CJ239">
        <v>40</v>
      </c>
      <c r="CK239" s="28" t="s">
        <v>80</v>
      </c>
    </row>
    <row r="240" spans="1:89" x14ac:dyDescent="0.35">
      <c r="A240">
        <v>239</v>
      </c>
      <c r="B240">
        <v>18</v>
      </c>
      <c r="C240" s="21" t="s">
        <v>124</v>
      </c>
      <c r="D240" s="11">
        <v>7.264909054577684</v>
      </c>
      <c r="E240" s="12">
        <v>0.45323201008976488</v>
      </c>
      <c r="F240" s="7">
        <v>16.02911730161961</v>
      </c>
      <c r="G240" s="8">
        <v>1</v>
      </c>
      <c r="H240" s="9">
        <v>0</v>
      </c>
      <c r="I240" s="9">
        <v>0</v>
      </c>
      <c r="J240" s="9">
        <v>0</v>
      </c>
      <c r="K240" s="9">
        <v>0</v>
      </c>
      <c r="L240" s="8">
        <v>3611</v>
      </c>
      <c r="M240" s="9">
        <v>15</v>
      </c>
      <c r="N240" s="9">
        <f t="shared" si="34"/>
        <v>3595</v>
      </c>
      <c r="O240" s="9">
        <f t="shared" si="35"/>
        <v>48</v>
      </c>
      <c r="P240" s="7">
        <v>17</v>
      </c>
      <c r="Q240" s="7">
        <f t="shared" si="38"/>
        <v>21.274999999999999</v>
      </c>
      <c r="R240" s="9">
        <v>0</v>
      </c>
      <c r="S240" s="9">
        <v>1</v>
      </c>
      <c r="T240" s="9">
        <v>1</v>
      </c>
      <c r="U240" s="9">
        <v>0</v>
      </c>
      <c r="V240" s="9">
        <v>0</v>
      </c>
      <c r="W240" s="25">
        <v>0</v>
      </c>
      <c r="X240" s="9">
        <v>0</v>
      </c>
      <c r="Y240" s="9">
        <v>1</v>
      </c>
      <c r="Z240" s="25">
        <v>0</v>
      </c>
      <c r="AA240" s="9">
        <v>1</v>
      </c>
      <c r="AB240" s="25">
        <v>0</v>
      </c>
      <c r="AC240" s="17">
        <v>2001</v>
      </c>
      <c r="AD240" s="27">
        <v>0.01</v>
      </c>
      <c r="AE240" s="27">
        <v>0.41725000000000001</v>
      </c>
      <c r="AF240" s="27">
        <v>0.48</v>
      </c>
      <c r="AG240" s="34">
        <v>9.2749999999999999E-2</v>
      </c>
      <c r="AH240" s="33">
        <v>1</v>
      </c>
      <c r="AI240" s="15">
        <v>0</v>
      </c>
      <c r="AJ240">
        <v>0.48</v>
      </c>
      <c r="AK240" s="31">
        <v>0.52</v>
      </c>
      <c r="AL240" t="s">
        <v>87</v>
      </c>
      <c r="AM240" s="31" t="s">
        <v>87</v>
      </c>
      <c r="AN240">
        <v>0</v>
      </c>
      <c r="AO240" s="15">
        <v>1</v>
      </c>
      <c r="AP240">
        <v>0</v>
      </c>
      <c r="AQ240" s="15">
        <v>1</v>
      </c>
      <c r="AR240" s="15" t="s">
        <v>5</v>
      </c>
      <c r="AS240">
        <v>0</v>
      </c>
      <c r="AT240">
        <v>1</v>
      </c>
      <c r="AU240">
        <v>0</v>
      </c>
      <c r="AV240">
        <v>0</v>
      </c>
      <c r="AW240">
        <v>0</v>
      </c>
      <c r="AX240">
        <v>0</v>
      </c>
      <c r="AY240" s="15">
        <v>0</v>
      </c>
      <c r="AZ240">
        <v>0</v>
      </c>
      <c r="BA240">
        <v>1</v>
      </c>
      <c r="BB240" s="15">
        <v>0</v>
      </c>
      <c r="BC240">
        <v>869</v>
      </c>
      <c r="BD240">
        <v>116</v>
      </c>
      <c r="BE240" s="21">
        <v>0.29299999999999998</v>
      </c>
      <c r="BF240" s="21">
        <v>44.274999999999999</v>
      </c>
      <c r="BG240">
        <v>1</v>
      </c>
      <c r="BH240">
        <v>0</v>
      </c>
      <c r="BI240">
        <v>0</v>
      </c>
      <c r="BJ240">
        <v>0</v>
      </c>
      <c r="BK240">
        <v>0</v>
      </c>
      <c r="BL240" s="15">
        <v>0</v>
      </c>
      <c r="BM240">
        <v>0</v>
      </c>
      <c r="BN240">
        <v>1</v>
      </c>
      <c r="BO240">
        <v>0</v>
      </c>
      <c r="BP240" s="15">
        <v>0</v>
      </c>
      <c r="BQ240">
        <v>0</v>
      </c>
      <c r="BR240">
        <v>0</v>
      </c>
      <c r="BS240" s="15">
        <v>0</v>
      </c>
      <c r="BT240">
        <v>1</v>
      </c>
      <c r="BU240">
        <v>1</v>
      </c>
      <c r="BV240">
        <v>0</v>
      </c>
      <c r="BW240">
        <v>0</v>
      </c>
      <c r="BX240">
        <v>0</v>
      </c>
      <c r="BY240">
        <v>1</v>
      </c>
      <c r="BZ240">
        <v>1</v>
      </c>
      <c r="CA240">
        <v>0</v>
      </c>
      <c r="CB240">
        <v>0</v>
      </c>
      <c r="CC240">
        <v>0</v>
      </c>
      <c r="CD240">
        <v>0</v>
      </c>
      <c r="CE240" s="15">
        <v>1</v>
      </c>
      <c r="CF240">
        <v>0.217</v>
      </c>
      <c r="CG240">
        <v>129</v>
      </c>
      <c r="CH240">
        <v>1</v>
      </c>
      <c r="CI240">
        <v>0</v>
      </c>
      <c r="CJ240">
        <v>40</v>
      </c>
      <c r="CK240" s="28" t="s">
        <v>80</v>
      </c>
    </row>
    <row r="241" spans="1:89" x14ac:dyDescent="0.35">
      <c r="A241">
        <v>240</v>
      </c>
      <c r="B241">
        <v>18</v>
      </c>
      <c r="C241" s="21" t="s">
        <v>124</v>
      </c>
      <c r="D241" s="11">
        <v>6.5308601525300158</v>
      </c>
      <c r="E241" s="12">
        <v>0.8517769353248883</v>
      </c>
      <c r="F241" s="7">
        <v>7.6673362258147879</v>
      </c>
      <c r="G241" s="8">
        <v>1</v>
      </c>
      <c r="H241" s="9">
        <v>0</v>
      </c>
      <c r="I241" s="9">
        <v>0</v>
      </c>
      <c r="J241" s="9">
        <v>0</v>
      </c>
      <c r="K241" s="9">
        <v>0</v>
      </c>
      <c r="L241" s="8">
        <v>3611</v>
      </c>
      <c r="M241" s="9">
        <v>15</v>
      </c>
      <c r="N241" s="9">
        <f t="shared" si="34"/>
        <v>3595</v>
      </c>
      <c r="O241" s="9">
        <f t="shared" si="35"/>
        <v>48</v>
      </c>
      <c r="P241" s="7">
        <v>12</v>
      </c>
      <c r="Q241" s="7">
        <f t="shared" si="38"/>
        <v>26.274999999999999</v>
      </c>
      <c r="R241" s="9">
        <v>0</v>
      </c>
      <c r="S241" s="9">
        <v>1</v>
      </c>
      <c r="T241" s="9">
        <v>1</v>
      </c>
      <c r="U241" s="9">
        <v>0</v>
      </c>
      <c r="V241" s="9">
        <v>0</v>
      </c>
      <c r="W241" s="25">
        <v>0</v>
      </c>
      <c r="X241" s="9">
        <v>0</v>
      </c>
      <c r="Y241" s="9">
        <v>1</v>
      </c>
      <c r="Z241" s="25">
        <v>0</v>
      </c>
      <c r="AA241" s="9">
        <v>1</v>
      </c>
      <c r="AB241" s="25">
        <v>0</v>
      </c>
      <c r="AC241" s="17">
        <v>2001</v>
      </c>
      <c r="AD241" s="27">
        <v>0.01</v>
      </c>
      <c r="AE241" s="27">
        <v>0.41725000000000001</v>
      </c>
      <c r="AF241" s="27">
        <v>0.48</v>
      </c>
      <c r="AG241" s="34">
        <v>9.2749999999999999E-2</v>
      </c>
      <c r="AH241" s="33">
        <v>1</v>
      </c>
      <c r="AI241" s="15">
        <v>0</v>
      </c>
      <c r="AJ241">
        <v>0.48</v>
      </c>
      <c r="AK241" s="31">
        <v>0.52</v>
      </c>
      <c r="AL241" t="s">
        <v>87</v>
      </c>
      <c r="AM241" s="31" t="s">
        <v>87</v>
      </c>
      <c r="AN241">
        <v>0</v>
      </c>
      <c r="AO241" s="15">
        <v>1</v>
      </c>
      <c r="AP241">
        <v>0</v>
      </c>
      <c r="AQ241" s="15">
        <v>1</v>
      </c>
      <c r="AR241" s="15" t="s">
        <v>5</v>
      </c>
      <c r="AS241">
        <v>0</v>
      </c>
      <c r="AT241">
        <v>1</v>
      </c>
      <c r="AU241">
        <v>0</v>
      </c>
      <c r="AV241">
        <v>0</v>
      </c>
      <c r="AW241">
        <v>0</v>
      </c>
      <c r="AX241">
        <v>0</v>
      </c>
      <c r="AY241" s="15">
        <v>0</v>
      </c>
      <c r="AZ241">
        <v>0</v>
      </c>
      <c r="BA241">
        <v>1</v>
      </c>
      <c r="BB241" s="15">
        <v>0</v>
      </c>
      <c r="BC241">
        <v>869</v>
      </c>
      <c r="BD241">
        <v>116</v>
      </c>
      <c r="BE241" s="21">
        <v>0.29299999999999998</v>
      </c>
      <c r="BF241" s="21">
        <v>44.274999999999999</v>
      </c>
      <c r="BG241">
        <v>1</v>
      </c>
      <c r="BH241">
        <v>0</v>
      </c>
      <c r="BI241">
        <v>0</v>
      </c>
      <c r="BJ241">
        <v>0</v>
      </c>
      <c r="BK241">
        <v>0</v>
      </c>
      <c r="BL241" s="15">
        <v>0</v>
      </c>
      <c r="BM241">
        <v>0</v>
      </c>
      <c r="BN241">
        <v>1</v>
      </c>
      <c r="BO241">
        <v>0</v>
      </c>
      <c r="BP241" s="15">
        <v>0</v>
      </c>
      <c r="BQ241">
        <v>0</v>
      </c>
      <c r="BR241">
        <v>0</v>
      </c>
      <c r="BS241" s="15">
        <v>0</v>
      </c>
      <c r="BT241">
        <v>1</v>
      </c>
      <c r="BU241">
        <v>1</v>
      </c>
      <c r="BV241">
        <v>0</v>
      </c>
      <c r="BW241">
        <v>0</v>
      </c>
      <c r="BX241">
        <v>0</v>
      </c>
      <c r="BY241">
        <v>1</v>
      </c>
      <c r="BZ241">
        <v>1</v>
      </c>
      <c r="CA241">
        <v>0</v>
      </c>
      <c r="CB241">
        <v>0</v>
      </c>
      <c r="CC241">
        <v>0</v>
      </c>
      <c r="CD241">
        <v>0</v>
      </c>
      <c r="CE241" s="15">
        <v>1</v>
      </c>
      <c r="CF241">
        <v>0.217</v>
      </c>
      <c r="CG241">
        <v>129</v>
      </c>
      <c r="CH241">
        <v>1</v>
      </c>
      <c r="CI241">
        <v>0</v>
      </c>
      <c r="CJ241">
        <v>40</v>
      </c>
      <c r="CK241" s="28" t="s">
        <v>80</v>
      </c>
    </row>
    <row r="242" spans="1:89" x14ac:dyDescent="0.35">
      <c r="A242">
        <v>241</v>
      </c>
      <c r="B242">
        <v>18</v>
      </c>
      <c r="C242" s="21" t="s">
        <v>124</v>
      </c>
      <c r="D242" s="11">
        <v>7.2601466882732391</v>
      </c>
      <c r="E242" s="12">
        <v>1.8543083165989971</v>
      </c>
      <c r="F242" s="7">
        <v>3.915285620672369</v>
      </c>
      <c r="G242" s="8">
        <v>1</v>
      </c>
      <c r="H242" s="9">
        <v>0</v>
      </c>
      <c r="I242" s="9">
        <v>0</v>
      </c>
      <c r="J242" s="9">
        <v>0</v>
      </c>
      <c r="K242" s="9">
        <v>0</v>
      </c>
      <c r="L242" s="8">
        <v>3611</v>
      </c>
      <c r="M242" s="9">
        <v>15</v>
      </c>
      <c r="N242" s="9">
        <f t="shared" si="34"/>
        <v>3595</v>
      </c>
      <c r="O242" s="9">
        <f t="shared" si="35"/>
        <v>48</v>
      </c>
      <c r="P242" s="7">
        <v>9</v>
      </c>
      <c r="Q242" s="7">
        <f t="shared" si="38"/>
        <v>29.274999999999999</v>
      </c>
      <c r="R242" s="9">
        <v>0</v>
      </c>
      <c r="S242" s="9">
        <v>1</v>
      </c>
      <c r="T242" s="9">
        <v>1</v>
      </c>
      <c r="U242" s="9">
        <v>0</v>
      </c>
      <c r="V242" s="9">
        <v>0</v>
      </c>
      <c r="W242" s="25">
        <v>0</v>
      </c>
      <c r="X242" s="9">
        <v>0</v>
      </c>
      <c r="Y242" s="9">
        <v>1</v>
      </c>
      <c r="Z242" s="25">
        <v>0</v>
      </c>
      <c r="AA242" s="9">
        <v>1</v>
      </c>
      <c r="AB242" s="25">
        <v>0</v>
      </c>
      <c r="AC242" s="17">
        <v>2001</v>
      </c>
      <c r="AD242" s="27">
        <v>0.01</v>
      </c>
      <c r="AE242" s="27">
        <v>0.41725000000000001</v>
      </c>
      <c r="AF242" s="27">
        <v>0.48</v>
      </c>
      <c r="AG242" s="34">
        <v>9.2749999999999999E-2</v>
      </c>
      <c r="AH242" s="33">
        <v>1</v>
      </c>
      <c r="AI242" s="15">
        <v>0</v>
      </c>
      <c r="AJ242">
        <v>0.48</v>
      </c>
      <c r="AK242" s="31">
        <v>0.52</v>
      </c>
      <c r="AL242" t="s">
        <v>87</v>
      </c>
      <c r="AM242" s="31" t="s">
        <v>87</v>
      </c>
      <c r="AN242">
        <v>0</v>
      </c>
      <c r="AO242" s="15">
        <v>1</v>
      </c>
      <c r="AP242">
        <v>0</v>
      </c>
      <c r="AQ242" s="15">
        <v>1</v>
      </c>
      <c r="AR242" s="15" t="s">
        <v>5</v>
      </c>
      <c r="AS242">
        <v>0</v>
      </c>
      <c r="AT242">
        <v>1</v>
      </c>
      <c r="AU242">
        <v>0</v>
      </c>
      <c r="AV242">
        <v>0</v>
      </c>
      <c r="AW242">
        <v>0</v>
      </c>
      <c r="AX242">
        <v>0</v>
      </c>
      <c r="AY242" s="15">
        <v>0</v>
      </c>
      <c r="AZ242">
        <v>0</v>
      </c>
      <c r="BA242">
        <v>1</v>
      </c>
      <c r="BB242" s="15">
        <v>0</v>
      </c>
      <c r="BC242">
        <v>869</v>
      </c>
      <c r="BD242">
        <v>116</v>
      </c>
      <c r="BE242" s="21">
        <v>0.29299999999999998</v>
      </c>
      <c r="BF242" s="21">
        <v>44.274999999999999</v>
      </c>
      <c r="BG242">
        <v>1</v>
      </c>
      <c r="BH242">
        <v>0</v>
      </c>
      <c r="BI242">
        <v>0</v>
      </c>
      <c r="BJ242">
        <v>0</v>
      </c>
      <c r="BK242">
        <v>0</v>
      </c>
      <c r="BL242" s="15">
        <v>0</v>
      </c>
      <c r="BM242">
        <v>0</v>
      </c>
      <c r="BN242">
        <v>1</v>
      </c>
      <c r="BO242">
        <v>0</v>
      </c>
      <c r="BP242" s="15">
        <v>0</v>
      </c>
      <c r="BQ242">
        <v>0</v>
      </c>
      <c r="BR242">
        <v>0</v>
      </c>
      <c r="BS242" s="15">
        <v>0</v>
      </c>
      <c r="BT242">
        <v>1</v>
      </c>
      <c r="BU242">
        <v>1</v>
      </c>
      <c r="BV242">
        <v>0</v>
      </c>
      <c r="BW242">
        <v>0</v>
      </c>
      <c r="BX242">
        <v>0</v>
      </c>
      <c r="BY242">
        <v>1</v>
      </c>
      <c r="BZ242">
        <v>1</v>
      </c>
      <c r="CA242">
        <v>0</v>
      </c>
      <c r="CB242">
        <v>0</v>
      </c>
      <c r="CC242">
        <v>0</v>
      </c>
      <c r="CD242">
        <v>0</v>
      </c>
      <c r="CE242" s="15">
        <v>1</v>
      </c>
      <c r="CF242">
        <v>0.217</v>
      </c>
      <c r="CG242">
        <v>129</v>
      </c>
      <c r="CH242">
        <v>1</v>
      </c>
      <c r="CI242">
        <v>0</v>
      </c>
      <c r="CJ242">
        <v>40</v>
      </c>
      <c r="CK242" s="28" t="s">
        <v>80</v>
      </c>
    </row>
    <row r="243" spans="1:89" x14ac:dyDescent="0.35">
      <c r="A243">
        <v>242</v>
      </c>
      <c r="B243">
        <v>18</v>
      </c>
      <c r="C243" s="21" t="s">
        <v>124</v>
      </c>
      <c r="D243" s="11">
        <v>9.6</v>
      </c>
      <c r="E243" s="12">
        <v>0.4</v>
      </c>
      <c r="F243" s="7">
        <f t="shared" ref="F243:F254" si="39">D243/E243</f>
        <v>23.999999999999996</v>
      </c>
      <c r="G243" s="8">
        <v>1</v>
      </c>
      <c r="H243" s="9">
        <v>0</v>
      </c>
      <c r="I243" s="9">
        <v>0</v>
      </c>
      <c r="J243" s="9">
        <v>0</v>
      </c>
      <c r="K243" s="9">
        <v>0</v>
      </c>
      <c r="L243" s="8">
        <v>3613</v>
      </c>
      <c r="M243" s="9">
        <v>6</v>
      </c>
      <c r="N243" s="9">
        <f t="shared" si="34"/>
        <v>3606</v>
      </c>
      <c r="O243" s="9">
        <f t="shared" si="35"/>
        <v>48</v>
      </c>
      <c r="P243" s="7">
        <v>10.967499999999999</v>
      </c>
      <c r="Q243" s="7">
        <f t="shared" si="38"/>
        <v>27.307499999999997</v>
      </c>
      <c r="R243" s="9">
        <v>1</v>
      </c>
      <c r="S243" s="9">
        <v>0</v>
      </c>
      <c r="T243" s="9">
        <v>1</v>
      </c>
      <c r="U243" s="9">
        <v>0</v>
      </c>
      <c r="V243" s="9">
        <v>0</v>
      </c>
      <c r="W243" s="25">
        <v>0</v>
      </c>
      <c r="X243" s="9">
        <v>0</v>
      </c>
      <c r="Y243" s="9">
        <v>1</v>
      </c>
      <c r="Z243" s="25">
        <v>0</v>
      </c>
      <c r="AA243" s="9">
        <v>1</v>
      </c>
      <c r="AB243" s="25">
        <v>0</v>
      </c>
      <c r="AC243" s="17">
        <v>2001</v>
      </c>
      <c r="AD243" s="27">
        <v>0.01</v>
      </c>
      <c r="AE243" s="27">
        <v>0.41725000000000001</v>
      </c>
      <c r="AF243" s="27">
        <v>0.48</v>
      </c>
      <c r="AG243" s="34">
        <v>9.2749999999999999E-2</v>
      </c>
      <c r="AH243" s="33">
        <v>1</v>
      </c>
      <c r="AI243" s="15">
        <v>0</v>
      </c>
      <c r="AJ243">
        <v>0.48</v>
      </c>
      <c r="AK243" s="31">
        <v>0.52</v>
      </c>
      <c r="AL243" t="s">
        <v>87</v>
      </c>
      <c r="AM243" s="31" t="s">
        <v>87</v>
      </c>
      <c r="AN243">
        <v>0</v>
      </c>
      <c r="AO243" s="15">
        <v>1</v>
      </c>
      <c r="AP243">
        <v>0</v>
      </c>
      <c r="AQ243" s="15">
        <v>1</v>
      </c>
      <c r="AR243" s="15" t="s">
        <v>5</v>
      </c>
      <c r="AS243">
        <v>0</v>
      </c>
      <c r="AT243">
        <v>1</v>
      </c>
      <c r="AU243">
        <v>0</v>
      </c>
      <c r="AV243">
        <v>0</v>
      </c>
      <c r="AW243">
        <v>0</v>
      </c>
      <c r="AX243">
        <v>0</v>
      </c>
      <c r="AY243" s="15">
        <v>0</v>
      </c>
      <c r="AZ243">
        <v>0</v>
      </c>
      <c r="BA243">
        <v>1</v>
      </c>
      <c r="BB243" s="15">
        <v>0</v>
      </c>
      <c r="BC243">
        <v>869</v>
      </c>
      <c r="BD243">
        <v>116</v>
      </c>
      <c r="BE243" s="21">
        <v>0.29299999999999998</v>
      </c>
      <c r="BF243" s="21">
        <v>44.274999999999999</v>
      </c>
      <c r="BG243">
        <v>1</v>
      </c>
      <c r="BH243">
        <v>0</v>
      </c>
      <c r="BI243">
        <v>0</v>
      </c>
      <c r="BJ243">
        <v>0</v>
      </c>
      <c r="BK243">
        <v>0</v>
      </c>
      <c r="BL243" s="15">
        <v>0</v>
      </c>
      <c r="BM243">
        <v>0</v>
      </c>
      <c r="BN243">
        <v>1</v>
      </c>
      <c r="BO243">
        <v>0</v>
      </c>
      <c r="BP243" s="15">
        <v>0</v>
      </c>
      <c r="BQ243">
        <v>0</v>
      </c>
      <c r="BR243">
        <v>0</v>
      </c>
      <c r="BS243" s="15">
        <v>0</v>
      </c>
      <c r="BT243">
        <v>1</v>
      </c>
      <c r="BU243">
        <v>1</v>
      </c>
      <c r="BV243">
        <v>0</v>
      </c>
      <c r="BW243">
        <v>0</v>
      </c>
      <c r="BX243">
        <v>0</v>
      </c>
      <c r="BY243">
        <v>1</v>
      </c>
      <c r="BZ243">
        <v>1</v>
      </c>
      <c r="CA243">
        <v>0</v>
      </c>
      <c r="CB243">
        <v>0</v>
      </c>
      <c r="CC243">
        <v>0</v>
      </c>
      <c r="CD243">
        <v>0</v>
      </c>
      <c r="CE243" s="15">
        <v>1</v>
      </c>
      <c r="CF243">
        <v>0.217</v>
      </c>
      <c r="CG243">
        <v>129</v>
      </c>
      <c r="CH243">
        <v>1</v>
      </c>
      <c r="CI243">
        <v>0</v>
      </c>
      <c r="CJ243">
        <v>40</v>
      </c>
      <c r="CK243" s="28" t="s">
        <v>80</v>
      </c>
    </row>
    <row r="244" spans="1:89" x14ac:dyDescent="0.35">
      <c r="A244">
        <v>243</v>
      </c>
      <c r="B244">
        <v>18</v>
      </c>
      <c r="C244" s="21" t="s">
        <v>124</v>
      </c>
      <c r="D244" s="11">
        <v>9.6</v>
      </c>
      <c r="E244" s="12">
        <v>0.4</v>
      </c>
      <c r="F244" s="7">
        <f t="shared" si="39"/>
        <v>23.999999999999996</v>
      </c>
      <c r="G244" s="8">
        <v>1</v>
      </c>
      <c r="H244" s="9">
        <v>0</v>
      </c>
      <c r="I244" s="9">
        <v>0</v>
      </c>
      <c r="J244" s="9">
        <v>0</v>
      </c>
      <c r="K244" s="9">
        <v>0</v>
      </c>
      <c r="L244" s="8">
        <v>3613</v>
      </c>
      <c r="M244" s="9">
        <v>6</v>
      </c>
      <c r="N244" s="9">
        <f t="shared" si="34"/>
        <v>3606</v>
      </c>
      <c r="O244" s="9">
        <f t="shared" si="35"/>
        <v>48</v>
      </c>
      <c r="P244" s="7">
        <v>10.967499999999999</v>
      </c>
      <c r="Q244" s="7">
        <f t="shared" si="38"/>
        <v>27.307499999999997</v>
      </c>
      <c r="R244" s="9">
        <v>1</v>
      </c>
      <c r="S244" s="9">
        <v>0</v>
      </c>
      <c r="T244" s="9">
        <v>1</v>
      </c>
      <c r="U244" s="9">
        <v>0</v>
      </c>
      <c r="V244" s="9">
        <v>0</v>
      </c>
      <c r="W244" s="25">
        <v>0</v>
      </c>
      <c r="X244" s="9">
        <v>0</v>
      </c>
      <c r="Y244" s="9">
        <v>1</v>
      </c>
      <c r="Z244" s="25">
        <v>0</v>
      </c>
      <c r="AA244" s="9">
        <v>1</v>
      </c>
      <c r="AB244" s="25">
        <v>0</v>
      </c>
      <c r="AC244" s="17">
        <v>2001</v>
      </c>
      <c r="AD244" s="27">
        <v>0.01</v>
      </c>
      <c r="AE244" s="27">
        <v>0.41725000000000001</v>
      </c>
      <c r="AF244" s="27">
        <v>0.48</v>
      </c>
      <c r="AG244" s="34">
        <v>9.2749999999999999E-2</v>
      </c>
      <c r="AH244" s="33">
        <v>1</v>
      </c>
      <c r="AI244" s="15">
        <v>0</v>
      </c>
      <c r="AJ244">
        <v>0.48</v>
      </c>
      <c r="AK244" s="31">
        <v>0.52</v>
      </c>
      <c r="AL244" t="s">
        <v>87</v>
      </c>
      <c r="AM244" s="31" t="s">
        <v>87</v>
      </c>
      <c r="AN244">
        <v>0</v>
      </c>
      <c r="AO244" s="15">
        <v>1</v>
      </c>
      <c r="AP244">
        <v>0</v>
      </c>
      <c r="AQ244" s="15">
        <v>1</v>
      </c>
      <c r="AR244" s="15" t="s">
        <v>5</v>
      </c>
      <c r="AS244">
        <v>0</v>
      </c>
      <c r="AT244">
        <v>1</v>
      </c>
      <c r="AU244">
        <v>0</v>
      </c>
      <c r="AV244">
        <v>0</v>
      </c>
      <c r="AW244">
        <v>0</v>
      </c>
      <c r="AX244">
        <v>0</v>
      </c>
      <c r="AY244" s="15">
        <v>0</v>
      </c>
      <c r="AZ244">
        <v>0</v>
      </c>
      <c r="BA244">
        <v>1</v>
      </c>
      <c r="BB244" s="15">
        <v>0</v>
      </c>
      <c r="BC244">
        <v>869</v>
      </c>
      <c r="BD244">
        <v>116</v>
      </c>
      <c r="BE244" s="21">
        <v>0.29299999999999998</v>
      </c>
      <c r="BF244" s="21">
        <v>44.274999999999999</v>
      </c>
      <c r="BG244">
        <v>1</v>
      </c>
      <c r="BH244">
        <v>0</v>
      </c>
      <c r="BI244">
        <v>0</v>
      </c>
      <c r="BJ244">
        <v>0</v>
      </c>
      <c r="BK244">
        <v>0</v>
      </c>
      <c r="BL244" s="15">
        <v>0</v>
      </c>
      <c r="BM244">
        <v>0</v>
      </c>
      <c r="BN244">
        <v>1</v>
      </c>
      <c r="BO244">
        <v>0</v>
      </c>
      <c r="BP244" s="15">
        <v>0</v>
      </c>
      <c r="BQ244">
        <v>0</v>
      </c>
      <c r="BR244">
        <v>0</v>
      </c>
      <c r="BS244" s="15">
        <v>0</v>
      </c>
      <c r="BT244">
        <v>1</v>
      </c>
      <c r="BU244">
        <v>1</v>
      </c>
      <c r="BV244">
        <v>0</v>
      </c>
      <c r="BW244">
        <v>0</v>
      </c>
      <c r="BX244">
        <v>0</v>
      </c>
      <c r="BY244">
        <v>1</v>
      </c>
      <c r="BZ244">
        <v>1</v>
      </c>
      <c r="CA244">
        <v>0</v>
      </c>
      <c r="CB244">
        <v>0</v>
      </c>
      <c r="CC244">
        <v>0</v>
      </c>
      <c r="CD244">
        <v>0</v>
      </c>
      <c r="CE244" s="15">
        <v>1</v>
      </c>
      <c r="CF244">
        <v>0.217</v>
      </c>
      <c r="CG244">
        <v>129</v>
      </c>
      <c r="CH244">
        <v>1</v>
      </c>
      <c r="CI244">
        <v>0</v>
      </c>
      <c r="CJ244">
        <v>40</v>
      </c>
      <c r="CK244" s="28" t="s">
        <v>80</v>
      </c>
    </row>
    <row r="245" spans="1:89" x14ac:dyDescent="0.35">
      <c r="A245">
        <v>244</v>
      </c>
      <c r="B245">
        <v>18</v>
      </c>
      <c r="C245" s="21" t="s">
        <v>124</v>
      </c>
      <c r="D245" s="11">
        <v>8.9</v>
      </c>
      <c r="E245" s="12">
        <v>0.4</v>
      </c>
      <c r="F245" s="7">
        <f t="shared" si="39"/>
        <v>22.25</v>
      </c>
      <c r="G245" s="8">
        <v>1</v>
      </c>
      <c r="H245" s="9">
        <v>0</v>
      </c>
      <c r="I245" s="9">
        <v>0</v>
      </c>
      <c r="J245" s="9">
        <v>0</v>
      </c>
      <c r="K245" s="9">
        <v>0</v>
      </c>
      <c r="L245" s="8">
        <v>3610</v>
      </c>
      <c r="M245" s="9">
        <v>12</v>
      </c>
      <c r="N245" s="9">
        <f t="shared" si="34"/>
        <v>3597</v>
      </c>
      <c r="O245" s="9">
        <f t="shared" si="35"/>
        <v>48</v>
      </c>
      <c r="P245" s="7">
        <v>10.967499999999999</v>
      </c>
      <c r="Q245" s="7">
        <f t="shared" si="38"/>
        <v>27.307499999999997</v>
      </c>
      <c r="R245" s="9">
        <v>1</v>
      </c>
      <c r="S245" s="9">
        <v>0</v>
      </c>
      <c r="T245" s="9">
        <v>1</v>
      </c>
      <c r="U245" s="9">
        <v>0</v>
      </c>
      <c r="V245" s="9">
        <v>0</v>
      </c>
      <c r="W245" s="25">
        <v>0</v>
      </c>
      <c r="X245" s="9">
        <v>0</v>
      </c>
      <c r="Y245" s="9">
        <v>1</v>
      </c>
      <c r="Z245" s="25">
        <v>0</v>
      </c>
      <c r="AA245" s="9">
        <v>1</v>
      </c>
      <c r="AB245" s="25">
        <v>0</v>
      </c>
      <c r="AC245" s="17">
        <v>2001</v>
      </c>
      <c r="AD245" s="27">
        <v>0.01</v>
      </c>
      <c r="AE245" s="27">
        <v>0.41725000000000001</v>
      </c>
      <c r="AF245" s="27">
        <v>0.48</v>
      </c>
      <c r="AG245" s="34">
        <v>9.2749999999999999E-2</v>
      </c>
      <c r="AH245" s="33">
        <v>1</v>
      </c>
      <c r="AI245" s="15">
        <v>0</v>
      </c>
      <c r="AJ245">
        <v>0.48</v>
      </c>
      <c r="AK245" s="31">
        <v>0.52</v>
      </c>
      <c r="AL245" t="s">
        <v>87</v>
      </c>
      <c r="AM245" s="31" t="s">
        <v>87</v>
      </c>
      <c r="AN245">
        <v>0</v>
      </c>
      <c r="AO245" s="15">
        <v>1</v>
      </c>
      <c r="AP245">
        <v>0</v>
      </c>
      <c r="AQ245" s="15">
        <v>1</v>
      </c>
      <c r="AR245" s="15" t="s">
        <v>5</v>
      </c>
      <c r="AS245">
        <v>0</v>
      </c>
      <c r="AT245">
        <v>1</v>
      </c>
      <c r="AU245">
        <v>0</v>
      </c>
      <c r="AV245">
        <v>0</v>
      </c>
      <c r="AW245">
        <v>0</v>
      </c>
      <c r="AX245">
        <v>0</v>
      </c>
      <c r="AY245" s="15">
        <v>0</v>
      </c>
      <c r="AZ245">
        <v>0</v>
      </c>
      <c r="BA245">
        <v>1</v>
      </c>
      <c r="BB245" s="15">
        <v>0</v>
      </c>
      <c r="BC245">
        <v>869</v>
      </c>
      <c r="BD245">
        <v>116</v>
      </c>
      <c r="BE245" s="21">
        <v>0.29299999999999998</v>
      </c>
      <c r="BF245" s="21">
        <v>44.274999999999999</v>
      </c>
      <c r="BG245">
        <v>1</v>
      </c>
      <c r="BH245">
        <v>0</v>
      </c>
      <c r="BI245">
        <v>0</v>
      </c>
      <c r="BJ245">
        <v>0</v>
      </c>
      <c r="BK245">
        <v>0</v>
      </c>
      <c r="BL245" s="15">
        <v>0</v>
      </c>
      <c r="BM245">
        <v>0</v>
      </c>
      <c r="BN245">
        <v>1</v>
      </c>
      <c r="BO245">
        <v>0</v>
      </c>
      <c r="BP245" s="15">
        <v>0</v>
      </c>
      <c r="BQ245">
        <v>0</v>
      </c>
      <c r="BR245">
        <v>0</v>
      </c>
      <c r="BS245" s="15">
        <v>0</v>
      </c>
      <c r="BT245">
        <v>1</v>
      </c>
      <c r="BU245">
        <v>1</v>
      </c>
      <c r="BV245">
        <v>0</v>
      </c>
      <c r="BW245">
        <v>0</v>
      </c>
      <c r="BX245">
        <v>0</v>
      </c>
      <c r="BY245">
        <v>1</v>
      </c>
      <c r="BZ245">
        <v>1</v>
      </c>
      <c r="CA245">
        <v>0</v>
      </c>
      <c r="CB245">
        <v>0</v>
      </c>
      <c r="CC245">
        <v>0</v>
      </c>
      <c r="CD245">
        <v>0</v>
      </c>
      <c r="CE245" s="15">
        <v>1</v>
      </c>
      <c r="CF245">
        <v>0.217</v>
      </c>
      <c r="CG245">
        <v>129</v>
      </c>
      <c r="CH245">
        <v>1</v>
      </c>
      <c r="CI245">
        <v>0</v>
      </c>
      <c r="CJ245">
        <v>40</v>
      </c>
      <c r="CK245" s="28" t="s">
        <v>80</v>
      </c>
    </row>
    <row r="246" spans="1:89" x14ac:dyDescent="0.35">
      <c r="A246">
        <v>245</v>
      </c>
      <c r="B246">
        <v>18</v>
      </c>
      <c r="C246" s="21" t="s">
        <v>124</v>
      </c>
      <c r="D246" s="11">
        <v>8.3000000000000007</v>
      </c>
      <c r="E246" s="12">
        <v>0.4</v>
      </c>
      <c r="F246" s="7">
        <f t="shared" si="39"/>
        <v>20.75</v>
      </c>
      <c r="G246" s="8">
        <v>1</v>
      </c>
      <c r="H246" s="9">
        <v>0</v>
      </c>
      <c r="I246" s="9">
        <v>0</v>
      </c>
      <c r="J246" s="9">
        <v>0</v>
      </c>
      <c r="K246" s="9">
        <v>0</v>
      </c>
      <c r="L246" s="8">
        <v>3610</v>
      </c>
      <c r="M246" s="9">
        <v>15</v>
      </c>
      <c r="N246" s="9">
        <f t="shared" si="34"/>
        <v>3594</v>
      </c>
      <c r="O246" s="9">
        <f t="shared" si="35"/>
        <v>48</v>
      </c>
      <c r="P246" s="7">
        <v>10.967499999999999</v>
      </c>
      <c r="Q246" s="7">
        <f t="shared" si="38"/>
        <v>27.307499999999997</v>
      </c>
      <c r="R246" s="9">
        <v>1</v>
      </c>
      <c r="S246" s="9">
        <v>0</v>
      </c>
      <c r="T246" s="9">
        <v>1</v>
      </c>
      <c r="U246" s="9">
        <v>0</v>
      </c>
      <c r="V246" s="9">
        <v>0</v>
      </c>
      <c r="W246" s="25">
        <v>0</v>
      </c>
      <c r="X246" s="9">
        <v>0</v>
      </c>
      <c r="Y246" s="9">
        <v>1</v>
      </c>
      <c r="Z246" s="25">
        <v>0</v>
      </c>
      <c r="AA246" s="9">
        <v>1</v>
      </c>
      <c r="AB246" s="25">
        <v>0</v>
      </c>
      <c r="AC246" s="17">
        <v>2001</v>
      </c>
      <c r="AD246" s="27">
        <v>0.01</v>
      </c>
      <c r="AE246" s="27">
        <v>0.41725000000000001</v>
      </c>
      <c r="AF246" s="27">
        <v>0.48</v>
      </c>
      <c r="AG246" s="34">
        <v>9.2749999999999999E-2</v>
      </c>
      <c r="AH246" s="33">
        <v>1</v>
      </c>
      <c r="AI246" s="15">
        <v>0</v>
      </c>
      <c r="AJ246">
        <v>0.48</v>
      </c>
      <c r="AK246" s="31">
        <v>0.52</v>
      </c>
      <c r="AL246" t="s">
        <v>87</v>
      </c>
      <c r="AM246" s="31" t="s">
        <v>87</v>
      </c>
      <c r="AN246">
        <v>0</v>
      </c>
      <c r="AO246" s="15">
        <v>1</v>
      </c>
      <c r="AP246">
        <v>0</v>
      </c>
      <c r="AQ246" s="15">
        <v>1</v>
      </c>
      <c r="AR246" s="15" t="s">
        <v>5</v>
      </c>
      <c r="AS246">
        <v>0</v>
      </c>
      <c r="AT246">
        <v>1</v>
      </c>
      <c r="AU246">
        <v>0</v>
      </c>
      <c r="AV246">
        <v>0</v>
      </c>
      <c r="AW246">
        <v>0</v>
      </c>
      <c r="AX246">
        <v>0</v>
      </c>
      <c r="AY246" s="15">
        <v>0</v>
      </c>
      <c r="AZ246">
        <v>0</v>
      </c>
      <c r="BA246">
        <v>1</v>
      </c>
      <c r="BB246" s="15">
        <v>0</v>
      </c>
      <c r="BC246">
        <v>869</v>
      </c>
      <c r="BD246">
        <v>116</v>
      </c>
      <c r="BE246" s="21">
        <v>0.29299999999999998</v>
      </c>
      <c r="BF246" s="21">
        <v>44.274999999999999</v>
      </c>
      <c r="BG246">
        <v>1</v>
      </c>
      <c r="BH246">
        <v>0</v>
      </c>
      <c r="BI246">
        <v>0</v>
      </c>
      <c r="BJ246">
        <v>0</v>
      </c>
      <c r="BK246">
        <v>0</v>
      </c>
      <c r="BL246" s="15">
        <v>0</v>
      </c>
      <c r="BM246">
        <v>0</v>
      </c>
      <c r="BN246">
        <v>1</v>
      </c>
      <c r="BO246">
        <v>0</v>
      </c>
      <c r="BP246" s="15">
        <v>0</v>
      </c>
      <c r="BQ246">
        <v>0</v>
      </c>
      <c r="BR246">
        <v>0</v>
      </c>
      <c r="BS246" s="15">
        <v>0</v>
      </c>
      <c r="BT246">
        <v>1</v>
      </c>
      <c r="BU246">
        <v>1</v>
      </c>
      <c r="BV246">
        <v>0</v>
      </c>
      <c r="BW246">
        <v>0</v>
      </c>
      <c r="BX246">
        <v>0</v>
      </c>
      <c r="BY246">
        <v>1</v>
      </c>
      <c r="BZ246">
        <v>1</v>
      </c>
      <c r="CA246">
        <v>0</v>
      </c>
      <c r="CB246">
        <v>0</v>
      </c>
      <c r="CC246">
        <v>0</v>
      </c>
      <c r="CD246">
        <v>0</v>
      </c>
      <c r="CE246" s="15">
        <v>1</v>
      </c>
      <c r="CF246">
        <v>0.217</v>
      </c>
      <c r="CG246">
        <v>129</v>
      </c>
      <c r="CH246">
        <v>1</v>
      </c>
      <c r="CI246">
        <v>0</v>
      </c>
      <c r="CJ246">
        <v>40</v>
      </c>
      <c r="CK246" s="28" t="s">
        <v>80</v>
      </c>
    </row>
    <row r="247" spans="1:89" x14ac:dyDescent="0.35">
      <c r="A247">
        <v>246</v>
      </c>
      <c r="B247">
        <v>18</v>
      </c>
      <c r="C247" s="21" t="s">
        <v>124</v>
      </c>
      <c r="D247" s="11">
        <v>13.5</v>
      </c>
      <c r="E247" s="12">
        <v>0.7</v>
      </c>
      <c r="F247" s="7">
        <f t="shared" si="39"/>
        <v>19.285714285714288</v>
      </c>
      <c r="G247" s="8">
        <v>1</v>
      </c>
      <c r="H247" s="9">
        <v>0</v>
      </c>
      <c r="I247" s="9">
        <v>0</v>
      </c>
      <c r="J247" s="9">
        <v>0</v>
      </c>
      <c r="K247" s="9">
        <v>0</v>
      </c>
      <c r="L247" s="8">
        <v>3613</v>
      </c>
      <c r="M247" s="9">
        <v>5</v>
      </c>
      <c r="N247" s="9">
        <f t="shared" si="34"/>
        <v>3607</v>
      </c>
      <c r="O247" s="9">
        <f t="shared" si="35"/>
        <v>48</v>
      </c>
      <c r="P247" s="7">
        <v>17</v>
      </c>
      <c r="Q247" s="7">
        <f t="shared" si="38"/>
        <v>21.274999999999999</v>
      </c>
      <c r="R247" s="9">
        <v>1</v>
      </c>
      <c r="S247" s="9">
        <v>0</v>
      </c>
      <c r="T247" s="9">
        <v>1</v>
      </c>
      <c r="U247" s="9">
        <v>0</v>
      </c>
      <c r="V247" s="9">
        <v>0</v>
      </c>
      <c r="W247" s="25">
        <v>0</v>
      </c>
      <c r="X247" s="9">
        <v>0</v>
      </c>
      <c r="Y247" s="9">
        <v>1</v>
      </c>
      <c r="Z247" s="25">
        <v>0</v>
      </c>
      <c r="AA247" s="9">
        <v>1</v>
      </c>
      <c r="AB247" s="25">
        <v>0</v>
      </c>
      <c r="AC247" s="17">
        <v>2001</v>
      </c>
      <c r="AD247" s="27">
        <v>0.01</v>
      </c>
      <c r="AE247" s="27">
        <v>0.41725000000000001</v>
      </c>
      <c r="AF247" s="27">
        <v>0.48</v>
      </c>
      <c r="AG247" s="34">
        <v>9.2749999999999999E-2</v>
      </c>
      <c r="AH247" s="33">
        <v>1</v>
      </c>
      <c r="AI247" s="15">
        <v>0</v>
      </c>
      <c r="AJ247">
        <v>0.48</v>
      </c>
      <c r="AK247" s="31">
        <v>0.52</v>
      </c>
      <c r="AL247" t="s">
        <v>87</v>
      </c>
      <c r="AM247" s="31" t="s">
        <v>87</v>
      </c>
      <c r="AN247">
        <v>0</v>
      </c>
      <c r="AO247" s="15">
        <v>1</v>
      </c>
      <c r="AP247">
        <v>0</v>
      </c>
      <c r="AQ247" s="15">
        <v>1</v>
      </c>
      <c r="AR247" s="15" t="s">
        <v>5</v>
      </c>
      <c r="AS247">
        <v>0</v>
      </c>
      <c r="AT247">
        <v>1</v>
      </c>
      <c r="AU247">
        <v>0</v>
      </c>
      <c r="AV247">
        <v>0</v>
      </c>
      <c r="AW247">
        <v>0</v>
      </c>
      <c r="AX247">
        <v>0</v>
      </c>
      <c r="AY247" s="15">
        <v>0</v>
      </c>
      <c r="AZ247">
        <v>0</v>
      </c>
      <c r="BA247">
        <v>1</v>
      </c>
      <c r="BB247" s="15">
        <v>0</v>
      </c>
      <c r="BC247">
        <v>869</v>
      </c>
      <c r="BD247">
        <v>116</v>
      </c>
      <c r="BE247" s="21">
        <v>0.29299999999999998</v>
      </c>
      <c r="BF247" s="21">
        <v>44.274999999999999</v>
      </c>
      <c r="BG247">
        <v>1</v>
      </c>
      <c r="BH247">
        <v>0</v>
      </c>
      <c r="BI247">
        <v>0</v>
      </c>
      <c r="BJ247">
        <v>0</v>
      </c>
      <c r="BK247">
        <v>0</v>
      </c>
      <c r="BL247" s="15">
        <v>0</v>
      </c>
      <c r="BM247">
        <v>0</v>
      </c>
      <c r="BN247">
        <v>1</v>
      </c>
      <c r="BO247">
        <v>0</v>
      </c>
      <c r="BP247" s="15">
        <v>0</v>
      </c>
      <c r="BQ247">
        <v>0</v>
      </c>
      <c r="BR247">
        <v>0</v>
      </c>
      <c r="BS247" s="15">
        <v>0</v>
      </c>
      <c r="BT247">
        <v>1</v>
      </c>
      <c r="BU247">
        <v>1</v>
      </c>
      <c r="BV247">
        <v>0</v>
      </c>
      <c r="BW247">
        <v>0</v>
      </c>
      <c r="BX247">
        <v>0</v>
      </c>
      <c r="BY247">
        <v>1</v>
      </c>
      <c r="BZ247">
        <v>1</v>
      </c>
      <c r="CA247">
        <v>0</v>
      </c>
      <c r="CB247">
        <v>0</v>
      </c>
      <c r="CC247">
        <v>0</v>
      </c>
      <c r="CD247">
        <v>0</v>
      </c>
      <c r="CE247" s="15">
        <v>1</v>
      </c>
      <c r="CF247">
        <v>0.217</v>
      </c>
      <c r="CG247">
        <v>129</v>
      </c>
      <c r="CH247">
        <v>1</v>
      </c>
      <c r="CI247">
        <v>0</v>
      </c>
      <c r="CJ247">
        <v>40</v>
      </c>
      <c r="CK247" s="28" t="s">
        <v>80</v>
      </c>
    </row>
    <row r="248" spans="1:89" x14ac:dyDescent="0.35">
      <c r="A248">
        <v>247</v>
      </c>
      <c r="B248">
        <v>18</v>
      </c>
      <c r="C248" s="21" t="s">
        <v>124</v>
      </c>
      <c r="D248" s="11">
        <v>6.3</v>
      </c>
      <c r="E248" s="12">
        <v>0.7</v>
      </c>
      <c r="F248" s="7">
        <f t="shared" si="39"/>
        <v>9</v>
      </c>
      <c r="G248" s="8">
        <v>1</v>
      </c>
      <c r="H248" s="9">
        <v>0</v>
      </c>
      <c r="I248" s="9">
        <v>0</v>
      </c>
      <c r="J248" s="9">
        <v>0</v>
      </c>
      <c r="K248" s="9">
        <v>0</v>
      </c>
      <c r="L248" s="8">
        <v>3613</v>
      </c>
      <c r="M248" s="9">
        <v>5</v>
      </c>
      <c r="N248" s="9">
        <f t="shared" si="34"/>
        <v>3607</v>
      </c>
      <c r="O248" s="9">
        <f t="shared" si="35"/>
        <v>48</v>
      </c>
      <c r="P248" s="7">
        <v>7</v>
      </c>
      <c r="Q248" s="7">
        <f t="shared" si="38"/>
        <v>31.274999999999999</v>
      </c>
      <c r="R248" s="9">
        <v>1</v>
      </c>
      <c r="S248" s="9">
        <v>0</v>
      </c>
      <c r="T248" s="9">
        <v>1</v>
      </c>
      <c r="U248" s="9">
        <v>0</v>
      </c>
      <c r="V248" s="9">
        <v>0</v>
      </c>
      <c r="W248" s="25">
        <v>0</v>
      </c>
      <c r="X248" s="9">
        <v>0</v>
      </c>
      <c r="Y248" s="9">
        <v>1</v>
      </c>
      <c r="Z248" s="25">
        <v>0</v>
      </c>
      <c r="AA248" s="9">
        <v>1</v>
      </c>
      <c r="AB248" s="25">
        <v>0</v>
      </c>
      <c r="AC248" s="17">
        <v>2001</v>
      </c>
      <c r="AD248" s="27">
        <v>0.01</v>
      </c>
      <c r="AE248" s="27">
        <v>0.41725000000000001</v>
      </c>
      <c r="AF248" s="27">
        <v>0.48</v>
      </c>
      <c r="AG248" s="34">
        <v>9.2749999999999999E-2</v>
      </c>
      <c r="AH248" s="33">
        <v>1</v>
      </c>
      <c r="AI248" s="15">
        <v>0</v>
      </c>
      <c r="AJ248">
        <v>0.48</v>
      </c>
      <c r="AK248" s="31">
        <v>0.52</v>
      </c>
      <c r="AL248" t="s">
        <v>87</v>
      </c>
      <c r="AM248" s="31" t="s">
        <v>87</v>
      </c>
      <c r="AN248">
        <v>0</v>
      </c>
      <c r="AO248" s="15">
        <v>1</v>
      </c>
      <c r="AP248">
        <v>0</v>
      </c>
      <c r="AQ248" s="15">
        <v>1</v>
      </c>
      <c r="AR248" s="15" t="s">
        <v>5</v>
      </c>
      <c r="AS248">
        <v>0</v>
      </c>
      <c r="AT248">
        <v>1</v>
      </c>
      <c r="AU248">
        <v>0</v>
      </c>
      <c r="AV248">
        <v>0</v>
      </c>
      <c r="AW248">
        <v>0</v>
      </c>
      <c r="AX248">
        <v>0</v>
      </c>
      <c r="AY248" s="15">
        <v>0</v>
      </c>
      <c r="AZ248">
        <v>0</v>
      </c>
      <c r="BA248">
        <v>1</v>
      </c>
      <c r="BB248" s="15">
        <v>0</v>
      </c>
      <c r="BC248">
        <v>869</v>
      </c>
      <c r="BD248">
        <v>116</v>
      </c>
      <c r="BE248" s="21">
        <v>0.29299999999999998</v>
      </c>
      <c r="BF248" s="21">
        <v>44.274999999999999</v>
      </c>
      <c r="BG248">
        <v>1</v>
      </c>
      <c r="BH248">
        <v>0</v>
      </c>
      <c r="BI248">
        <v>0</v>
      </c>
      <c r="BJ248">
        <v>0</v>
      </c>
      <c r="BK248">
        <v>0</v>
      </c>
      <c r="BL248" s="15">
        <v>0</v>
      </c>
      <c r="BM248">
        <v>0</v>
      </c>
      <c r="BN248">
        <v>1</v>
      </c>
      <c r="BO248">
        <v>0</v>
      </c>
      <c r="BP248" s="15">
        <v>0</v>
      </c>
      <c r="BQ248">
        <v>0</v>
      </c>
      <c r="BR248">
        <v>0</v>
      </c>
      <c r="BS248" s="15">
        <v>0</v>
      </c>
      <c r="BT248">
        <v>1</v>
      </c>
      <c r="BU248">
        <v>1</v>
      </c>
      <c r="BV248">
        <v>0</v>
      </c>
      <c r="BW248">
        <v>0</v>
      </c>
      <c r="BX248">
        <v>0</v>
      </c>
      <c r="BY248">
        <v>1</v>
      </c>
      <c r="BZ248">
        <v>1</v>
      </c>
      <c r="CA248">
        <v>0</v>
      </c>
      <c r="CB248">
        <v>0</v>
      </c>
      <c r="CC248">
        <v>0</v>
      </c>
      <c r="CD248">
        <v>0</v>
      </c>
      <c r="CE248" s="15">
        <v>1</v>
      </c>
      <c r="CF248">
        <v>0.217</v>
      </c>
      <c r="CG248">
        <v>129</v>
      </c>
      <c r="CH248">
        <v>1</v>
      </c>
      <c r="CI248">
        <v>0</v>
      </c>
      <c r="CJ248">
        <v>40</v>
      </c>
      <c r="CK248" s="28" t="s">
        <v>80</v>
      </c>
    </row>
    <row r="249" spans="1:89" x14ac:dyDescent="0.35">
      <c r="A249">
        <v>248</v>
      </c>
      <c r="B249">
        <v>18</v>
      </c>
      <c r="C249" s="21" t="s">
        <v>124</v>
      </c>
      <c r="D249" s="11">
        <v>13.5</v>
      </c>
      <c r="E249" s="12">
        <v>0.7</v>
      </c>
      <c r="F249" s="7">
        <f t="shared" si="39"/>
        <v>19.285714285714288</v>
      </c>
      <c r="G249" s="8">
        <v>1</v>
      </c>
      <c r="H249" s="9">
        <v>0</v>
      </c>
      <c r="I249" s="9">
        <v>0</v>
      </c>
      <c r="J249" s="9">
        <v>0</v>
      </c>
      <c r="K249" s="9">
        <v>0</v>
      </c>
      <c r="L249" s="8">
        <v>3613</v>
      </c>
      <c r="M249" s="9">
        <v>5</v>
      </c>
      <c r="N249" s="9">
        <f t="shared" si="34"/>
        <v>3607</v>
      </c>
      <c r="O249" s="9">
        <f t="shared" si="35"/>
        <v>48</v>
      </c>
      <c r="P249" s="7">
        <v>17</v>
      </c>
      <c r="Q249" s="7">
        <f t="shared" si="38"/>
        <v>21.274999999999999</v>
      </c>
      <c r="R249" s="9">
        <v>1</v>
      </c>
      <c r="S249" s="9">
        <v>0</v>
      </c>
      <c r="T249" s="9">
        <v>1</v>
      </c>
      <c r="U249" s="9">
        <v>0</v>
      </c>
      <c r="V249" s="9">
        <v>0</v>
      </c>
      <c r="W249" s="25">
        <v>0</v>
      </c>
      <c r="X249" s="9">
        <v>0</v>
      </c>
      <c r="Y249" s="9">
        <v>1</v>
      </c>
      <c r="Z249" s="25">
        <v>0</v>
      </c>
      <c r="AA249" s="9">
        <v>1</v>
      </c>
      <c r="AB249" s="25">
        <v>0</v>
      </c>
      <c r="AC249" s="17">
        <v>2001</v>
      </c>
      <c r="AD249" s="27">
        <v>0.01</v>
      </c>
      <c r="AE249" s="27">
        <v>0.41725000000000001</v>
      </c>
      <c r="AF249" s="27">
        <v>0.48</v>
      </c>
      <c r="AG249" s="34">
        <v>9.2749999999999999E-2</v>
      </c>
      <c r="AH249" s="33">
        <v>1</v>
      </c>
      <c r="AI249" s="15">
        <v>0</v>
      </c>
      <c r="AJ249">
        <v>0.48</v>
      </c>
      <c r="AK249" s="31">
        <v>0.52</v>
      </c>
      <c r="AL249" t="s">
        <v>87</v>
      </c>
      <c r="AM249" s="31" t="s">
        <v>87</v>
      </c>
      <c r="AN249">
        <v>0</v>
      </c>
      <c r="AO249" s="15">
        <v>1</v>
      </c>
      <c r="AP249">
        <v>0</v>
      </c>
      <c r="AQ249" s="15">
        <v>1</v>
      </c>
      <c r="AR249" s="15" t="s">
        <v>5</v>
      </c>
      <c r="AS249">
        <v>0</v>
      </c>
      <c r="AT249">
        <v>1</v>
      </c>
      <c r="AU249">
        <v>0</v>
      </c>
      <c r="AV249">
        <v>0</v>
      </c>
      <c r="AW249">
        <v>0</v>
      </c>
      <c r="AX249">
        <v>0</v>
      </c>
      <c r="AY249" s="15">
        <v>0</v>
      </c>
      <c r="AZ249">
        <v>0</v>
      </c>
      <c r="BA249">
        <v>1</v>
      </c>
      <c r="BB249" s="15">
        <v>0</v>
      </c>
      <c r="BC249">
        <v>869</v>
      </c>
      <c r="BD249">
        <v>116</v>
      </c>
      <c r="BE249" s="21">
        <v>0.29299999999999998</v>
      </c>
      <c r="BF249" s="21">
        <v>44.274999999999999</v>
      </c>
      <c r="BG249">
        <v>1</v>
      </c>
      <c r="BH249">
        <v>0</v>
      </c>
      <c r="BI249">
        <v>0</v>
      </c>
      <c r="BJ249">
        <v>0</v>
      </c>
      <c r="BK249">
        <v>0</v>
      </c>
      <c r="BL249" s="15">
        <v>0</v>
      </c>
      <c r="BM249">
        <v>0</v>
      </c>
      <c r="BN249">
        <v>1</v>
      </c>
      <c r="BO249">
        <v>0</v>
      </c>
      <c r="BP249" s="15">
        <v>0</v>
      </c>
      <c r="BQ249">
        <v>0</v>
      </c>
      <c r="BR249">
        <v>0</v>
      </c>
      <c r="BS249" s="15">
        <v>0</v>
      </c>
      <c r="BT249">
        <v>1</v>
      </c>
      <c r="BU249">
        <v>1</v>
      </c>
      <c r="BV249">
        <v>0</v>
      </c>
      <c r="BW249">
        <v>0</v>
      </c>
      <c r="BX249">
        <v>0</v>
      </c>
      <c r="BY249">
        <v>1</v>
      </c>
      <c r="BZ249">
        <v>1</v>
      </c>
      <c r="CA249">
        <v>0</v>
      </c>
      <c r="CB249">
        <v>0</v>
      </c>
      <c r="CC249">
        <v>0</v>
      </c>
      <c r="CD249">
        <v>0</v>
      </c>
      <c r="CE249" s="15">
        <v>1</v>
      </c>
      <c r="CF249">
        <v>0.217</v>
      </c>
      <c r="CG249">
        <v>129</v>
      </c>
      <c r="CH249">
        <v>1</v>
      </c>
      <c r="CI249">
        <v>0</v>
      </c>
      <c r="CJ249">
        <v>40</v>
      </c>
      <c r="CK249" s="28" t="s">
        <v>80</v>
      </c>
    </row>
    <row r="250" spans="1:89" x14ac:dyDescent="0.35">
      <c r="A250">
        <v>249</v>
      </c>
      <c r="B250">
        <v>18</v>
      </c>
      <c r="C250" s="21" t="s">
        <v>124</v>
      </c>
      <c r="D250" s="11">
        <v>6.2</v>
      </c>
      <c r="E250" s="12">
        <v>0.8</v>
      </c>
      <c r="F250" s="7">
        <f t="shared" si="39"/>
        <v>7.75</v>
      </c>
      <c r="G250" s="8">
        <v>1</v>
      </c>
      <c r="H250" s="9">
        <v>0</v>
      </c>
      <c r="I250" s="9">
        <v>0</v>
      </c>
      <c r="J250" s="9">
        <v>0</v>
      </c>
      <c r="K250" s="9">
        <v>0</v>
      </c>
      <c r="L250" s="8">
        <v>3610</v>
      </c>
      <c r="M250" s="9">
        <v>5</v>
      </c>
      <c r="N250" s="9">
        <f t="shared" si="34"/>
        <v>3604</v>
      </c>
      <c r="O250" s="9">
        <f t="shared" si="35"/>
        <v>48</v>
      </c>
      <c r="P250" s="7">
        <v>7</v>
      </c>
      <c r="Q250" s="7">
        <f t="shared" si="38"/>
        <v>31.274999999999999</v>
      </c>
      <c r="R250" s="9">
        <v>1</v>
      </c>
      <c r="S250" s="9">
        <v>0</v>
      </c>
      <c r="T250" s="9">
        <v>1</v>
      </c>
      <c r="U250" s="9">
        <v>0</v>
      </c>
      <c r="V250" s="9">
        <v>0</v>
      </c>
      <c r="W250" s="25">
        <v>0</v>
      </c>
      <c r="X250" s="9">
        <v>0</v>
      </c>
      <c r="Y250" s="9">
        <v>1</v>
      </c>
      <c r="Z250" s="25">
        <v>0</v>
      </c>
      <c r="AA250" s="9">
        <v>1</v>
      </c>
      <c r="AB250" s="25">
        <v>0</v>
      </c>
      <c r="AC250" s="17">
        <v>2001</v>
      </c>
      <c r="AD250" s="27">
        <v>0.01</v>
      </c>
      <c r="AE250" s="27">
        <v>0.41725000000000001</v>
      </c>
      <c r="AF250" s="27">
        <v>0.48</v>
      </c>
      <c r="AG250" s="34">
        <v>9.2749999999999999E-2</v>
      </c>
      <c r="AH250" s="33">
        <v>1</v>
      </c>
      <c r="AI250" s="15">
        <v>0</v>
      </c>
      <c r="AJ250">
        <v>0.48</v>
      </c>
      <c r="AK250" s="31">
        <v>0.52</v>
      </c>
      <c r="AL250" t="s">
        <v>87</v>
      </c>
      <c r="AM250" s="31" t="s">
        <v>87</v>
      </c>
      <c r="AN250">
        <v>0</v>
      </c>
      <c r="AO250" s="15">
        <v>1</v>
      </c>
      <c r="AP250">
        <v>0</v>
      </c>
      <c r="AQ250" s="15">
        <v>1</v>
      </c>
      <c r="AR250" s="15" t="s">
        <v>5</v>
      </c>
      <c r="AS250">
        <v>0</v>
      </c>
      <c r="AT250">
        <v>1</v>
      </c>
      <c r="AU250">
        <v>0</v>
      </c>
      <c r="AV250">
        <v>0</v>
      </c>
      <c r="AW250">
        <v>0</v>
      </c>
      <c r="AX250">
        <v>0</v>
      </c>
      <c r="AY250" s="15">
        <v>0</v>
      </c>
      <c r="AZ250">
        <v>0</v>
      </c>
      <c r="BA250">
        <v>1</v>
      </c>
      <c r="BB250" s="15">
        <v>0</v>
      </c>
      <c r="BC250">
        <v>869</v>
      </c>
      <c r="BD250">
        <v>116</v>
      </c>
      <c r="BE250" s="21">
        <v>0.29299999999999998</v>
      </c>
      <c r="BF250" s="21">
        <v>44.274999999999999</v>
      </c>
      <c r="BG250">
        <v>1</v>
      </c>
      <c r="BH250">
        <v>0</v>
      </c>
      <c r="BI250">
        <v>0</v>
      </c>
      <c r="BJ250">
        <v>0</v>
      </c>
      <c r="BK250">
        <v>0</v>
      </c>
      <c r="BL250" s="15">
        <v>0</v>
      </c>
      <c r="BM250">
        <v>0</v>
      </c>
      <c r="BN250">
        <v>1</v>
      </c>
      <c r="BO250">
        <v>0</v>
      </c>
      <c r="BP250" s="15">
        <v>0</v>
      </c>
      <c r="BQ250">
        <v>0</v>
      </c>
      <c r="BR250">
        <v>0</v>
      </c>
      <c r="BS250" s="15">
        <v>0</v>
      </c>
      <c r="BT250">
        <v>1</v>
      </c>
      <c r="BU250">
        <v>1</v>
      </c>
      <c r="BV250">
        <v>0</v>
      </c>
      <c r="BW250">
        <v>0</v>
      </c>
      <c r="BX250">
        <v>0</v>
      </c>
      <c r="BY250">
        <v>1</v>
      </c>
      <c r="BZ250">
        <v>1</v>
      </c>
      <c r="CA250">
        <v>0</v>
      </c>
      <c r="CB250">
        <v>0</v>
      </c>
      <c r="CC250">
        <v>0</v>
      </c>
      <c r="CD250">
        <v>0</v>
      </c>
      <c r="CE250" s="15">
        <v>1</v>
      </c>
      <c r="CF250">
        <v>0.217</v>
      </c>
      <c r="CG250">
        <v>129</v>
      </c>
      <c r="CH250">
        <v>1</v>
      </c>
      <c r="CI250">
        <v>0</v>
      </c>
      <c r="CJ250">
        <v>40</v>
      </c>
      <c r="CK250" s="28" t="s">
        <v>80</v>
      </c>
    </row>
    <row r="251" spans="1:89" x14ac:dyDescent="0.35">
      <c r="A251">
        <v>250</v>
      </c>
      <c r="B251">
        <v>18</v>
      </c>
      <c r="C251" s="21" t="s">
        <v>124</v>
      </c>
      <c r="D251" s="11">
        <v>12.9</v>
      </c>
      <c r="E251" s="12">
        <v>0.7</v>
      </c>
      <c r="F251" s="7">
        <f t="shared" si="39"/>
        <v>18.428571428571431</v>
      </c>
      <c r="G251" s="8">
        <v>1</v>
      </c>
      <c r="H251" s="9">
        <v>0</v>
      </c>
      <c r="I251" s="9">
        <v>0</v>
      </c>
      <c r="J251" s="9">
        <v>0</v>
      </c>
      <c r="K251" s="9">
        <v>0</v>
      </c>
      <c r="L251" s="8">
        <v>3610</v>
      </c>
      <c r="M251" s="9">
        <v>11</v>
      </c>
      <c r="N251" s="9">
        <f t="shared" si="34"/>
        <v>3598</v>
      </c>
      <c r="O251" s="9">
        <f t="shared" si="35"/>
        <v>48</v>
      </c>
      <c r="P251" s="7">
        <v>17</v>
      </c>
      <c r="Q251" s="7">
        <f t="shared" si="38"/>
        <v>21.274999999999999</v>
      </c>
      <c r="R251" s="9">
        <v>1</v>
      </c>
      <c r="S251" s="9">
        <v>0</v>
      </c>
      <c r="T251" s="9">
        <v>1</v>
      </c>
      <c r="U251" s="9">
        <v>0</v>
      </c>
      <c r="V251" s="9">
        <v>0</v>
      </c>
      <c r="W251" s="25">
        <v>0</v>
      </c>
      <c r="X251" s="9">
        <v>0</v>
      </c>
      <c r="Y251" s="9">
        <v>1</v>
      </c>
      <c r="Z251" s="25">
        <v>0</v>
      </c>
      <c r="AA251" s="9">
        <v>1</v>
      </c>
      <c r="AB251" s="25">
        <v>0</v>
      </c>
      <c r="AC251" s="17">
        <v>2001</v>
      </c>
      <c r="AD251" s="27">
        <v>0.01</v>
      </c>
      <c r="AE251" s="27">
        <v>0.41725000000000001</v>
      </c>
      <c r="AF251" s="27">
        <v>0.48</v>
      </c>
      <c r="AG251" s="34">
        <v>9.2749999999999999E-2</v>
      </c>
      <c r="AH251" s="33">
        <v>1</v>
      </c>
      <c r="AI251" s="15">
        <v>0</v>
      </c>
      <c r="AJ251">
        <v>0.48</v>
      </c>
      <c r="AK251" s="31">
        <v>0.52</v>
      </c>
      <c r="AL251" t="s">
        <v>87</v>
      </c>
      <c r="AM251" s="31" t="s">
        <v>87</v>
      </c>
      <c r="AN251">
        <v>0</v>
      </c>
      <c r="AO251" s="15">
        <v>1</v>
      </c>
      <c r="AP251">
        <v>0</v>
      </c>
      <c r="AQ251" s="15">
        <v>1</v>
      </c>
      <c r="AR251" s="15" t="s">
        <v>5</v>
      </c>
      <c r="AS251">
        <v>0</v>
      </c>
      <c r="AT251">
        <v>1</v>
      </c>
      <c r="AU251">
        <v>0</v>
      </c>
      <c r="AV251">
        <v>0</v>
      </c>
      <c r="AW251">
        <v>0</v>
      </c>
      <c r="AX251">
        <v>0</v>
      </c>
      <c r="AY251" s="15">
        <v>0</v>
      </c>
      <c r="AZ251">
        <v>0</v>
      </c>
      <c r="BA251">
        <v>1</v>
      </c>
      <c r="BB251" s="15">
        <v>0</v>
      </c>
      <c r="BC251">
        <v>869</v>
      </c>
      <c r="BD251">
        <v>116</v>
      </c>
      <c r="BE251" s="21">
        <v>0.29299999999999998</v>
      </c>
      <c r="BF251" s="21">
        <v>44.274999999999999</v>
      </c>
      <c r="BG251">
        <v>1</v>
      </c>
      <c r="BH251">
        <v>0</v>
      </c>
      <c r="BI251">
        <v>0</v>
      </c>
      <c r="BJ251">
        <v>0</v>
      </c>
      <c r="BK251">
        <v>0</v>
      </c>
      <c r="BL251" s="15">
        <v>0</v>
      </c>
      <c r="BM251">
        <v>0</v>
      </c>
      <c r="BN251">
        <v>1</v>
      </c>
      <c r="BO251">
        <v>0</v>
      </c>
      <c r="BP251" s="15">
        <v>0</v>
      </c>
      <c r="BQ251">
        <v>0</v>
      </c>
      <c r="BR251">
        <v>0</v>
      </c>
      <c r="BS251" s="15">
        <v>0</v>
      </c>
      <c r="BT251">
        <v>1</v>
      </c>
      <c r="BU251">
        <v>1</v>
      </c>
      <c r="BV251">
        <v>0</v>
      </c>
      <c r="BW251">
        <v>0</v>
      </c>
      <c r="BX251">
        <v>0</v>
      </c>
      <c r="BY251">
        <v>1</v>
      </c>
      <c r="BZ251">
        <v>1</v>
      </c>
      <c r="CA251">
        <v>0</v>
      </c>
      <c r="CB251">
        <v>0</v>
      </c>
      <c r="CC251">
        <v>0</v>
      </c>
      <c r="CD251">
        <v>0</v>
      </c>
      <c r="CE251" s="15">
        <v>1</v>
      </c>
      <c r="CF251">
        <v>0.217</v>
      </c>
      <c r="CG251">
        <v>129</v>
      </c>
      <c r="CH251">
        <v>1</v>
      </c>
      <c r="CI251">
        <v>0</v>
      </c>
      <c r="CJ251">
        <v>40</v>
      </c>
      <c r="CK251" s="28" t="s">
        <v>80</v>
      </c>
    </row>
    <row r="252" spans="1:89" x14ac:dyDescent="0.35">
      <c r="A252">
        <v>251</v>
      </c>
      <c r="B252">
        <v>18</v>
      </c>
      <c r="C252" s="21" t="s">
        <v>124</v>
      </c>
      <c r="D252" s="11">
        <v>5.4</v>
      </c>
      <c r="E252" s="12">
        <v>0.7</v>
      </c>
      <c r="F252" s="7">
        <f t="shared" si="39"/>
        <v>7.7142857142857153</v>
      </c>
      <c r="G252" s="8">
        <v>1</v>
      </c>
      <c r="H252" s="9">
        <v>0</v>
      </c>
      <c r="I252" s="9">
        <v>0</v>
      </c>
      <c r="J252" s="9">
        <v>0</v>
      </c>
      <c r="K252" s="9">
        <v>0</v>
      </c>
      <c r="L252" s="8">
        <v>3610</v>
      </c>
      <c r="M252" s="9">
        <v>11</v>
      </c>
      <c r="N252" s="9">
        <f t="shared" si="34"/>
        <v>3598</v>
      </c>
      <c r="O252" s="9">
        <f t="shared" si="35"/>
        <v>48</v>
      </c>
      <c r="P252" s="7">
        <v>7</v>
      </c>
      <c r="Q252" s="7">
        <f t="shared" si="38"/>
        <v>31.274999999999999</v>
      </c>
      <c r="R252" s="9">
        <v>1</v>
      </c>
      <c r="S252" s="9">
        <v>0</v>
      </c>
      <c r="T252" s="9">
        <v>1</v>
      </c>
      <c r="U252" s="9">
        <v>0</v>
      </c>
      <c r="V252" s="9">
        <v>0</v>
      </c>
      <c r="W252" s="25">
        <v>0</v>
      </c>
      <c r="X252" s="9">
        <v>0</v>
      </c>
      <c r="Y252" s="9">
        <v>1</v>
      </c>
      <c r="Z252" s="25">
        <v>0</v>
      </c>
      <c r="AA252" s="9">
        <v>1</v>
      </c>
      <c r="AB252" s="25">
        <v>0</v>
      </c>
      <c r="AC252" s="17">
        <v>2001</v>
      </c>
      <c r="AD252" s="27">
        <v>0.01</v>
      </c>
      <c r="AE252" s="27">
        <v>0.41725000000000001</v>
      </c>
      <c r="AF252" s="27">
        <v>0.48</v>
      </c>
      <c r="AG252" s="34">
        <v>9.2749999999999999E-2</v>
      </c>
      <c r="AH252" s="33">
        <v>1</v>
      </c>
      <c r="AI252" s="15">
        <v>0</v>
      </c>
      <c r="AJ252">
        <v>0.48</v>
      </c>
      <c r="AK252" s="31">
        <v>0.52</v>
      </c>
      <c r="AL252" t="s">
        <v>87</v>
      </c>
      <c r="AM252" s="31" t="s">
        <v>87</v>
      </c>
      <c r="AN252">
        <v>0</v>
      </c>
      <c r="AO252" s="15">
        <v>1</v>
      </c>
      <c r="AP252">
        <v>0</v>
      </c>
      <c r="AQ252" s="15">
        <v>1</v>
      </c>
      <c r="AR252" s="15" t="s">
        <v>5</v>
      </c>
      <c r="AS252">
        <v>0</v>
      </c>
      <c r="AT252">
        <v>1</v>
      </c>
      <c r="AU252">
        <v>0</v>
      </c>
      <c r="AV252">
        <v>0</v>
      </c>
      <c r="AW252">
        <v>0</v>
      </c>
      <c r="AX252">
        <v>0</v>
      </c>
      <c r="AY252" s="15">
        <v>0</v>
      </c>
      <c r="AZ252">
        <v>0</v>
      </c>
      <c r="BA252">
        <v>1</v>
      </c>
      <c r="BB252" s="15">
        <v>0</v>
      </c>
      <c r="BC252">
        <v>869</v>
      </c>
      <c r="BD252">
        <v>116</v>
      </c>
      <c r="BE252" s="21">
        <v>0.29299999999999998</v>
      </c>
      <c r="BF252" s="21">
        <v>44.274999999999999</v>
      </c>
      <c r="BG252">
        <v>1</v>
      </c>
      <c r="BH252">
        <v>0</v>
      </c>
      <c r="BI252">
        <v>0</v>
      </c>
      <c r="BJ252">
        <v>0</v>
      </c>
      <c r="BK252">
        <v>0</v>
      </c>
      <c r="BL252" s="15">
        <v>0</v>
      </c>
      <c r="BM252">
        <v>0</v>
      </c>
      <c r="BN252">
        <v>1</v>
      </c>
      <c r="BO252">
        <v>0</v>
      </c>
      <c r="BP252" s="15">
        <v>0</v>
      </c>
      <c r="BQ252">
        <v>0</v>
      </c>
      <c r="BR252">
        <v>0</v>
      </c>
      <c r="BS252" s="15">
        <v>0</v>
      </c>
      <c r="BT252">
        <v>1</v>
      </c>
      <c r="BU252">
        <v>1</v>
      </c>
      <c r="BV252">
        <v>0</v>
      </c>
      <c r="BW252">
        <v>0</v>
      </c>
      <c r="BX252">
        <v>0</v>
      </c>
      <c r="BY252">
        <v>1</v>
      </c>
      <c r="BZ252">
        <v>1</v>
      </c>
      <c r="CA252">
        <v>0</v>
      </c>
      <c r="CB252">
        <v>0</v>
      </c>
      <c r="CC252">
        <v>0</v>
      </c>
      <c r="CD252">
        <v>0</v>
      </c>
      <c r="CE252" s="15">
        <v>1</v>
      </c>
      <c r="CF252">
        <v>0.217</v>
      </c>
      <c r="CG252">
        <v>129</v>
      </c>
      <c r="CH252">
        <v>1</v>
      </c>
      <c r="CI252">
        <v>0</v>
      </c>
      <c r="CJ252">
        <v>40</v>
      </c>
      <c r="CK252" s="28" t="s">
        <v>80</v>
      </c>
    </row>
    <row r="253" spans="1:89" x14ac:dyDescent="0.35">
      <c r="A253">
        <v>252</v>
      </c>
      <c r="B253">
        <v>18</v>
      </c>
      <c r="C253" s="21" t="s">
        <v>124</v>
      </c>
      <c r="D253" s="11">
        <v>11.9</v>
      </c>
      <c r="E253" s="12">
        <v>0.7</v>
      </c>
      <c r="F253" s="7">
        <f t="shared" si="39"/>
        <v>17</v>
      </c>
      <c r="G253" s="8">
        <v>1</v>
      </c>
      <c r="H253" s="9">
        <v>0</v>
      </c>
      <c r="I253" s="9">
        <v>0</v>
      </c>
      <c r="J253" s="9">
        <v>0</v>
      </c>
      <c r="K253" s="9">
        <v>0</v>
      </c>
      <c r="L253" s="8">
        <v>3610</v>
      </c>
      <c r="M253" s="9">
        <v>14</v>
      </c>
      <c r="N253" s="9">
        <f t="shared" si="34"/>
        <v>3595</v>
      </c>
      <c r="O253" s="9">
        <f t="shared" si="35"/>
        <v>48</v>
      </c>
      <c r="P253" s="7">
        <v>17</v>
      </c>
      <c r="Q253" s="7">
        <f t="shared" si="38"/>
        <v>21.274999999999999</v>
      </c>
      <c r="R253" s="9">
        <v>1</v>
      </c>
      <c r="S253" s="9">
        <v>0</v>
      </c>
      <c r="T253" s="9">
        <v>1</v>
      </c>
      <c r="U253" s="9">
        <v>0</v>
      </c>
      <c r="V253" s="9">
        <v>0</v>
      </c>
      <c r="W253" s="25">
        <v>0</v>
      </c>
      <c r="X253" s="9">
        <v>0</v>
      </c>
      <c r="Y253" s="9">
        <v>1</v>
      </c>
      <c r="Z253" s="25">
        <v>0</v>
      </c>
      <c r="AA253" s="9">
        <v>1</v>
      </c>
      <c r="AB253" s="25">
        <v>0</v>
      </c>
      <c r="AC253" s="17">
        <v>2001</v>
      </c>
      <c r="AD253" s="27">
        <v>0.01</v>
      </c>
      <c r="AE253" s="27">
        <v>0.41725000000000001</v>
      </c>
      <c r="AF253" s="27">
        <v>0.48</v>
      </c>
      <c r="AG253" s="34">
        <v>9.2749999999999999E-2</v>
      </c>
      <c r="AH253" s="33">
        <v>1</v>
      </c>
      <c r="AI253" s="15">
        <v>0</v>
      </c>
      <c r="AJ253">
        <v>0.48</v>
      </c>
      <c r="AK253" s="31">
        <v>0.52</v>
      </c>
      <c r="AL253" t="s">
        <v>87</v>
      </c>
      <c r="AM253" s="31" t="s">
        <v>87</v>
      </c>
      <c r="AN253">
        <v>0</v>
      </c>
      <c r="AO253" s="15">
        <v>1</v>
      </c>
      <c r="AP253">
        <v>0</v>
      </c>
      <c r="AQ253" s="15">
        <v>1</v>
      </c>
      <c r="AR253" s="15" t="s">
        <v>5</v>
      </c>
      <c r="AS253">
        <v>0</v>
      </c>
      <c r="AT253">
        <v>1</v>
      </c>
      <c r="AU253">
        <v>0</v>
      </c>
      <c r="AV253">
        <v>0</v>
      </c>
      <c r="AW253">
        <v>0</v>
      </c>
      <c r="AX253">
        <v>0</v>
      </c>
      <c r="AY253" s="15">
        <v>0</v>
      </c>
      <c r="AZ253">
        <v>0</v>
      </c>
      <c r="BA253">
        <v>1</v>
      </c>
      <c r="BB253" s="15">
        <v>0</v>
      </c>
      <c r="BC253">
        <v>869</v>
      </c>
      <c r="BD253">
        <v>116</v>
      </c>
      <c r="BE253" s="21">
        <v>0.29299999999999998</v>
      </c>
      <c r="BF253" s="21">
        <v>44.274999999999999</v>
      </c>
      <c r="BG253">
        <v>1</v>
      </c>
      <c r="BH253">
        <v>0</v>
      </c>
      <c r="BI253">
        <v>0</v>
      </c>
      <c r="BJ253">
        <v>0</v>
      </c>
      <c r="BK253">
        <v>0</v>
      </c>
      <c r="BL253" s="15">
        <v>0</v>
      </c>
      <c r="BM253">
        <v>0</v>
      </c>
      <c r="BN253">
        <v>1</v>
      </c>
      <c r="BO253">
        <v>0</v>
      </c>
      <c r="BP253" s="15">
        <v>0</v>
      </c>
      <c r="BQ253">
        <v>0</v>
      </c>
      <c r="BR253">
        <v>0</v>
      </c>
      <c r="BS253" s="15">
        <v>0</v>
      </c>
      <c r="BT253">
        <v>1</v>
      </c>
      <c r="BU253">
        <v>1</v>
      </c>
      <c r="BV253">
        <v>0</v>
      </c>
      <c r="BW253">
        <v>0</v>
      </c>
      <c r="BX253">
        <v>0</v>
      </c>
      <c r="BY253">
        <v>1</v>
      </c>
      <c r="BZ253">
        <v>1</v>
      </c>
      <c r="CA253">
        <v>0</v>
      </c>
      <c r="CB253">
        <v>0</v>
      </c>
      <c r="CC253">
        <v>0</v>
      </c>
      <c r="CD253">
        <v>0</v>
      </c>
      <c r="CE253" s="15">
        <v>1</v>
      </c>
      <c r="CF253">
        <v>0.217</v>
      </c>
      <c r="CG253">
        <v>129</v>
      </c>
      <c r="CH253">
        <v>1</v>
      </c>
      <c r="CI253">
        <v>0</v>
      </c>
      <c r="CJ253">
        <v>40</v>
      </c>
      <c r="CK253" s="28" t="s">
        <v>80</v>
      </c>
    </row>
    <row r="254" spans="1:89" x14ac:dyDescent="0.35">
      <c r="A254">
        <v>253</v>
      </c>
      <c r="B254">
        <v>18</v>
      </c>
      <c r="C254" s="21" t="s">
        <v>124</v>
      </c>
      <c r="D254" s="11">
        <v>5.3</v>
      </c>
      <c r="E254" s="12">
        <v>0.8</v>
      </c>
      <c r="F254" s="7">
        <f t="shared" si="39"/>
        <v>6.6249999999999991</v>
      </c>
      <c r="G254" s="8">
        <v>1</v>
      </c>
      <c r="H254" s="9">
        <v>0</v>
      </c>
      <c r="I254" s="9">
        <v>0</v>
      </c>
      <c r="J254" s="9">
        <v>0</v>
      </c>
      <c r="K254" s="9">
        <v>0</v>
      </c>
      <c r="L254" s="8">
        <v>3610</v>
      </c>
      <c r="M254" s="9">
        <v>14</v>
      </c>
      <c r="N254" s="9">
        <f t="shared" si="34"/>
        <v>3595</v>
      </c>
      <c r="O254" s="9">
        <f t="shared" si="35"/>
        <v>48</v>
      </c>
      <c r="P254" s="7">
        <v>7</v>
      </c>
      <c r="Q254" s="7">
        <f t="shared" si="38"/>
        <v>31.274999999999999</v>
      </c>
      <c r="R254" s="9">
        <v>1</v>
      </c>
      <c r="S254" s="9">
        <v>0</v>
      </c>
      <c r="T254" s="9">
        <v>1</v>
      </c>
      <c r="U254" s="9">
        <v>0</v>
      </c>
      <c r="V254" s="9">
        <v>0</v>
      </c>
      <c r="W254" s="25">
        <v>0</v>
      </c>
      <c r="X254" s="9">
        <v>0</v>
      </c>
      <c r="Y254" s="9">
        <v>1</v>
      </c>
      <c r="Z254" s="25">
        <v>0</v>
      </c>
      <c r="AA254" s="9">
        <v>1</v>
      </c>
      <c r="AB254" s="25">
        <v>0</v>
      </c>
      <c r="AC254" s="17">
        <v>2001</v>
      </c>
      <c r="AD254" s="27">
        <v>0.01</v>
      </c>
      <c r="AE254" s="27">
        <v>0.41725000000000001</v>
      </c>
      <c r="AF254" s="27">
        <v>0.48</v>
      </c>
      <c r="AG254" s="34">
        <v>9.2749999999999999E-2</v>
      </c>
      <c r="AH254" s="33">
        <v>1</v>
      </c>
      <c r="AI254" s="15">
        <v>0</v>
      </c>
      <c r="AJ254">
        <v>0.48</v>
      </c>
      <c r="AK254" s="31">
        <v>0.52</v>
      </c>
      <c r="AL254" t="s">
        <v>87</v>
      </c>
      <c r="AM254" s="31" t="s">
        <v>87</v>
      </c>
      <c r="AN254">
        <v>0</v>
      </c>
      <c r="AO254" s="15">
        <v>1</v>
      </c>
      <c r="AP254">
        <v>0</v>
      </c>
      <c r="AQ254" s="15">
        <v>1</v>
      </c>
      <c r="AR254" s="15" t="s">
        <v>5</v>
      </c>
      <c r="AS254">
        <v>0</v>
      </c>
      <c r="AT254">
        <v>1</v>
      </c>
      <c r="AU254">
        <v>0</v>
      </c>
      <c r="AV254">
        <v>0</v>
      </c>
      <c r="AW254">
        <v>0</v>
      </c>
      <c r="AX254">
        <v>0</v>
      </c>
      <c r="AY254" s="15">
        <v>0</v>
      </c>
      <c r="AZ254">
        <v>0</v>
      </c>
      <c r="BA254">
        <v>1</v>
      </c>
      <c r="BB254" s="15">
        <v>0</v>
      </c>
      <c r="BC254">
        <v>869</v>
      </c>
      <c r="BD254">
        <v>116</v>
      </c>
      <c r="BE254" s="21">
        <v>0.29299999999999998</v>
      </c>
      <c r="BF254" s="21">
        <v>44.274999999999999</v>
      </c>
      <c r="BG254">
        <v>1</v>
      </c>
      <c r="BH254">
        <v>0</v>
      </c>
      <c r="BI254">
        <v>0</v>
      </c>
      <c r="BJ254">
        <v>0</v>
      </c>
      <c r="BK254">
        <v>0</v>
      </c>
      <c r="BL254" s="15">
        <v>0</v>
      </c>
      <c r="BM254">
        <v>0</v>
      </c>
      <c r="BN254">
        <v>1</v>
      </c>
      <c r="BO254">
        <v>0</v>
      </c>
      <c r="BP254" s="15">
        <v>0</v>
      </c>
      <c r="BQ254">
        <v>0</v>
      </c>
      <c r="BR254">
        <v>0</v>
      </c>
      <c r="BS254" s="15">
        <v>0</v>
      </c>
      <c r="BT254">
        <v>1</v>
      </c>
      <c r="BU254">
        <v>1</v>
      </c>
      <c r="BV254">
        <v>0</v>
      </c>
      <c r="BW254">
        <v>0</v>
      </c>
      <c r="BX254">
        <v>0</v>
      </c>
      <c r="BY254">
        <v>1</v>
      </c>
      <c r="BZ254">
        <v>1</v>
      </c>
      <c r="CA254">
        <v>0</v>
      </c>
      <c r="CB254">
        <v>0</v>
      </c>
      <c r="CC254">
        <v>0</v>
      </c>
      <c r="CD254">
        <v>0</v>
      </c>
      <c r="CE254" s="15">
        <v>1</v>
      </c>
      <c r="CF254">
        <v>0.217</v>
      </c>
      <c r="CG254">
        <v>129</v>
      </c>
      <c r="CH254">
        <v>1</v>
      </c>
      <c r="CI254">
        <v>0</v>
      </c>
      <c r="CJ254">
        <v>40</v>
      </c>
      <c r="CK254" s="28" t="s">
        <v>80</v>
      </c>
    </row>
    <row r="255" spans="1:89" x14ac:dyDescent="0.35">
      <c r="A255">
        <v>254</v>
      </c>
      <c r="B255">
        <v>18</v>
      </c>
      <c r="C255" s="21" t="s">
        <v>124</v>
      </c>
      <c r="D255" s="11">
        <v>7.264909054577684</v>
      </c>
      <c r="E255" s="12">
        <v>0.45323201008976488</v>
      </c>
      <c r="F255" s="7">
        <v>16.02911730161961</v>
      </c>
      <c r="G255" s="8">
        <v>1</v>
      </c>
      <c r="H255" s="9">
        <v>0</v>
      </c>
      <c r="I255" s="9">
        <v>0</v>
      </c>
      <c r="J255" s="9">
        <v>0</v>
      </c>
      <c r="K255" s="9">
        <v>0</v>
      </c>
      <c r="L255" s="8">
        <v>3611</v>
      </c>
      <c r="M255" s="9">
        <v>6</v>
      </c>
      <c r="N255" s="9">
        <f t="shared" si="34"/>
        <v>3604</v>
      </c>
      <c r="O255" s="9">
        <f t="shared" si="35"/>
        <v>48</v>
      </c>
      <c r="P255" s="7">
        <v>17</v>
      </c>
      <c r="Q255" s="7">
        <f t="shared" si="38"/>
        <v>21.274999999999999</v>
      </c>
      <c r="R255" s="9">
        <v>0</v>
      </c>
      <c r="S255" s="9">
        <v>1</v>
      </c>
      <c r="T255" s="9">
        <v>1</v>
      </c>
      <c r="U255" s="9">
        <v>0</v>
      </c>
      <c r="V255" s="9">
        <v>0</v>
      </c>
      <c r="W255" s="25">
        <v>0</v>
      </c>
      <c r="X255" s="9">
        <v>0</v>
      </c>
      <c r="Y255" s="9">
        <v>1</v>
      </c>
      <c r="Z255" s="25">
        <v>0</v>
      </c>
      <c r="AA255" s="9">
        <v>1</v>
      </c>
      <c r="AB255" s="25">
        <v>0</v>
      </c>
      <c r="AC255" s="17">
        <v>2001</v>
      </c>
      <c r="AD255" s="27">
        <v>0.01</v>
      </c>
      <c r="AE255" s="27">
        <v>0.41725000000000001</v>
      </c>
      <c r="AF255" s="27">
        <v>0.48</v>
      </c>
      <c r="AG255" s="34">
        <v>9.2749999999999999E-2</v>
      </c>
      <c r="AH255" s="33">
        <v>1</v>
      </c>
      <c r="AI255" s="15">
        <v>0</v>
      </c>
      <c r="AJ255">
        <v>0.48</v>
      </c>
      <c r="AK255" s="31">
        <v>0.52</v>
      </c>
      <c r="AL255" t="s">
        <v>87</v>
      </c>
      <c r="AM255" s="31" t="s">
        <v>87</v>
      </c>
      <c r="AN255">
        <v>0</v>
      </c>
      <c r="AO255" s="15">
        <v>1</v>
      </c>
      <c r="AP255">
        <v>0</v>
      </c>
      <c r="AQ255" s="15">
        <v>1</v>
      </c>
      <c r="AR255" s="15" t="s">
        <v>5</v>
      </c>
      <c r="AS255">
        <v>0</v>
      </c>
      <c r="AT255">
        <v>1</v>
      </c>
      <c r="AU255">
        <v>0</v>
      </c>
      <c r="AV255">
        <v>0</v>
      </c>
      <c r="AW255">
        <v>0</v>
      </c>
      <c r="AX255">
        <v>0</v>
      </c>
      <c r="AY255" s="15">
        <v>0</v>
      </c>
      <c r="AZ255">
        <v>0</v>
      </c>
      <c r="BA255">
        <v>1</v>
      </c>
      <c r="BB255" s="15">
        <v>0</v>
      </c>
      <c r="BC255">
        <v>869</v>
      </c>
      <c r="BD255">
        <v>116</v>
      </c>
      <c r="BE255" s="21">
        <v>0.29299999999999998</v>
      </c>
      <c r="BF255" s="21">
        <v>44.274999999999999</v>
      </c>
      <c r="BG255">
        <v>1</v>
      </c>
      <c r="BH255">
        <v>0</v>
      </c>
      <c r="BI255">
        <v>0</v>
      </c>
      <c r="BJ255">
        <v>0</v>
      </c>
      <c r="BK255">
        <v>0</v>
      </c>
      <c r="BL255" s="15">
        <v>0</v>
      </c>
      <c r="BM255">
        <v>0</v>
      </c>
      <c r="BN255">
        <v>1</v>
      </c>
      <c r="BO255">
        <v>0</v>
      </c>
      <c r="BP255" s="15">
        <v>0</v>
      </c>
      <c r="BQ255">
        <v>1</v>
      </c>
      <c r="BR255">
        <v>0</v>
      </c>
      <c r="BS255" s="15">
        <v>1</v>
      </c>
      <c r="BT255">
        <v>1</v>
      </c>
      <c r="BU255">
        <v>1</v>
      </c>
      <c r="BV255">
        <v>0</v>
      </c>
      <c r="BW255">
        <v>0</v>
      </c>
      <c r="BX255">
        <v>0</v>
      </c>
      <c r="BY255">
        <v>1</v>
      </c>
      <c r="BZ255">
        <v>1</v>
      </c>
      <c r="CA255">
        <v>0</v>
      </c>
      <c r="CB255">
        <v>0</v>
      </c>
      <c r="CC255">
        <v>0</v>
      </c>
      <c r="CD255">
        <v>0</v>
      </c>
      <c r="CE255" s="15">
        <v>1</v>
      </c>
      <c r="CF255">
        <v>0.217</v>
      </c>
      <c r="CG255">
        <v>129</v>
      </c>
      <c r="CH255">
        <v>1</v>
      </c>
      <c r="CI255">
        <v>0</v>
      </c>
      <c r="CJ255">
        <v>40</v>
      </c>
      <c r="CK255" s="28" t="s">
        <v>80</v>
      </c>
    </row>
    <row r="256" spans="1:89" x14ac:dyDescent="0.35">
      <c r="A256">
        <v>255</v>
      </c>
      <c r="B256">
        <v>18</v>
      </c>
      <c r="C256" s="21" t="s">
        <v>124</v>
      </c>
      <c r="D256" s="11">
        <v>6.5308601525300158</v>
      </c>
      <c r="E256" s="12">
        <v>0.8517769353248883</v>
      </c>
      <c r="F256" s="7">
        <v>7.6673362258147879</v>
      </c>
      <c r="G256" s="8">
        <v>1</v>
      </c>
      <c r="H256" s="9">
        <v>0</v>
      </c>
      <c r="I256" s="9">
        <v>0</v>
      </c>
      <c r="J256" s="9">
        <v>0</v>
      </c>
      <c r="K256" s="9">
        <v>0</v>
      </c>
      <c r="L256" s="8">
        <v>3611</v>
      </c>
      <c r="M256" s="9">
        <v>6</v>
      </c>
      <c r="N256" s="9">
        <f t="shared" si="34"/>
        <v>3604</v>
      </c>
      <c r="O256" s="9">
        <f t="shared" si="35"/>
        <v>48</v>
      </c>
      <c r="P256" s="7">
        <v>12</v>
      </c>
      <c r="Q256" s="7">
        <f t="shared" si="38"/>
        <v>26.274999999999999</v>
      </c>
      <c r="R256" s="9">
        <v>0</v>
      </c>
      <c r="S256" s="9">
        <v>1</v>
      </c>
      <c r="T256" s="9">
        <v>1</v>
      </c>
      <c r="U256" s="9">
        <v>0</v>
      </c>
      <c r="V256" s="9">
        <v>0</v>
      </c>
      <c r="W256" s="25">
        <v>0</v>
      </c>
      <c r="X256" s="9">
        <v>0</v>
      </c>
      <c r="Y256" s="9">
        <v>1</v>
      </c>
      <c r="Z256" s="25">
        <v>0</v>
      </c>
      <c r="AA256" s="9">
        <v>1</v>
      </c>
      <c r="AB256" s="25">
        <v>0</v>
      </c>
      <c r="AC256" s="17">
        <v>2001</v>
      </c>
      <c r="AD256" s="27">
        <v>0.01</v>
      </c>
      <c r="AE256" s="27">
        <v>0.41725000000000001</v>
      </c>
      <c r="AF256" s="27">
        <v>0.48</v>
      </c>
      <c r="AG256" s="34">
        <v>9.2749999999999999E-2</v>
      </c>
      <c r="AH256" s="33">
        <v>1</v>
      </c>
      <c r="AI256" s="15">
        <v>0</v>
      </c>
      <c r="AJ256">
        <v>0.48</v>
      </c>
      <c r="AK256" s="31">
        <v>0.52</v>
      </c>
      <c r="AL256" t="s">
        <v>87</v>
      </c>
      <c r="AM256" s="31" t="s">
        <v>87</v>
      </c>
      <c r="AN256">
        <v>0</v>
      </c>
      <c r="AO256" s="15">
        <v>1</v>
      </c>
      <c r="AP256">
        <v>0</v>
      </c>
      <c r="AQ256" s="15">
        <v>1</v>
      </c>
      <c r="AR256" s="15" t="s">
        <v>5</v>
      </c>
      <c r="AS256">
        <v>0</v>
      </c>
      <c r="AT256">
        <v>1</v>
      </c>
      <c r="AU256">
        <v>0</v>
      </c>
      <c r="AV256">
        <v>0</v>
      </c>
      <c r="AW256">
        <v>0</v>
      </c>
      <c r="AX256">
        <v>0</v>
      </c>
      <c r="AY256" s="15">
        <v>0</v>
      </c>
      <c r="AZ256">
        <v>0</v>
      </c>
      <c r="BA256">
        <v>1</v>
      </c>
      <c r="BB256" s="15">
        <v>0</v>
      </c>
      <c r="BC256">
        <v>869</v>
      </c>
      <c r="BD256">
        <v>116</v>
      </c>
      <c r="BE256" s="21">
        <v>0.29299999999999998</v>
      </c>
      <c r="BF256" s="21">
        <v>44.274999999999999</v>
      </c>
      <c r="BG256">
        <v>1</v>
      </c>
      <c r="BH256">
        <v>0</v>
      </c>
      <c r="BI256">
        <v>0</v>
      </c>
      <c r="BJ256">
        <v>0</v>
      </c>
      <c r="BK256">
        <v>0</v>
      </c>
      <c r="BL256" s="15">
        <v>0</v>
      </c>
      <c r="BM256">
        <v>0</v>
      </c>
      <c r="BN256">
        <v>1</v>
      </c>
      <c r="BO256">
        <v>0</v>
      </c>
      <c r="BP256" s="15">
        <v>0</v>
      </c>
      <c r="BQ256">
        <v>1</v>
      </c>
      <c r="BR256">
        <v>0</v>
      </c>
      <c r="BS256" s="15">
        <v>1</v>
      </c>
      <c r="BT256">
        <v>1</v>
      </c>
      <c r="BU256">
        <v>1</v>
      </c>
      <c r="BV256">
        <v>0</v>
      </c>
      <c r="BW256">
        <v>0</v>
      </c>
      <c r="BX256">
        <v>0</v>
      </c>
      <c r="BY256">
        <v>1</v>
      </c>
      <c r="BZ256">
        <v>1</v>
      </c>
      <c r="CA256">
        <v>0</v>
      </c>
      <c r="CB256">
        <v>0</v>
      </c>
      <c r="CC256">
        <v>0</v>
      </c>
      <c r="CD256">
        <v>0</v>
      </c>
      <c r="CE256" s="15">
        <v>1</v>
      </c>
      <c r="CF256">
        <v>0.217</v>
      </c>
      <c r="CG256">
        <v>129</v>
      </c>
      <c r="CH256">
        <v>1</v>
      </c>
      <c r="CI256">
        <v>0</v>
      </c>
      <c r="CJ256">
        <v>40</v>
      </c>
      <c r="CK256" s="28" t="s">
        <v>80</v>
      </c>
    </row>
    <row r="257" spans="1:89" x14ac:dyDescent="0.35">
      <c r="A257">
        <v>256</v>
      </c>
      <c r="B257">
        <v>18</v>
      </c>
      <c r="C257" s="21" t="s">
        <v>124</v>
      </c>
      <c r="D257" s="11">
        <v>7.2601466882732391</v>
      </c>
      <c r="E257" s="12">
        <v>1.8543083165989971</v>
      </c>
      <c r="F257" s="7">
        <v>3.915285620672369</v>
      </c>
      <c r="G257" s="8">
        <v>1</v>
      </c>
      <c r="H257" s="9">
        <v>0</v>
      </c>
      <c r="I257" s="9">
        <v>0</v>
      </c>
      <c r="J257" s="9">
        <v>0</v>
      </c>
      <c r="K257" s="9">
        <v>0</v>
      </c>
      <c r="L257" s="8">
        <v>3611</v>
      </c>
      <c r="M257" s="9">
        <v>6</v>
      </c>
      <c r="N257" s="9">
        <f t="shared" si="34"/>
        <v>3604</v>
      </c>
      <c r="O257" s="9">
        <f t="shared" si="35"/>
        <v>48</v>
      </c>
      <c r="P257" s="7">
        <v>9</v>
      </c>
      <c r="Q257" s="7">
        <f t="shared" si="38"/>
        <v>29.274999999999999</v>
      </c>
      <c r="R257" s="9">
        <v>0</v>
      </c>
      <c r="S257" s="9">
        <v>1</v>
      </c>
      <c r="T257" s="9">
        <v>1</v>
      </c>
      <c r="U257" s="9">
        <v>0</v>
      </c>
      <c r="V257" s="9">
        <v>0</v>
      </c>
      <c r="W257" s="25">
        <v>0</v>
      </c>
      <c r="X257" s="9">
        <v>0</v>
      </c>
      <c r="Y257" s="9">
        <v>1</v>
      </c>
      <c r="Z257" s="25">
        <v>0</v>
      </c>
      <c r="AA257" s="9">
        <v>1</v>
      </c>
      <c r="AB257" s="25">
        <v>0</v>
      </c>
      <c r="AC257" s="17">
        <v>2001</v>
      </c>
      <c r="AD257" s="27">
        <v>0.01</v>
      </c>
      <c r="AE257" s="27">
        <v>0.41725000000000001</v>
      </c>
      <c r="AF257" s="27">
        <v>0.48</v>
      </c>
      <c r="AG257" s="34">
        <v>9.2749999999999999E-2</v>
      </c>
      <c r="AH257" s="33">
        <v>1</v>
      </c>
      <c r="AI257" s="15">
        <v>0</v>
      </c>
      <c r="AJ257">
        <v>0.48</v>
      </c>
      <c r="AK257" s="31">
        <v>0.52</v>
      </c>
      <c r="AL257" t="s">
        <v>87</v>
      </c>
      <c r="AM257" s="31" t="s">
        <v>87</v>
      </c>
      <c r="AN257">
        <v>0</v>
      </c>
      <c r="AO257" s="15">
        <v>1</v>
      </c>
      <c r="AP257">
        <v>0</v>
      </c>
      <c r="AQ257" s="15">
        <v>1</v>
      </c>
      <c r="AR257" s="15" t="s">
        <v>5</v>
      </c>
      <c r="AS257">
        <v>0</v>
      </c>
      <c r="AT257">
        <v>1</v>
      </c>
      <c r="AU257">
        <v>0</v>
      </c>
      <c r="AV257">
        <v>0</v>
      </c>
      <c r="AW257">
        <v>0</v>
      </c>
      <c r="AX257">
        <v>0</v>
      </c>
      <c r="AY257" s="15">
        <v>0</v>
      </c>
      <c r="AZ257">
        <v>0</v>
      </c>
      <c r="BA257">
        <v>1</v>
      </c>
      <c r="BB257" s="15">
        <v>0</v>
      </c>
      <c r="BC257">
        <v>869</v>
      </c>
      <c r="BD257">
        <v>116</v>
      </c>
      <c r="BE257" s="21">
        <v>0.29299999999999998</v>
      </c>
      <c r="BF257" s="21">
        <v>44.274999999999999</v>
      </c>
      <c r="BG257">
        <v>1</v>
      </c>
      <c r="BH257">
        <v>0</v>
      </c>
      <c r="BI257">
        <v>0</v>
      </c>
      <c r="BJ257">
        <v>0</v>
      </c>
      <c r="BK257">
        <v>0</v>
      </c>
      <c r="BL257" s="15">
        <v>0</v>
      </c>
      <c r="BM257">
        <v>0</v>
      </c>
      <c r="BN257">
        <v>1</v>
      </c>
      <c r="BO257">
        <v>0</v>
      </c>
      <c r="BP257" s="15">
        <v>0</v>
      </c>
      <c r="BQ257">
        <v>1</v>
      </c>
      <c r="BR257">
        <v>0</v>
      </c>
      <c r="BS257" s="15">
        <v>1</v>
      </c>
      <c r="BT257">
        <v>1</v>
      </c>
      <c r="BU257">
        <v>1</v>
      </c>
      <c r="BV257">
        <v>0</v>
      </c>
      <c r="BW257">
        <v>0</v>
      </c>
      <c r="BX257">
        <v>0</v>
      </c>
      <c r="BY257">
        <v>1</v>
      </c>
      <c r="BZ257">
        <v>1</v>
      </c>
      <c r="CA257">
        <v>0</v>
      </c>
      <c r="CB257">
        <v>0</v>
      </c>
      <c r="CC257">
        <v>0</v>
      </c>
      <c r="CD257">
        <v>0</v>
      </c>
      <c r="CE257" s="15">
        <v>1</v>
      </c>
      <c r="CF257">
        <v>0.217</v>
      </c>
      <c r="CG257">
        <v>129</v>
      </c>
      <c r="CH257">
        <v>1</v>
      </c>
      <c r="CI257">
        <v>0</v>
      </c>
      <c r="CJ257">
        <v>40</v>
      </c>
      <c r="CK257" s="28" t="s">
        <v>80</v>
      </c>
    </row>
    <row r="258" spans="1:89" x14ac:dyDescent="0.35">
      <c r="A258">
        <v>257</v>
      </c>
      <c r="B258">
        <v>18</v>
      </c>
      <c r="C258" s="21" t="s">
        <v>124</v>
      </c>
      <c r="D258" s="11">
        <v>6.6382116493849166</v>
      </c>
      <c r="E258" s="12">
        <v>2.73748563624962</v>
      </c>
      <c r="F258" s="7">
        <v>2.424930221178923</v>
      </c>
      <c r="G258" s="8">
        <v>1</v>
      </c>
      <c r="H258" s="9">
        <v>0</v>
      </c>
      <c r="I258" s="9">
        <v>0</v>
      </c>
      <c r="J258" s="9">
        <v>0</v>
      </c>
      <c r="K258" s="9">
        <v>0</v>
      </c>
      <c r="L258" s="8">
        <v>3611</v>
      </c>
      <c r="M258" s="9">
        <v>6</v>
      </c>
      <c r="N258" s="9">
        <f t="shared" ref="N258:N321" si="40">L258-M258-1</f>
        <v>3604</v>
      </c>
      <c r="O258" s="9">
        <f t="shared" ref="O258:O321" si="41">COUNTIF(B:B,B258)</f>
        <v>48</v>
      </c>
      <c r="P258" s="7">
        <v>17</v>
      </c>
      <c r="Q258" s="7">
        <f t="shared" si="38"/>
        <v>21.274999999999999</v>
      </c>
      <c r="R258" s="9">
        <v>0</v>
      </c>
      <c r="S258" s="9">
        <v>1</v>
      </c>
      <c r="T258" s="9">
        <v>1</v>
      </c>
      <c r="U258" s="9">
        <v>0</v>
      </c>
      <c r="V258" s="9">
        <v>0</v>
      </c>
      <c r="W258" s="25">
        <v>0</v>
      </c>
      <c r="X258" s="9">
        <v>0</v>
      </c>
      <c r="Y258" s="9">
        <v>1</v>
      </c>
      <c r="Z258" s="25">
        <v>0</v>
      </c>
      <c r="AA258" s="9">
        <v>1</v>
      </c>
      <c r="AB258" s="25">
        <v>0</v>
      </c>
      <c r="AC258" s="17">
        <v>2001</v>
      </c>
      <c r="AD258" s="27">
        <v>0.01</v>
      </c>
      <c r="AE258" s="27">
        <v>0.41725000000000001</v>
      </c>
      <c r="AF258" s="27">
        <v>0.48</v>
      </c>
      <c r="AG258" s="34">
        <v>9.2749999999999999E-2</v>
      </c>
      <c r="AH258" s="33">
        <v>1</v>
      </c>
      <c r="AI258" s="15">
        <v>0</v>
      </c>
      <c r="AJ258">
        <v>0.48</v>
      </c>
      <c r="AK258" s="31">
        <v>0.52</v>
      </c>
      <c r="AL258" t="s">
        <v>87</v>
      </c>
      <c r="AM258" s="31" t="s">
        <v>87</v>
      </c>
      <c r="AN258">
        <v>0</v>
      </c>
      <c r="AO258" s="15">
        <v>1</v>
      </c>
      <c r="AP258">
        <v>0</v>
      </c>
      <c r="AQ258" s="15">
        <v>1</v>
      </c>
      <c r="AR258" s="15" t="s">
        <v>5</v>
      </c>
      <c r="AS258">
        <v>0</v>
      </c>
      <c r="AT258">
        <v>1</v>
      </c>
      <c r="AU258">
        <v>0</v>
      </c>
      <c r="AV258">
        <v>0</v>
      </c>
      <c r="AW258">
        <v>0</v>
      </c>
      <c r="AX258">
        <v>0</v>
      </c>
      <c r="AY258" s="15">
        <v>0</v>
      </c>
      <c r="AZ258">
        <v>0</v>
      </c>
      <c r="BA258">
        <v>1</v>
      </c>
      <c r="BB258" s="15">
        <v>0</v>
      </c>
      <c r="BC258">
        <v>869</v>
      </c>
      <c r="BD258">
        <v>116</v>
      </c>
      <c r="BE258" s="21">
        <v>0.29299999999999998</v>
      </c>
      <c r="BF258" s="21">
        <v>44.274999999999999</v>
      </c>
      <c r="BG258">
        <v>0</v>
      </c>
      <c r="BH258">
        <v>0</v>
      </c>
      <c r="BI258">
        <v>0</v>
      </c>
      <c r="BJ258">
        <v>0</v>
      </c>
      <c r="BK258">
        <v>0</v>
      </c>
      <c r="BL258" s="15">
        <v>1</v>
      </c>
      <c r="BM258">
        <v>0</v>
      </c>
      <c r="BN258">
        <v>1</v>
      </c>
      <c r="BO258">
        <v>0</v>
      </c>
      <c r="BP258" s="15">
        <v>0</v>
      </c>
      <c r="BQ258">
        <v>1</v>
      </c>
      <c r="BR258">
        <v>0</v>
      </c>
      <c r="BS258" s="15">
        <v>1</v>
      </c>
      <c r="BT258">
        <v>1</v>
      </c>
      <c r="BU258">
        <v>1</v>
      </c>
      <c r="BV258">
        <v>0</v>
      </c>
      <c r="BW258">
        <v>0</v>
      </c>
      <c r="BX258">
        <v>0</v>
      </c>
      <c r="BY258">
        <v>1</v>
      </c>
      <c r="BZ258">
        <v>1</v>
      </c>
      <c r="CA258">
        <v>0</v>
      </c>
      <c r="CB258">
        <v>0</v>
      </c>
      <c r="CC258">
        <v>0</v>
      </c>
      <c r="CD258">
        <v>0</v>
      </c>
      <c r="CE258" s="15">
        <v>1</v>
      </c>
      <c r="CF258">
        <v>0.217</v>
      </c>
      <c r="CG258">
        <v>129</v>
      </c>
      <c r="CH258">
        <v>1</v>
      </c>
      <c r="CI258">
        <v>0</v>
      </c>
      <c r="CJ258">
        <v>40</v>
      </c>
      <c r="CK258" s="28" t="s">
        <v>80</v>
      </c>
    </row>
    <row r="259" spans="1:89" x14ac:dyDescent="0.35">
      <c r="A259">
        <v>258</v>
      </c>
      <c r="B259">
        <v>18</v>
      </c>
      <c r="C259" s="21" t="s">
        <v>124</v>
      </c>
      <c r="D259" s="11">
        <v>8.8024365082959513</v>
      </c>
      <c r="E259" s="12">
        <v>3.4071156359999502</v>
      </c>
      <c r="F259" s="7">
        <v>2.5835449831195811</v>
      </c>
      <c r="G259" s="8">
        <v>1</v>
      </c>
      <c r="H259" s="9">
        <v>0</v>
      </c>
      <c r="I259" s="9">
        <v>0</v>
      </c>
      <c r="J259" s="9">
        <v>0</v>
      </c>
      <c r="K259" s="9">
        <v>0</v>
      </c>
      <c r="L259" s="8">
        <v>3611</v>
      </c>
      <c r="M259" s="9">
        <v>6</v>
      </c>
      <c r="N259" s="9">
        <f t="shared" si="40"/>
        <v>3604</v>
      </c>
      <c r="O259" s="9">
        <f t="shared" si="41"/>
        <v>48</v>
      </c>
      <c r="P259" s="7">
        <v>12</v>
      </c>
      <c r="Q259" s="7">
        <f t="shared" si="38"/>
        <v>26.274999999999999</v>
      </c>
      <c r="R259" s="9">
        <v>0</v>
      </c>
      <c r="S259" s="9">
        <v>1</v>
      </c>
      <c r="T259" s="9">
        <v>1</v>
      </c>
      <c r="U259" s="9">
        <v>0</v>
      </c>
      <c r="V259" s="9">
        <v>0</v>
      </c>
      <c r="W259" s="25">
        <v>0</v>
      </c>
      <c r="X259" s="9">
        <v>0</v>
      </c>
      <c r="Y259" s="9">
        <v>1</v>
      </c>
      <c r="Z259" s="25">
        <v>0</v>
      </c>
      <c r="AA259" s="9">
        <v>1</v>
      </c>
      <c r="AB259" s="25">
        <v>0</v>
      </c>
      <c r="AC259" s="17">
        <v>2001</v>
      </c>
      <c r="AD259" s="27">
        <v>0.01</v>
      </c>
      <c r="AE259" s="27">
        <v>0.41725000000000001</v>
      </c>
      <c r="AF259" s="27">
        <v>0.48</v>
      </c>
      <c r="AG259" s="34">
        <v>9.2749999999999999E-2</v>
      </c>
      <c r="AH259" s="33">
        <v>1</v>
      </c>
      <c r="AI259" s="15">
        <v>0</v>
      </c>
      <c r="AJ259">
        <v>0.48</v>
      </c>
      <c r="AK259" s="31">
        <v>0.52</v>
      </c>
      <c r="AL259" t="s">
        <v>87</v>
      </c>
      <c r="AM259" s="31" t="s">
        <v>87</v>
      </c>
      <c r="AN259">
        <v>0</v>
      </c>
      <c r="AO259" s="15">
        <v>1</v>
      </c>
      <c r="AP259">
        <v>0</v>
      </c>
      <c r="AQ259" s="15">
        <v>1</v>
      </c>
      <c r="AR259" s="15" t="s">
        <v>5</v>
      </c>
      <c r="AS259">
        <v>0</v>
      </c>
      <c r="AT259">
        <v>1</v>
      </c>
      <c r="AU259">
        <v>0</v>
      </c>
      <c r="AV259">
        <v>0</v>
      </c>
      <c r="AW259">
        <v>0</v>
      </c>
      <c r="AX259">
        <v>0</v>
      </c>
      <c r="AY259" s="15">
        <v>0</v>
      </c>
      <c r="AZ259">
        <v>0</v>
      </c>
      <c r="BA259">
        <v>1</v>
      </c>
      <c r="BB259" s="15">
        <v>0</v>
      </c>
      <c r="BC259">
        <v>869</v>
      </c>
      <c r="BD259">
        <v>116</v>
      </c>
      <c r="BE259" s="21">
        <v>0.29299999999999998</v>
      </c>
      <c r="BF259" s="21">
        <v>44.274999999999999</v>
      </c>
      <c r="BG259">
        <v>0</v>
      </c>
      <c r="BH259">
        <v>0</v>
      </c>
      <c r="BI259">
        <v>0</v>
      </c>
      <c r="BJ259">
        <v>0</v>
      </c>
      <c r="BK259">
        <v>0</v>
      </c>
      <c r="BL259" s="15">
        <v>1</v>
      </c>
      <c r="BM259">
        <v>0</v>
      </c>
      <c r="BN259">
        <v>1</v>
      </c>
      <c r="BO259">
        <v>0</v>
      </c>
      <c r="BP259" s="15">
        <v>0</v>
      </c>
      <c r="BQ259">
        <v>1</v>
      </c>
      <c r="BR259">
        <v>0</v>
      </c>
      <c r="BS259" s="15">
        <v>1</v>
      </c>
      <c r="BT259">
        <v>1</v>
      </c>
      <c r="BU259">
        <v>1</v>
      </c>
      <c r="BV259">
        <v>0</v>
      </c>
      <c r="BW259">
        <v>0</v>
      </c>
      <c r="BX259">
        <v>0</v>
      </c>
      <c r="BY259">
        <v>1</v>
      </c>
      <c r="BZ259">
        <v>1</v>
      </c>
      <c r="CA259">
        <v>0</v>
      </c>
      <c r="CB259">
        <v>0</v>
      </c>
      <c r="CC259">
        <v>0</v>
      </c>
      <c r="CD259">
        <v>0</v>
      </c>
      <c r="CE259" s="15">
        <v>1</v>
      </c>
      <c r="CF259">
        <v>0.217</v>
      </c>
      <c r="CG259">
        <v>129</v>
      </c>
      <c r="CH259">
        <v>1</v>
      </c>
      <c r="CI259">
        <v>0</v>
      </c>
      <c r="CJ259">
        <v>40</v>
      </c>
      <c r="CK259" s="28" t="s">
        <v>80</v>
      </c>
    </row>
    <row r="260" spans="1:89" x14ac:dyDescent="0.35">
      <c r="A260">
        <v>259</v>
      </c>
      <c r="B260">
        <v>18</v>
      </c>
      <c r="C260" s="21" t="s">
        <v>124</v>
      </c>
      <c r="D260" s="11">
        <v>6.0291838476180803</v>
      </c>
      <c r="E260" s="12">
        <v>2.5795690701182248</v>
      </c>
      <c r="F260" s="7">
        <v>2.3372833538207041</v>
      </c>
      <c r="G260" s="8">
        <v>1</v>
      </c>
      <c r="H260" s="9">
        <v>0</v>
      </c>
      <c r="I260" s="9">
        <v>0</v>
      </c>
      <c r="J260" s="9">
        <v>0</v>
      </c>
      <c r="K260" s="9">
        <v>0</v>
      </c>
      <c r="L260" s="8">
        <v>3611</v>
      </c>
      <c r="M260" s="9">
        <v>6</v>
      </c>
      <c r="N260" s="9">
        <f t="shared" si="40"/>
        <v>3604</v>
      </c>
      <c r="O260" s="9">
        <f t="shared" si="41"/>
        <v>48</v>
      </c>
      <c r="P260" s="7">
        <v>9</v>
      </c>
      <c r="Q260" s="7">
        <f t="shared" si="38"/>
        <v>29.274999999999999</v>
      </c>
      <c r="R260" s="9">
        <v>0</v>
      </c>
      <c r="S260" s="9">
        <v>1</v>
      </c>
      <c r="T260" s="9">
        <v>1</v>
      </c>
      <c r="U260" s="9">
        <v>0</v>
      </c>
      <c r="V260" s="9">
        <v>0</v>
      </c>
      <c r="W260" s="25">
        <v>0</v>
      </c>
      <c r="X260" s="9">
        <v>0</v>
      </c>
      <c r="Y260" s="9">
        <v>1</v>
      </c>
      <c r="Z260" s="25">
        <v>0</v>
      </c>
      <c r="AA260" s="9">
        <v>1</v>
      </c>
      <c r="AB260" s="25">
        <v>0</v>
      </c>
      <c r="AC260" s="17">
        <v>2001</v>
      </c>
      <c r="AD260" s="27">
        <v>0.01</v>
      </c>
      <c r="AE260" s="27">
        <v>0.41725000000000001</v>
      </c>
      <c r="AF260" s="27">
        <v>0.48</v>
      </c>
      <c r="AG260" s="34">
        <v>9.2749999999999999E-2</v>
      </c>
      <c r="AH260" s="33">
        <v>1</v>
      </c>
      <c r="AI260" s="15">
        <v>0</v>
      </c>
      <c r="AJ260">
        <v>0.48</v>
      </c>
      <c r="AK260" s="31">
        <v>0.52</v>
      </c>
      <c r="AL260" t="s">
        <v>87</v>
      </c>
      <c r="AM260" s="31" t="s">
        <v>87</v>
      </c>
      <c r="AN260">
        <v>0</v>
      </c>
      <c r="AO260" s="15">
        <v>1</v>
      </c>
      <c r="AP260">
        <v>0</v>
      </c>
      <c r="AQ260" s="15">
        <v>1</v>
      </c>
      <c r="AR260" s="15" t="s">
        <v>5</v>
      </c>
      <c r="AS260">
        <v>0</v>
      </c>
      <c r="AT260">
        <v>1</v>
      </c>
      <c r="AU260">
        <v>0</v>
      </c>
      <c r="AV260">
        <v>0</v>
      </c>
      <c r="AW260">
        <v>0</v>
      </c>
      <c r="AX260">
        <v>0</v>
      </c>
      <c r="AY260" s="15">
        <v>0</v>
      </c>
      <c r="AZ260">
        <v>0</v>
      </c>
      <c r="BA260">
        <v>1</v>
      </c>
      <c r="BB260" s="15">
        <v>0</v>
      </c>
      <c r="BC260">
        <v>869</v>
      </c>
      <c r="BD260">
        <v>116</v>
      </c>
      <c r="BE260" s="21">
        <v>0.29299999999999998</v>
      </c>
      <c r="BF260" s="21">
        <v>44.274999999999999</v>
      </c>
      <c r="BG260">
        <v>0</v>
      </c>
      <c r="BH260">
        <v>0</v>
      </c>
      <c r="BI260">
        <v>0</v>
      </c>
      <c r="BJ260">
        <v>0</v>
      </c>
      <c r="BK260">
        <v>0</v>
      </c>
      <c r="BL260" s="15">
        <v>1</v>
      </c>
      <c r="BM260">
        <v>0</v>
      </c>
      <c r="BN260">
        <v>1</v>
      </c>
      <c r="BO260">
        <v>0</v>
      </c>
      <c r="BP260" s="15">
        <v>0</v>
      </c>
      <c r="BQ260">
        <v>1</v>
      </c>
      <c r="BR260">
        <v>0</v>
      </c>
      <c r="BS260" s="15">
        <v>1</v>
      </c>
      <c r="BT260">
        <v>1</v>
      </c>
      <c r="BU260">
        <v>1</v>
      </c>
      <c r="BV260">
        <v>0</v>
      </c>
      <c r="BW260">
        <v>0</v>
      </c>
      <c r="BX260">
        <v>0</v>
      </c>
      <c r="BY260">
        <v>1</v>
      </c>
      <c r="BZ260">
        <v>1</v>
      </c>
      <c r="CA260">
        <v>0</v>
      </c>
      <c r="CB260">
        <v>0</v>
      </c>
      <c r="CC260">
        <v>0</v>
      </c>
      <c r="CD260">
        <v>0</v>
      </c>
      <c r="CE260" s="15">
        <v>1</v>
      </c>
      <c r="CF260">
        <v>0.217</v>
      </c>
      <c r="CG260">
        <v>129</v>
      </c>
      <c r="CH260">
        <v>1</v>
      </c>
      <c r="CI260">
        <v>0</v>
      </c>
      <c r="CJ260">
        <v>40</v>
      </c>
      <c r="CK260" s="28" t="s">
        <v>80</v>
      </c>
    </row>
    <row r="261" spans="1:89" x14ac:dyDescent="0.35">
      <c r="A261">
        <v>260</v>
      </c>
      <c r="B261">
        <v>18</v>
      </c>
      <c r="C261" s="21" t="s">
        <v>124</v>
      </c>
      <c r="D261" s="11">
        <v>6.3739831279421733</v>
      </c>
      <c r="E261" s="12">
        <v>2.608583727219727</v>
      </c>
      <c r="F261" s="7">
        <v>2.4434650348507971</v>
      </c>
      <c r="G261" s="8">
        <v>1</v>
      </c>
      <c r="H261" s="9">
        <v>0</v>
      </c>
      <c r="I261" s="9">
        <v>0</v>
      </c>
      <c r="J261" s="9">
        <v>0</v>
      </c>
      <c r="K261" s="9">
        <v>0</v>
      </c>
      <c r="L261" s="8">
        <v>3599</v>
      </c>
      <c r="M261" s="9">
        <v>12</v>
      </c>
      <c r="N261" s="9">
        <f t="shared" si="40"/>
        <v>3586</v>
      </c>
      <c r="O261" s="9">
        <f t="shared" si="41"/>
        <v>48</v>
      </c>
      <c r="P261" s="7">
        <v>17</v>
      </c>
      <c r="Q261" s="7">
        <f t="shared" si="38"/>
        <v>21.274999999999999</v>
      </c>
      <c r="R261" s="9">
        <v>0</v>
      </c>
      <c r="S261" s="9">
        <v>1</v>
      </c>
      <c r="T261" s="9">
        <v>1</v>
      </c>
      <c r="U261" s="9">
        <v>0</v>
      </c>
      <c r="V261" s="9">
        <v>0</v>
      </c>
      <c r="W261" s="25">
        <v>0</v>
      </c>
      <c r="X261" s="9">
        <v>0</v>
      </c>
      <c r="Y261" s="9">
        <v>1</v>
      </c>
      <c r="Z261" s="25">
        <v>0</v>
      </c>
      <c r="AA261" s="9">
        <v>1</v>
      </c>
      <c r="AB261" s="25">
        <v>0</v>
      </c>
      <c r="AC261" s="17">
        <v>2001</v>
      </c>
      <c r="AD261" s="27">
        <v>0.01</v>
      </c>
      <c r="AE261" s="27">
        <v>0.41725000000000001</v>
      </c>
      <c r="AF261" s="27">
        <v>0.48</v>
      </c>
      <c r="AG261" s="34">
        <v>9.2749999999999999E-2</v>
      </c>
      <c r="AH261" s="33">
        <v>1</v>
      </c>
      <c r="AI261" s="15">
        <v>0</v>
      </c>
      <c r="AJ261">
        <v>0.48</v>
      </c>
      <c r="AK261" s="31">
        <v>0.52</v>
      </c>
      <c r="AL261" t="s">
        <v>87</v>
      </c>
      <c r="AM261" s="31" t="s">
        <v>87</v>
      </c>
      <c r="AN261">
        <v>0</v>
      </c>
      <c r="AO261" s="15">
        <v>1</v>
      </c>
      <c r="AP261">
        <v>0</v>
      </c>
      <c r="AQ261" s="15">
        <v>1</v>
      </c>
      <c r="AR261" s="15" t="s">
        <v>5</v>
      </c>
      <c r="AS261">
        <v>0</v>
      </c>
      <c r="AT261">
        <v>1</v>
      </c>
      <c r="AU261">
        <v>0</v>
      </c>
      <c r="AV261">
        <v>0</v>
      </c>
      <c r="AW261">
        <v>0</v>
      </c>
      <c r="AX261">
        <v>0</v>
      </c>
      <c r="AY261" s="15">
        <v>0</v>
      </c>
      <c r="AZ261">
        <v>0</v>
      </c>
      <c r="BA261">
        <v>1</v>
      </c>
      <c r="BB261" s="15">
        <v>0</v>
      </c>
      <c r="BC261">
        <v>869</v>
      </c>
      <c r="BD261">
        <v>116</v>
      </c>
      <c r="BE261" s="21">
        <v>0.29299999999999998</v>
      </c>
      <c r="BF261" s="21">
        <v>44.274999999999999</v>
      </c>
      <c r="BG261">
        <v>0</v>
      </c>
      <c r="BH261">
        <v>0</v>
      </c>
      <c r="BI261">
        <v>0</v>
      </c>
      <c r="BJ261">
        <v>0</v>
      </c>
      <c r="BK261">
        <v>0</v>
      </c>
      <c r="BL261" s="15">
        <v>1</v>
      </c>
      <c r="BM261">
        <v>0</v>
      </c>
      <c r="BN261">
        <v>1</v>
      </c>
      <c r="BO261">
        <v>0</v>
      </c>
      <c r="BP261" s="15">
        <v>0</v>
      </c>
      <c r="BQ261">
        <v>1</v>
      </c>
      <c r="BR261">
        <v>0</v>
      </c>
      <c r="BS261" s="15">
        <v>1</v>
      </c>
      <c r="BT261">
        <v>1</v>
      </c>
      <c r="BU261">
        <v>1</v>
      </c>
      <c r="BV261">
        <v>0</v>
      </c>
      <c r="BW261">
        <v>0</v>
      </c>
      <c r="BX261">
        <v>0</v>
      </c>
      <c r="BY261">
        <v>1</v>
      </c>
      <c r="BZ261">
        <v>1</v>
      </c>
      <c r="CA261">
        <v>0</v>
      </c>
      <c r="CB261">
        <v>0</v>
      </c>
      <c r="CC261">
        <v>0</v>
      </c>
      <c r="CD261">
        <v>0</v>
      </c>
      <c r="CE261" s="15">
        <v>1</v>
      </c>
      <c r="CF261">
        <v>0.217</v>
      </c>
      <c r="CG261">
        <v>129</v>
      </c>
      <c r="CH261">
        <v>1</v>
      </c>
      <c r="CI261">
        <v>0</v>
      </c>
      <c r="CJ261">
        <v>40</v>
      </c>
      <c r="CK261" s="28" t="s">
        <v>80</v>
      </c>
    </row>
    <row r="262" spans="1:89" x14ac:dyDescent="0.35">
      <c r="A262">
        <v>261</v>
      </c>
      <c r="B262">
        <v>18</v>
      </c>
      <c r="C262" s="21" t="s">
        <v>124</v>
      </c>
      <c r="D262" s="11">
        <v>9.1672655665788518</v>
      </c>
      <c r="E262" s="12">
        <v>3.4682912965041699</v>
      </c>
      <c r="F262" s="7">
        <v>2.6431648275388251</v>
      </c>
      <c r="G262" s="8">
        <v>1</v>
      </c>
      <c r="H262" s="9">
        <v>0</v>
      </c>
      <c r="I262" s="9">
        <v>0</v>
      </c>
      <c r="J262" s="9">
        <v>0</v>
      </c>
      <c r="K262" s="9">
        <v>0</v>
      </c>
      <c r="L262" s="8">
        <v>3599</v>
      </c>
      <c r="M262" s="9">
        <v>12</v>
      </c>
      <c r="N262" s="9">
        <f t="shared" si="40"/>
        <v>3586</v>
      </c>
      <c r="O262" s="9">
        <f t="shared" si="41"/>
        <v>48</v>
      </c>
      <c r="P262" s="7">
        <v>12</v>
      </c>
      <c r="Q262" s="7">
        <f t="shared" si="38"/>
        <v>26.274999999999999</v>
      </c>
      <c r="R262" s="9">
        <v>0</v>
      </c>
      <c r="S262" s="9">
        <v>1</v>
      </c>
      <c r="T262" s="9">
        <v>1</v>
      </c>
      <c r="U262" s="9">
        <v>0</v>
      </c>
      <c r="V262" s="9">
        <v>0</v>
      </c>
      <c r="W262" s="25">
        <v>0</v>
      </c>
      <c r="X262" s="9">
        <v>0</v>
      </c>
      <c r="Y262" s="9">
        <v>1</v>
      </c>
      <c r="Z262" s="25">
        <v>0</v>
      </c>
      <c r="AA262" s="9">
        <v>1</v>
      </c>
      <c r="AB262" s="25">
        <v>0</v>
      </c>
      <c r="AC262" s="17">
        <v>2001</v>
      </c>
      <c r="AD262" s="27">
        <v>0.01</v>
      </c>
      <c r="AE262" s="27">
        <v>0.41725000000000001</v>
      </c>
      <c r="AF262" s="27">
        <v>0.48</v>
      </c>
      <c r="AG262" s="34">
        <v>9.2749999999999999E-2</v>
      </c>
      <c r="AH262" s="33">
        <v>1</v>
      </c>
      <c r="AI262" s="15">
        <v>0</v>
      </c>
      <c r="AJ262">
        <v>0.48</v>
      </c>
      <c r="AK262" s="31">
        <v>0.52</v>
      </c>
      <c r="AL262" t="s">
        <v>87</v>
      </c>
      <c r="AM262" s="31" t="s">
        <v>87</v>
      </c>
      <c r="AN262">
        <v>0</v>
      </c>
      <c r="AO262" s="15">
        <v>1</v>
      </c>
      <c r="AP262">
        <v>0</v>
      </c>
      <c r="AQ262" s="15">
        <v>1</v>
      </c>
      <c r="AR262" s="15" t="s">
        <v>5</v>
      </c>
      <c r="AS262">
        <v>0</v>
      </c>
      <c r="AT262">
        <v>1</v>
      </c>
      <c r="AU262">
        <v>0</v>
      </c>
      <c r="AV262">
        <v>0</v>
      </c>
      <c r="AW262">
        <v>0</v>
      </c>
      <c r="AX262">
        <v>0</v>
      </c>
      <c r="AY262" s="15">
        <v>0</v>
      </c>
      <c r="AZ262">
        <v>0</v>
      </c>
      <c r="BA262">
        <v>1</v>
      </c>
      <c r="BB262" s="15">
        <v>0</v>
      </c>
      <c r="BC262">
        <v>869</v>
      </c>
      <c r="BD262">
        <v>116</v>
      </c>
      <c r="BE262" s="21">
        <v>0.29299999999999998</v>
      </c>
      <c r="BF262" s="21">
        <v>44.274999999999999</v>
      </c>
      <c r="BG262">
        <v>0</v>
      </c>
      <c r="BH262">
        <v>0</v>
      </c>
      <c r="BI262">
        <v>0</v>
      </c>
      <c r="BJ262">
        <v>0</v>
      </c>
      <c r="BK262">
        <v>0</v>
      </c>
      <c r="BL262" s="15">
        <v>1</v>
      </c>
      <c r="BM262">
        <v>0</v>
      </c>
      <c r="BN262">
        <v>1</v>
      </c>
      <c r="BO262">
        <v>0</v>
      </c>
      <c r="BP262" s="15">
        <v>0</v>
      </c>
      <c r="BQ262">
        <v>1</v>
      </c>
      <c r="BR262">
        <v>0</v>
      </c>
      <c r="BS262" s="15">
        <v>1</v>
      </c>
      <c r="BT262">
        <v>1</v>
      </c>
      <c r="BU262">
        <v>1</v>
      </c>
      <c r="BV262">
        <v>0</v>
      </c>
      <c r="BW262">
        <v>0</v>
      </c>
      <c r="BX262">
        <v>0</v>
      </c>
      <c r="BY262">
        <v>1</v>
      </c>
      <c r="BZ262">
        <v>1</v>
      </c>
      <c r="CA262">
        <v>0</v>
      </c>
      <c r="CB262">
        <v>0</v>
      </c>
      <c r="CC262">
        <v>0</v>
      </c>
      <c r="CD262">
        <v>0</v>
      </c>
      <c r="CE262" s="15">
        <v>1</v>
      </c>
      <c r="CF262">
        <v>0.217</v>
      </c>
      <c r="CG262">
        <v>129</v>
      </c>
      <c r="CH262">
        <v>1</v>
      </c>
      <c r="CI262">
        <v>0</v>
      </c>
      <c r="CJ262">
        <v>40</v>
      </c>
      <c r="CK262" s="28" t="s">
        <v>80</v>
      </c>
    </row>
    <row r="263" spans="1:89" x14ac:dyDescent="0.35">
      <c r="A263">
        <v>262</v>
      </c>
      <c r="B263">
        <v>18</v>
      </c>
      <c r="C263" s="21" t="s">
        <v>124</v>
      </c>
      <c r="D263" s="11">
        <v>5.9698502124814867</v>
      </c>
      <c r="E263" s="12">
        <v>2.6418253974540198</v>
      </c>
      <c r="F263" s="7">
        <v>2.25974442453114</v>
      </c>
      <c r="G263" s="8">
        <v>1</v>
      </c>
      <c r="H263" s="9">
        <v>0</v>
      </c>
      <c r="I263" s="9">
        <v>0</v>
      </c>
      <c r="J263" s="9">
        <v>0</v>
      </c>
      <c r="K263" s="9">
        <v>0</v>
      </c>
      <c r="L263" s="8">
        <v>3599</v>
      </c>
      <c r="M263" s="9">
        <v>12</v>
      </c>
      <c r="N263" s="9">
        <f t="shared" si="40"/>
        <v>3586</v>
      </c>
      <c r="O263" s="9">
        <f t="shared" si="41"/>
        <v>48</v>
      </c>
      <c r="P263" s="7">
        <v>9</v>
      </c>
      <c r="Q263" s="7">
        <f t="shared" ref="Q263:Q294" si="42">BF263-P263-6</f>
        <v>29.274999999999999</v>
      </c>
      <c r="R263" s="9">
        <v>0</v>
      </c>
      <c r="S263" s="9">
        <v>1</v>
      </c>
      <c r="T263" s="9">
        <v>1</v>
      </c>
      <c r="U263" s="9">
        <v>0</v>
      </c>
      <c r="V263" s="9">
        <v>0</v>
      </c>
      <c r="W263" s="25">
        <v>0</v>
      </c>
      <c r="X263" s="9">
        <v>0</v>
      </c>
      <c r="Y263" s="9">
        <v>1</v>
      </c>
      <c r="Z263" s="25">
        <v>0</v>
      </c>
      <c r="AA263" s="9">
        <v>1</v>
      </c>
      <c r="AB263" s="25">
        <v>0</v>
      </c>
      <c r="AC263" s="17">
        <v>2001</v>
      </c>
      <c r="AD263" s="27">
        <v>0.01</v>
      </c>
      <c r="AE263" s="27">
        <v>0.41725000000000001</v>
      </c>
      <c r="AF263" s="27">
        <v>0.48</v>
      </c>
      <c r="AG263" s="34">
        <v>9.2749999999999999E-2</v>
      </c>
      <c r="AH263" s="33">
        <v>1</v>
      </c>
      <c r="AI263" s="15">
        <v>0</v>
      </c>
      <c r="AJ263">
        <v>0.48</v>
      </c>
      <c r="AK263" s="31">
        <v>0.52</v>
      </c>
      <c r="AL263" t="s">
        <v>87</v>
      </c>
      <c r="AM263" s="31" t="s">
        <v>87</v>
      </c>
      <c r="AN263">
        <v>0</v>
      </c>
      <c r="AO263" s="15">
        <v>1</v>
      </c>
      <c r="AP263">
        <v>0</v>
      </c>
      <c r="AQ263" s="15">
        <v>1</v>
      </c>
      <c r="AR263" s="15" t="s">
        <v>5</v>
      </c>
      <c r="AS263">
        <v>0</v>
      </c>
      <c r="AT263">
        <v>1</v>
      </c>
      <c r="AU263">
        <v>0</v>
      </c>
      <c r="AV263">
        <v>0</v>
      </c>
      <c r="AW263">
        <v>0</v>
      </c>
      <c r="AX263">
        <v>0</v>
      </c>
      <c r="AY263" s="15">
        <v>0</v>
      </c>
      <c r="AZ263">
        <v>0</v>
      </c>
      <c r="BA263">
        <v>1</v>
      </c>
      <c r="BB263" s="15">
        <v>0</v>
      </c>
      <c r="BC263">
        <v>869</v>
      </c>
      <c r="BD263">
        <v>116</v>
      </c>
      <c r="BE263" s="21">
        <v>0.29299999999999998</v>
      </c>
      <c r="BF263" s="21">
        <v>44.274999999999999</v>
      </c>
      <c r="BG263">
        <v>0</v>
      </c>
      <c r="BH263">
        <v>0</v>
      </c>
      <c r="BI263">
        <v>0</v>
      </c>
      <c r="BJ263">
        <v>0</v>
      </c>
      <c r="BK263">
        <v>0</v>
      </c>
      <c r="BL263" s="15">
        <v>1</v>
      </c>
      <c r="BM263">
        <v>0</v>
      </c>
      <c r="BN263">
        <v>1</v>
      </c>
      <c r="BO263">
        <v>0</v>
      </c>
      <c r="BP263" s="15">
        <v>0</v>
      </c>
      <c r="BQ263">
        <v>1</v>
      </c>
      <c r="BR263">
        <v>0</v>
      </c>
      <c r="BS263" s="15">
        <v>1</v>
      </c>
      <c r="BT263">
        <v>1</v>
      </c>
      <c r="BU263">
        <v>1</v>
      </c>
      <c r="BV263">
        <v>0</v>
      </c>
      <c r="BW263">
        <v>0</v>
      </c>
      <c r="BX263">
        <v>0</v>
      </c>
      <c r="BY263">
        <v>1</v>
      </c>
      <c r="BZ263">
        <v>1</v>
      </c>
      <c r="CA263">
        <v>0</v>
      </c>
      <c r="CB263">
        <v>0</v>
      </c>
      <c r="CC263">
        <v>0</v>
      </c>
      <c r="CD263">
        <v>0</v>
      </c>
      <c r="CE263" s="15">
        <v>1</v>
      </c>
      <c r="CF263">
        <v>0.217</v>
      </c>
      <c r="CG263">
        <v>129</v>
      </c>
      <c r="CH263">
        <v>1</v>
      </c>
      <c r="CI263">
        <v>0</v>
      </c>
      <c r="CJ263">
        <v>40</v>
      </c>
      <c r="CK263" s="28" t="s">
        <v>80</v>
      </c>
    </row>
    <row r="264" spans="1:89" x14ac:dyDescent="0.35">
      <c r="A264">
        <v>263</v>
      </c>
      <c r="B264">
        <v>18</v>
      </c>
      <c r="C264" s="21" t="s">
        <v>124</v>
      </c>
      <c r="D264" s="11">
        <v>6.5452536016274987</v>
      </c>
      <c r="E264" s="12">
        <v>2.7470516951912698</v>
      </c>
      <c r="F264" s="7">
        <v>2.3826466801061681</v>
      </c>
      <c r="G264" s="8">
        <v>1</v>
      </c>
      <c r="H264" s="9">
        <v>0</v>
      </c>
      <c r="I264" s="9">
        <v>0</v>
      </c>
      <c r="J264" s="9">
        <v>0</v>
      </c>
      <c r="K264" s="9">
        <v>0</v>
      </c>
      <c r="L264" s="8">
        <v>3599</v>
      </c>
      <c r="M264" s="9">
        <v>15</v>
      </c>
      <c r="N264" s="9">
        <f t="shared" si="40"/>
        <v>3583</v>
      </c>
      <c r="O264" s="9">
        <f t="shared" si="41"/>
        <v>48</v>
      </c>
      <c r="P264" s="7">
        <v>17</v>
      </c>
      <c r="Q264" s="7">
        <f t="shared" si="42"/>
        <v>21.274999999999999</v>
      </c>
      <c r="R264" s="9">
        <v>0</v>
      </c>
      <c r="S264" s="9">
        <v>1</v>
      </c>
      <c r="T264" s="9">
        <v>1</v>
      </c>
      <c r="U264" s="9">
        <v>0</v>
      </c>
      <c r="V264" s="9">
        <v>0</v>
      </c>
      <c r="W264" s="25">
        <v>0</v>
      </c>
      <c r="X264" s="9">
        <v>0</v>
      </c>
      <c r="Y264" s="9">
        <v>1</v>
      </c>
      <c r="Z264" s="25">
        <v>0</v>
      </c>
      <c r="AA264" s="9">
        <v>1</v>
      </c>
      <c r="AB264" s="25">
        <v>0</v>
      </c>
      <c r="AC264" s="17">
        <v>2001</v>
      </c>
      <c r="AD264" s="27">
        <v>0.01</v>
      </c>
      <c r="AE264" s="27">
        <v>0.41725000000000001</v>
      </c>
      <c r="AF264" s="27">
        <v>0.48</v>
      </c>
      <c r="AG264" s="34">
        <v>9.2749999999999999E-2</v>
      </c>
      <c r="AH264" s="33">
        <v>1</v>
      </c>
      <c r="AI264" s="15">
        <v>0</v>
      </c>
      <c r="AJ264">
        <v>0.48</v>
      </c>
      <c r="AK264" s="31">
        <v>0.52</v>
      </c>
      <c r="AL264" t="s">
        <v>87</v>
      </c>
      <c r="AM264" s="31" t="s">
        <v>87</v>
      </c>
      <c r="AN264">
        <v>0</v>
      </c>
      <c r="AO264" s="15">
        <v>1</v>
      </c>
      <c r="AP264">
        <v>0</v>
      </c>
      <c r="AQ264" s="15">
        <v>1</v>
      </c>
      <c r="AR264" s="15" t="s">
        <v>5</v>
      </c>
      <c r="AS264">
        <v>0</v>
      </c>
      <c r="AT264">
        <v>1</v>
      </c>
      <c r="AU264">
        <v>0</v>
      </c>
      <c r="AV264">
        <v>0</v>
      </c>
      <c r="AW264">
        <v>0</v>
      </c>
      <c r="AX264">
        <v>0</v>
      </c>
      <c r="AY264" s="15">
        <v>0</v>
      </c>
      <c r="AZ264">
        <v>0</v>
      </c>
      <c r="BA264">
        <v>1</v>
      </c>
      <c r="BB264" s="15">
        <v>0</v>
      </c>
      <c r="BC264">
        <v>869</v>
      </c>
      <c r="BD264">
        <v>116</v>
      </c>
      <c r="BE264" s="21">
        <v>0.29299999999999998</v>
      </c>
      <c r="BF264" s="21">
        <v>44.274999999999999</v>
      </c>
      <c r="BG264">
        <v>0</v>
      </c>
      <c r="BH264">
        <v>0</v>
      </c>
      <c r="BI264">
        <v>0</v>
      </c>
      <c r="BJ264">
        <v>0</v>
      </c>
      <c r="BK264">
        <v>0</v>
      </c>
      <c r="BL264" s="15">
        <v>1</v>
      </c>
      <c r="BM264">
        <v>0</v>
      </c>
      <c r="BN264">
        <v>1</v>
      </c>
      <c r="BO264">
        <v>0</v>
      </c>
      <c r="BP264" s="15">
        <v>0</v>
      </c>
      <c r="BQ264">
        <v>1</v>
      </c>
      <c r="BR264">
        <v>0</v>
      </c>
      <c r="BS264" s="15">
        <v>1</v>
      </c>
      <c r="BT264">
        <v>1</v>
      </c>
      <c r="BU264">
        <v>1</v>
      </c>
      <c r="BV264">
        <v>0</v>
      </c>
      <c r="BW264">
        <v>0</v>
      </c>
      <c r="BX264">
        <v>0</v>
      </c>
      <c r="BY264">
        <v>1</v>
      </c>
      <c r="BZ264">
        <v>1</v>
      </c>
      <c r="CA264">
        <v>0</v>
      </c>
      <c r="CB264">
        <v>0</v>
      </c>
      <c r="CC264">
        <v>0</v>
      </c>
      <c r="CD264">
        <v>0</v>
      </c>
      <c r="CE264" s="15">
        <v>1</v>
      </c>
      <c r="CF264">
        <v>0.217</v>
      </c>
      <c r="CG264">
        <v>129</v>
      </c>
      <c r="CH264">
        <v>1</v>
      </c>
      <c r="CI264">
        <v>0</v>
      </c>
      <c r="CJ264">
        <v>40</v>
      </c>
      <c r="CK264" s="28" t="s">
        <v>80</v>
      </c>
    </row>
    <row r="265" spans="1:89" x14ac:dyDescent="0.35">
      <c r="A265">
        <v>264</v>
      </c>
      <c r="B265">
        <v>18</v>
      </c>
      <c r="C265" s="21" t="s">
        <v>124</v>
      </c>
      <c r="D265" s="11">
        <v>8.7742712374262446</v>
      </c>
      <c r="E265" s="12">
        <v>3.437052859613055</v>
      </c>
      <c r="F265" s="7">
        <v>2.5528473363118591</v>
      </c>
      <c r="G265" s="8">
        <v>1</v>
      </c>
      <c r="H265" s="9">
        <v>0</v>
      </c>
      <c r="I265" s="9">
        <v>0</v>
      </c>
      <c r="J265" s="9">
        <v>0</v>
      </c>
      <c r="K265" s="9">
        <v>0</v>
      </c>
      <c r="L265" s="8">
        <v>3599</v>
      </c>
      <c r="M265" s="9">
        <v>15</v>
      </c>
      <c r="N265" s="9">
        <f t="shared" si="40"/>
        <v>3583</v>
      </c>
      <c r="O265" s="9">
        <f t="shared" si="41"/>
        <v>48</v>
      </c>
      <c r="P265" s="7">
        <v>12</v>
      </c>
      <c r="Q265" s="7">
        <f t="shared" si="42"/>
        <v>26.274999999999999</v>
      </c>
      <c r="R265" s="9">
        <v>0</v>
      </c>
      <c r="S265" s="9">
        <v>1</v>
      </c>
      <c r="T265" s="9">
        <v>1</v>
      </c>
      <c r="U265" s="9">
        <v>0</v>
      </c>
      <c r="V265" s="9">
        <v>0</v>
      </c>
      <c r="W265" s="25">
        <v>0</v>
      </c>
      <c r="X265" s="9">
        <v>0</v>
      </c>
      <c r="Y265" s="9">
        <v>1</v>
      </c>
      <c r="Z265" s="25">
        <v>0</v>
      </c>
      <c r="AA265" s="9">
        <v>1</v>
      </c>
      <c r="AB265" s="25">
        <v>0</v>
      </c>
      <c r="AC265" s="17">
        <v>2001</v>
      </c>
      <c r="AD265" s="27">
        <v>0.01</v>
      </c>
      <c r="AE265" s="27">
        <v>0.41725000000000001</v>
      </c>
      <c r="AF265" s="27">
        <v>0.48</v>
      </c>
      <c r="AG265" s="34">
        <v>9.2749999999999999E-2</v>
      </c>
      <c r="AH265" s="33">
        <v>1</v>
      </c>
      <c r="AI265" s="15">
        <v>0</v>
      </c>
      <c r="AJ265">
        <v>0.48</v>
      </c>
      <c r="AK265" s="31">
        <v>0.52</v>
      </c>
      <c r="AL265" t="s">
        <v>87</v>
      </c>
      <c r="AM265" s="31" t="s">
        <v>87</v>
      </c>
      <c r="AN265">
        <v>0</v>
      </c>
      <c r="AO265" s="15">
        <v>1</v>
      </c>
      <c r="AP265">
        <v>0</v>
      </c>
      <c r="AQ265" s="15">
        <v>1</v>
      </c>
      <c r="AR265" s="15" t="s">
        <v>5</v>
      </c>
      <c r="AS265">
        <v>0</v>
      </c>
      <c r="AT265">
        <v>1</v>
      </c>
      <c r="AU265">
        <v>0</v>
      </c>
      <c r="AV265">
        <v>0</v>
      </c>
      <c r="AW265">
        <v>0</v>
      </c>
      <c r="AX265">
        <v>0</v>
      </c>
      <c r="AY265" s="15">
        <v>0</v>
      </c>
      <c r="AZ265">
        <v>0</v>
      </c>
      <c r="BA265">
        <v>1</v>
      </c>
      <c r="BB265" s="15">
        <v>0</v>
      </c>
      <c r="BC265">
        <v>869</v>
      </c>
      <c r="BD265">
        <v>116</v>
      </c>
      <c r="BE265" s="21">
        <v>0.29299999999999998</v>
      </c>
      <c r="BF265" s="21">
        <v>44.274999999999999</v>
      </c>
      <c r="BG265">
        <v>0</v>
      </c>
      <c r="BH265">
        <v>0</v>
      </c>
      <c r="BI265">
        <v>0</v>
      </c>
      <c r="BJ265">
        <v>0</v>
      </c>
      <c r="BK265">
        <v>0</v>
      </c>
      <c r="BL265" s="15">
        <v>1</v>
      </c>
      <c r="BM265">
        <v>0</v>
      </c>
      <c r="BN265">
        <v>1</v>
      </c>
      <c r="BO265">
        <v>0</v>
      </c>
      <c r="BP265" s="15">
        <v>0</v>
      </c>
      <c r="BQ265">
        <v>1</v>
      </c>
      <c r="BR265">
        <v>0</v>
      </c>
      <c r="BS265" s="15">
        <v>1</v>
      </c>
      <c r="BT265">
        <v>1</v>
      </c>
      <c r="BU265">
        <v>1</v>
      </c>
      <c r="BV265">
        <v>0</v>
      </c>
      <c r="BW265">
        <v>0</v>
      </c>
      <c r="BX265">
        <v>0</v>
      </c>
      <c r="BY265">
        <v>1</v>
      </c>
      <c r="BZ265">
        <v>1</v>
      </c>
      <c r="CA265">
        <v>0</v>
      </c>
      <c r="CB265">
        <v>0</v>
      </c>
      <c r="CC265">
        <v>0</v>
      </c>
      <c r="CD265">
        <v>0</v>
      </c>
      <c r="CE265" s="15">
        <v>1</v>
      </c>
      <c r="CF265">
        <v>0.217</v>
      </c>
      <c r="CG265">
        <v>129</v>
      </c>
      <c r="CH265">
        <v>1</v>
      </c>
      <c r="CI265">
        <v>0</v>
      </c>
      <c r="CJ265">
        <v>40</v>
      </c>
      <c r="CK265" s="28" t="s">
        <v>80</v>
      </c>
    </row>
    <row r="266" spans="1:89" x14ac:dyDescent="0.35">
      <c r="A266">
        <v>265</v>
      </c>
      <c r="B266">
        <v>18</v>
      </c>
      <c r="C266" s="21" t="s">
        <v>124</v>
      </c>
      <c r="D266" s="11">
        <v>6.1772281390967132</v>
      </c>
      <c r="E266" s="12">
        <v>2.601948225073937</v>
      </c>
      <c r="F266" s="7">
        <v>2.3740780387439031</v>
      </c>
      <c r="G266" s="8">
        <v>1</v>
      </c>
      <c r="H266" s="9">
        <v>0</v>
      </c>
      <c r="I266" s="9">
        <v>0</v>
      </c>
      <c r="J266" s="9">
        <v>0</v>
      </c>
      <c r="K266" s="9">
        <v>0</v>
      </c>
      <c r="L266" s="8">
        <v>3599</v>
      </c>
      <c r="M266" s="9">
        <v>15</v>
      </c>
      <c r="N266" s="9">
        <f t="shared" si="40"/>
        <v>3583</v>
      </c>
      <c r="O266" s="9">
        <f t="shared" si="41"/>
        <v>48</v>
      </c>
      <c r="P266" s="7">
        <v>9</v>
      </c>
      <c r="Q266" s="7">
        <f t="shared" si="42"/>
        <v>29.274999999999999</v>
      </c>
      <c r="R266" s="9">
        <v>0</v>
      </c>
      <c r="S266" s="9">
        <v>1</v>
      </c>
      <c r="T266" s="9">
        <v>1</v>
      </c>
      <c r="U266" s="9">
        <v>0</v>
      </c>
      <c r="V266" s="9">
        <v>0</v>
      </c>
      <c r="W266" s="25">
        <v>0</v>
      </c>
      <c r="X266" s="9">
        <v>0</v>
      </c>
      <c r="Y266" s="9">
        <v>1</v>
      </c>
      <c r="Z266" s="25">
        <v>0</v>
      </c>
      <c r="AA266" s="9">
        <v>1</v>
      </c>
      <c r="AB266" s="25">
        <v>0</v>
      </c>
      <c r="AC266" s="17">
        <v>2001</v>
      </c>
      <c r="AD266" s="27">
        <v>0.01</v>
      </c>
      <c r="AE266" s="27">
        <v>0.41725000000000001</v>
      </c>
      <c r="AF266" s="27">
        <v>0.48</v>
      </c>
      <c r="AG266" s="34">
        <v>9.2749999999999999E-2</v>
      </c>
      <c r="AH266" s="33">
        <v>1</v>
      </c>
      <c r="AI266" s="15">
        <v>0</v>
      </c>
      <c r="AJ266">
        <v>0.48</v>
      </c>
      <c r="AK266" s="31">
        <v>0.52</v>
      </c>
      <c r="AL266" t="s">
        <v>87</v>
      </c>
      <c r="AM266" s="31" t="s">
        <v>87</v>
      </c>
      <c r="AN266">
        <v>0</v>
      </c>
      <c r="AO266" s="15">
        <v>1</v>
      </c>
      <c r="AP266">
        <v>0</v>
      </c>
      <c r="AQ266" s="15">
        <v>1</v>
      </c>
      <c r="AR266" s="15" t="s">
        <v>5</v>
      </c>
      <c r="AS266">
        <v>0</v>
      </c>
      <c r="AT266">
        <v>1</v>
      </c>
      <c r="AU266">
        <v>0</v>
      </c>
      <c r="AV266">
        <v>0</v>
      </c>
      <c r="AW266">
        <v>0</v>
      </c>
      <c r="AX266">
        <v>0</v>
      </c>
      <c r="AY266" s="15">
        <v>0</v>
      </c>
      <c r="AZ266">
        <v>0</v>
      </c>
      <c r="BA266">
        <v>1</v>
      </c>
      <c r="BB266" s="15">
        <v>0</v>
      </c>
      <c r="BC266">
        <v>869</v>
      </c>
      <c r="BD266">
        <v>116</v>
      </c>
      <c r="BE266" s="21">
        <v>0.29299999999999998</v>
      </c>
      <c r="BF266" s="21">
        <v>44.274999999999999</v>
      </c>
      <c r="BG266">
        <v>0</v>
      </c>
      <c r="BH266">
        <v>0</v>
      </c>
      <c r="BI266">
        <v>0</v>
      </c>
      <c r="BJ266">
        <v>0</v>
      </c>
      <c r="BK266">
        <v>0</v>
      </c>
      <c r="BL266" s="15">
        <v>1</v>
      </c>
      <c r="BM266">
        <v>0</v>
      </c>
      <c r="BN266">
        <v>1</v>
      </c>
      <c r="BO266">
        <v>0</v>
      </c>
      <c r="BP266" s="15">
        <v>0</v>
      </c>
      <c r="BQ266">
        <v>1</v>
      </c>
      <c r="BR266">
        <v>0</v>
      </c>
      <c r="BS266" s="15">
        <v>1</v>
      </c>
      <c r="BT266">
        <v>1</v>
      </c>
      <c r="BU266">
        <v>1</v>
      </c>
      <c r="BV266">
        <v>0</v>
      </c>
      <c r="BW266">
        <v>0</v>
      </c>
      <c r="BX266">
        <v>0</v>
      </c>
      <c r="BY266">
        <v>1</v>
      </c>
      <c r="BZ266">
        <v>1</v>
      </c>
      <c r="CA266">
        <v>0</v>
      </c>
      <c r="CB266">
        <v>0</v>
      </c>
      <c r="CC266">
        <v>0</v>
      </c>
      <c r="CD266">
        <v>0</v>
      </c>
      <c r="CE266" s="15">
        <v>1</v>
      </c>
      <c r="CF266">
        <v>0.217</v>
      </c>
      <c r="CG266">
        <v>129</v>
      </c>
      <c r="CH266">
        <v>1</v>
      </c>
      <c r="CI266">
        <v>0</v>
      </c>
      <c r="CJ266">
        <v>40</v>
      </c>
      <c r="CK266" s="28" t="s">
        <v>80</v>
      </c>
    </row>
    <row r="267" spans="1:89" x14ac:dyDescent="0.35">
      <c r="A267">
        <v>266</v>
      </c>
      <c r="B267">
        <v>18</v>
      </c>
      <c r="C267" s="21" t="s">
        <v>124</v>
      </c>
      <c r="D267" s="11">
        <v>8.3000000000000007</v>
      </c>
      <c r="E267" s="12">
        <v>0.4</v>
      </c>
      <c r="F267" s="7">
        <f t="shared" ref="F267:F278" si="43">D267/E267</f>
        <v>20.75</v>
      </c>
      <c r="G267" s="8">
        <v>1</v>
      </c>
      <c r="H267" s="9">
        <v>0</v>
      </c>
      <c r="I267" s="9">
        <v>0</v>
      </c>
      <c r="J267" s="9">
        <v>0</v>
      </c>
      <c r="K267" s="9">
        <v>0</v>
      </c>
      <c r="L267" s="8">
        <v>3610</v>
      </c>
      <c r="M267" s="9">
        <v>4</v>
      </c>
      <c r="N267" s="9">
        <f t="shared" si="40"/>
        <v>3605</v>
      </c>
      <c r="O267" s="9">
        <f t="shared" si="41"/>
        <v>48</v>
      </c>
      <c r="P267" s="7">
        <v>10.967499999999999</v>
      </c>
      <c r="Q267" s="7">
        <f t="shared" si="42"/>
        <v>27.307499999999997</v>
      </c>
      <c r="R267" s="9">
        <v>1</v>
      </c>
      <c r="S267" s="9">
        <v>0</v>
      </c>
      <c r="T267" s="9">
        <v>1</v>
      </c>
      <c r="U267" s="9">
        <v>0</v>
      </c>
      <c r="V267" s="9">
        <v>0</v>
      </c>
      <c r="W267" s="25">
        <v>0</v>
      </c>
      <c r="X267" s="9">
        <v>0</v>
      </c>
      <c r="Y267" s="9">
        <v>1</v>
      </c>
      <c r="Z267" s="25">
        <v>0</v>
      </c>
      <c r="AA267" s="9">
        <v>1</v>
      </c>
      <c r="AB267" s="25">
        <v>0</v>
      </c>
      <c r="AC267" s="17">
        <v>2001</v>
      </c>
      <c r="AD267" s="27">
        <v>0.01</v>
      </c>
      <c r="AE267" s="27">
        <v>0.41725000000000001</v>
      </c>
      <c r="AF267" s="27">
        <v>0.48</v>
      </c>
      <c r="AG267" s="34">
        <v>9.2749999999999999E-2</v>
      </c>
      <c r="AH267" s="33">
        <v>1</v>
      </c>
      <c r="AI267" s="15">
        <v>0</v>
      </c>
      <c r="AJ267">
        <v>0.48</v>
      </c>
      <c r="AK267" s="31">
        <v>0.52</v>
      </c>
      <c r="AL267" t="s">
        <v>87</v>
      </c>
      <c r="AM267" s="31" t="s">
        <v>87</v>
      </c>
      <c r="AN267">
        <v>0</v>
      </c>
      <c r="AO267" s="15">
        <v>1</v>
      </c>
      <c r="AP267">
        <v>0</v>
      </c>
      <c r="AQ267" s="15">
        <v>1</v>
      </c>
      <c r="AR267" s="15" t="s">
        <v>5</v>
      </c>
      <c r="AS267">
        <v>0</v>
      </c>
      <c r="AT267">
        <v>1</v>
      </c>
      <c r="AU267">
        <v>0</v>
      </c>
      <c r="AV267">
        <v>0</v>
      </c>
      <c r="AW267">
        <v>0</v>
      </c>
      <c r="AX267">
        <v>0</v>
      </c>
      <c r="AY267" s="15">
        <v>0</v>
      </c>
      <c r="AZ267">
        <v>0</v>
      </c>
      <c r="BA267">
        <v>1</v>
      </c>
      <c r="BB267" s="15">
        <v>0</v>
      </c>
      <c r="BC267">
        <v>869</v>
      </c>
      <c r="BD267">
        <v>116</v>
      </c>
      <c r="BE267" s="21">
        <v>0.29299999999999998</v>
      </c>
      <c r="BF267" s="21">
        <v>44.274999999999999</v>
      </c>
      <c r="BG267">
        <v>1</v>
      </c>
      <c r="BH267">
        <v>0</v>
      </c>
      <c r="BI267">
        <v>0</v>
      </c>
      <c r="BJ267">
        <v>0</v>
      </c>
      <c r="BK267">
        <v>0</v>
      </c>
      <c r="BL267" s="15">
        <v>0</v>
      </c>
      <c r="BM267">
        <v>0</v>
      </c>
      <c r="BN267">
        <v>1</v>
      </c>
      <c r="BO267">
        <v>0</v>
      </c>
      <c r="BP267" s="15">
        <v>0</v>
      </c>
      <c r="BQ267">
        <v>1</v>
      </c>
      <c r="BR267">
        <v>0</v>
      </c>
      <c r="BS267" s="15">
        <v>1</v>
      </c>
      <c r="BT267">
        <v>1</v>
      </c>
      <c r="BU267">
        <v>1</v>
      </c>
      <c r="BV267">
        <v>0</v>
      </c>
      <c r="BW267">
        <v>0</v>
      </c>
      <c r="BX267">
        <v>0</v>
      </c>
      <c r="BY267">
        <v>1</v>
      </c>
      <c r="BZ267">
        <v>1</v>
      </c>
      <c r="CA267">
        <v>0</v>
      </c>
      <c r="CB267">
        <v>0</v>
      </c>
      <c r="CC267">
        <v>0</v>
      </c>
      <c r="CD267">
        <v>0</v>
      </c>
      <c r="CE267" s="15">
        <v>1</v>
      </c>
      <c r="CF267">
        <v>0.217</v>
      </c>
      <c r="CG267">
        <v>129</v>
      </c>
      <c r="CH267">
        <v>1</v>
      </c>
      <c r="CI267">
        <v>0</v>
      </c>
      <c r="CJ267">
        <v>40</v>
      </c>
      <c r="CK267" s="28" t="s">
        <v>80</v>
      </c>
    </row>
    <row r="268" spans="1:89" x14ac:dyDescent="0.35">
      <c r="A268">
        <v>267</v>
      </c>
      <c r="B268">
        <v>18</v>
      </c>
      <c r="C268" s="21" t="s">
        <v>124</v>
      </c>
      <c r="D268" s="11">
        <v>8</v>
      </c>
      <c r="E268" s="12">
        <v>1.7</v>
      </c>
      <c r="F268" s="7">
        <f t="shared" si="43"/>
        <v>4.7058823529411766</v>
      </c>
      <c r="G268" s="8">
        <v>1</v>
      </c>
      <c r="H268" s="9">
        <v>0</v>
      </c>
      <c r="I268" s="9">
        <v>0</v>
      </c>
      <c r="J268" s="9">
        <v>0</v>
      </c>
      <c r="K268" s="9">
        <v>0</v>
      </c>
      <c r="L268" s="8">
        <v>3610</v>
      </c>
      <c r="M268" s="9">
        <v>4</v>
      </c>
      <c r="N268" s="9">
        <f t="shared" si="40"/>
        <v>3605</v>
      </c>
      <c r="O268" s="9">
        <f t="shared" si="41"/>
        <v>48</v>
      </c>
      <c r="P268" s="7">
        <v>10.967499999999999</v>
      </c>
      <c r="Q268" s="7">
        <f t="shared" si="42"/>
        <v>27.307499999999997</v>
      </c>
      <c r="R268" s="9">
        <v>1</v>
      </c>
      <c r="S268" s="9">
        <v>0</v>
      </c>
      <c r="T268" s="9">
        <v>1</v>
      </c>
      <c r="U268" s="9">
        <v>0</v>
      </c>
      <c r="V268" s="9">
        <v>0</v>
      </c>
      <c r="W268" s="25">
        <v>0</v>
      </c>
      <c r="X268" s="9">
        <v>0</v>
      </c>
      <c r="Y268" s="9">
        <v>1</v>
      </c>
      <c r="Z268" s="25">
        <v>0</v>
      </c>
      <c r="AA268" s="9">
        <v>1</v>
      </c>
      <c r="AB268" s="25">
        <v>0</v>
      </c>
      <c r="AC268" s="17">
        <v>2001</v>
      </c>
      <c r="AD268" s="27">
        <v>0.01</v>
      </c>
      <c r="AE268" s="27">
        <v>0.41725000000000001</v>
      </c>
      <c r="AF268" s="27">
        <v>0.48</v>
      </c>
      <c r="AG268" s="34">
        <v>9.2749999999999999E-2</v>
      </c>
      <c r="AH268" s="33">
        <v>1</v>
      </c>
      <c r="AI268" s="15">
        <v>0</v>
      </c>
      <c r="AJ268">
        <v>0.48</v>
      </c>
      <c r="AK268" s="31">
        <v>0.52</v>
      </c>
      <c r="AL268" t="s">
        <v>87</v>
      </c>
      <c r="AM268" s="31" t="s">
        <v>87</v>
      </c>
      <c r="AN268">
        <v>0</v>
      </c>
      <c r="AO268" s="15">
        <v>1</v>
      </c>
      <c r="AP268">
        <v>0</v>
      </c>
      <c r="AQ268" s="15">
        <v>1</v>
      </c>
      <c r="AR268" s="15" t="s">
        <v>5</v>
      </c>
      <c r="AS268">
        <v>0</v>
      </c>
      <c r="AT268">
        <v>1</v>
      </c>
      <c r="AU268">
        <v>0</v>
      </c>
      <c r="AV268">
        <v>0</v>
      </c>
      <c r="AW268">
        <v>0</v>
      </c>
      <c r="AX268">
        <v>0</v>
      </c>
      <c r="AY268" s="15">
        <v>0</v>
      </c>
      <c r="AZ268">
        <v>0</v>
      </c>
      <c r="BA268">
        <v>1</v>
      </c>
      <c r="BB268" s="15">
        <v>0</v>
      </c>
      <c r="BC268">
        <v>869</v>
      </c>
      <c r="BD268">
        <v>116</v>
      </c>
      <c r="BE268" s="21">
        <v>0.29299999999999998</v>
      </c>
      <c r="BF268" s="21">
        <v>44.274999999999999</v>
      </c>
      <c r="BG268">
        <v>0</v>
      </c>
      <c r="BH268">
        <v>0</v>
      </c>
      <c r="BI268">
        <v>0</v>
      </c>
      <c r="BJ268">
        <v>0</v>
      </c>
      <c r="BK268">
        <v>0</v>
      </c>
      <c r="BL268" s="15">
        <v>1</v>
      </c>
      <c r="BM268">
        <v>0</v>
      </c>
      <c r="BN268">
        <v>1</v>
      </c>
      <c r="BO268">
        <v>0</v>
      </c>
      <c r="BP268" s="15">
        <v>0</v>
      </c>
      <c r="BQ268">
        <v>1</v>
      </c>
      <c r="BR268">
        <v>0</v>
      </c>
      <c r="BS268" s="15">
        <v>1</v>
      </c>
      <c r="BT268">
        <v>1</v>
      </c>
      <c r="BU268">
        <v>1</v>
      </c>
      <c r="BV268">
        <v>0</v>
      </c>
      <c r="BW268">
        <v>0</v>
      </c>
      <c r="BX268">
        <v>0</v>
      </c>
      <c r="BY268">
        <v>1</v>
      </c>
      <c r="BZ268">
        <v>1</v>
      </c>
      <c r="CA268">
        <v>0</v>
      </c>
      <c r="CB268">
        <v>0</v>
      </c>
      <c r="CC268">
        <v>0</v>
      </c>
      <c r="CD268">
        <v>0</v>
      </c>
      <c r="CE268" s="15">
        <v>1</v>
      </c>
      <c r="CF268">
        <v>0.217</v>
      </c>
      <c r="CG268">
        <v>129</v>
      </c>
      <c r="CH268">
        <v>1</v>
      </c>
      <c r="CI268">
        <v>0</v>
      </c>
      <c r="CJ268">
        <v>40</v>
      </c>
      <c r="CK268" s="28" t="s">
        <v>80</v>
      </c>
    </row>
    <row r="269" spans="1:89" x14ac:dyDescent="0.35">
      <c r="A269">
        <v>268</v>
      </c>
      <c r="B269">
        <v>18</v>
      </c>
      <c r="C269" s="21" t="s">
        <v>124</v>
      </c>
      <c r="D269" s="11">
        <v>8.1999999999999993</v>
      </c>
      <c r="E269" s="12">
        <v>1.7</v>
      </c>
      <c r="F269" s="7">
        <f t="shared" si="43"/>
        <v>4.8235294117647056</v>
      </c>
      <c r="G269" s="8">
        <v>1</v>
      </c>
      <c r="H269" s="9">
        <v>0</v>
      </c>
      <c r="I269" s="9">
        <v>0</v>
      </c>
      <c r="J269" s="9">
        <v>0</v>
      </c>
      <c r="K269" s="9">
        <v>0</v>
      </c>
      <c r="L269" s="8">
        <v>3598</v>
      </c>
      <c r="M269" s="9">
        <v>10</v>
      </c>
      <c r="N269" s="9">
        <f t="shared" si="40"/>
        <v>3587</v>
      </c>
      <c r="O269" s="9">
        <f t="shared" si="41"/>
        <v>48</v>
      </c>
      <c r="P269" s="7">
        <v>10.967499999999999</v>
      </c>
      <c r="Q269" s="7">
        <f t="shared" si="42"/>
        <v>27.307499999999997</v>
      </c>
      <c r="R269" s="9">
        <v>1</v>
      </c>
      <c r="S269" s="9">
        <v>0</v>
      </c>
      <c r="T269" s="9">
        <v>1</v>
      </c>
      <c r="U269" s="9">
        <v>0</v>
      </c>
      <c r="V269" s="9">
        <v>0</v>
      </c>
      <c r="W269" s="25">
        <v>0</v>
      </c>
      <c r="X269" s="9">
        <v>0</v>
      </c>
      <c r="Y269" s="9">
        <v>1</v>
      </c>
      <c r="Z269" s="25">
        <v>0</v>
      </c>
      <c r="AA269" s="9">
        <v>1</v>
      </c>
      <c r="AB269" s="25">
        <v>0</v>
      </c>
      <c r="AC269" s="17">
        <v>2001</v>
      </c>
      <c r="AD269" s="27">
        <v>0.01</v>
      </c>
      <c r="AE269" s="27">
        <v>0.41725000000000001</v>
      </c>
      <c r="AF269" s="27">
        <v>0.48</v>
      </c>
      <c r="AG269" s="34">
        <v>9.2749999999999999E-2</v>
      </c>
      <c r="AH269" s="33">
        <v>1</v>
      </c>
      <c r="AI269" s="15">
        <v>0</v>
      </c>
      <c r="AJ269">
        <v>0.48</v>
      </c>
      <c r="AK269" s="31">
        <v>0.52</v>
      </c>
      <c r="AL269" t="s">
        <v>87</v>
      </c>
      <c r="AM269" s="31" t="s">
        <v>87</v>
      </c>
      <c r="AN269">
        <v>0</v>
      </c>
      <c r="AO269" s="15">
        <v>1</v>
      </c>
      <c r="AP269">
        <v>0</v>
      </c>
      <c r="AQ269" s="15">
        <v>1</v>
      </c>
      <c r="AR269" s="15" t="s">
        <v>5</v>
      </c>
      <c r="AS269">
        <v>0</v>
      </c>
      <c r="AT269">
        <v>1</v>
      </c>
      <c r="AU269">
        <v>0</v>
      </c>
      <c r="AV269">
        <v>0</v>
      </c>
      <c r="AW269">
        <v>0</v>
      </c>
      <c r="AX269">
        <v>0</v>
      </c>
      <c r="AY269" s="15">
        <v>0</v>
      </c>
      <c r="AZ269">
        <v>0</v>
      </c>
      <c r="BA269">
        <v>1</v>
      </c>
      <c r="BB269" s="15">
        <v>0</v>
      </c>
      <c r="BC269">
        <v>869</v>
      </c>
      <c r="BD269">
        <v>116</v>
      </c>
      <c r="BE269" s="21">
        <v>0.29299999999999998</v>
      </c>
      <c r="BF269" s="21">
        <v>44.274999999999999</v>
      </c>
      <c r="BG269">
        <v>0</v>
      </c>
      <c r="BH269">
        <v>0</v>
      </c>
      <c r="BI269">
        <v>0</v>
      </c>
      <c r="BJ269">
        <v>0</v>
      </c>
      <c r="BK269">
        <v>0</v>
      </c>
      <c r="BL269" s="15">
        <v>1</v>
      </c>
      <c r="BM269">
        <v>0</v>
      </c>
      <c r="BN269">
        <v>1</v>
      </c>
      <c r="BO269">
        <v>0</v>
      </c>
      <c r="BP269" s="15">
        <v>0</v>
      </c>
      <c r="BQ269">
        <v>1</v>
      </c>
      <c r="BR269">
        <v>0</v>
      </c>
      <c r="BS269" s="15">
        <v>1</v>
      </c>
      <c r="BT269">
        <v>1</v>
      </c>
      <c r="BU269">
        <v>1</v>
      </c>
      <c r="BV269">
        <v>0</v>
      </c>
      <c r="BW269">
        <v>0</v>
      </c>
      <c r="BX269">
        <v>0</v>
      </c>
      <c r="BY269">
        <v>1</v>
      </c>
      <c r="BZ269">
        <v>1</v>
      </c>
      <c r="CA269">
        <v>0</v>
      </c>
      <c r="CB269">
        <v>0</v>
      </c>
      <c r="CC269">
        <v>0</v>
      </c>
      <c r="CD269">
        <v>0</v>
      </c>
      <c r="CE269" s="15">
        <v>1</v>
      </c>
      <c r="CF269">
        <v>0.217</v>
      </c>
      <c r="CG269">
        <v>129</v>
      </c>
      <c r="CH269">
        <v>1</v>
      </c>
      <c r="CI269">
        <v>0</v>
      </c>
      <c r="CJ269">
        <v>40</v>
      </c>
      <c r="CK269" s="28" t="s">
        <v>80</v>
      </c>
    </row>
    <row r="270" spans="1:89" x14ac:dyDescent="0.35">
      <c r="A270">
        <v>269</v>
      </c>
      <c r="B270">
        <v>18</v>
      </c>
      <c r="C270" s="21" t="s">
        <v>124</v>
      </c>
      <c r="D270" s="11">
        <v>8</v>
      </c>
      <c r="E270" s="12">
        <v>1.7</v>
      </c>
      <c r="F270" s="7">
        <f t="shared" si="43"/>
        <v>4.7058823529411766</v>
      </c>
      <c r="G270" s="8">
        <v>1</v>
      </c>
      <c r="H270" s="9">
        <v>0</v>
      </c>
      <c r="I270" s="9">
        <v>0</v>
      </c>
      <c r="J270" s="9">
        <v>0</v>
      </c>
      <c r="K270" s="9">
        <v>0</v>
      </c>
      <c r="L270" s="8">
        <v>3598</v>
      </c>
      <c r="M270" s="9">
        <v>13</v>
      </c>
      <c r="N270" s="9">
        <f t="shared" si="40"/>
        <v>3584</v>
      </c>
      <c r="O270" s="9">
        <f t="shared" si="41"/>
        <v>48</v>
      </c>
      <c r="P270" s="7">
        <v>10.967499999999999</v>
      </c>
      <c r="Q270" s="7">
        <f t="shared" si="42"/>
        <v>27.307499999999997</v>
      </c>
      <c r="R270" s="9">
        <v>1</v>
      </c>
      <c r="S270" s="9">
        <v>0</v>
      </c>
      <c r="T270" s="9">
        <v>1</v>
      </c>
      <c r="U270" s="9">
        <v>0</v>
      </c>
      <c r="V270" s="9">
        <v>0</v>
      </c>
      <c r="W270" s="25">
        <v>0</v>
      </c>
      <c r="X270" s="9">
        <v>0</v>
      </c>
      <c r="Y270" s="9">
        <v>1</v>
      </c>
      <c r="Z270" s="25">
        <v>0</v>
      </c>
      <c r="AA270" s="9">
        <v>1</v>
      </c>
      <c r="AB270" s="25">
        <v>0</v>
      </c>
      <c r="AC270" s="17">
        <v>2001</v>
      </c>
      <c r="AD270" s="27">
        <v>0.01</v>
      </c>
      <c r="AE270" s="27">
        <v>0.41725000000000001</v>
      </c>
      <c r="AF270" s="27">
        <v>0.48</v>
      </c>
      <c r="AG270" s="34">
        <v>9.2749999999999999E-2</v>
      </c>
      <c r="AH270" s="33">
        <v>1</v>
      </c>
      <c r="AI270" s="15">
        <v>0</v>
      </c>
      <c r="AJ270">
        <v>0.48</v>
      </c>
      <c r="AK270" s="31">
        <v>0.52</v>
      </c>
      <c r="AL270" t="s">
        <v>87</v>
      </c>
      <c r="AM270" s="31" t="s">
        <v>87</v>
      </c>
      <c r="AN270">
        <v>0</v>
      </c>
      <c r="AO270" s="15">
        <v>1</v>
      </c>
      <c r="AP270">
        <v>0</v>
      </c>
      <c r="AQ270" s="15">
        <v>1</v>
      </c>
      <c r="AR270" s="15" t="s">
        <v>5</v>
      </c>
      <c r="AS270">
        <v>0</v>
      </c>
      <c r="AT270">
        <v>1</v>
      </c>
      <c r="AU270">
        <v>0</v>
      </c>
      <c r="AV270">
        <v>0</v>
      </c>
      <c r="AW270">
        <v>0</v>
      </c>
      <c r="AX270">
        <v>0</v>
      </c>
      <c r="AY270" s="15">
        <v>0</v>
      </c>
      <c r="AZ270">
        <v>0</v>
      </c>
      <c r="BA270">
        <v>1</v>
      </c>
      <c r="BB270" s="15">
        <v>0</v>
      </c>
      <c r="BC270">
        <v>869</v>
      </c>
      <c r="BD270">
        <v>116</v>
      </c>
      <c r="BE270" s="21">
        <v>0.29299999999999998</v>
      </c>
      <c r="BF270" s="21">
        <v>44.274999999999999</v>
      </c>
      <c r="BG270">
        <v>0</v>
      </c>
      <c r="BH270">
        <v>0</v>
      </c>
      <c r="BI270">
        <v>0</v>
      </c>
      <c r="BJ270">
        <v>0</v>
      </c>
      <c r="BK270">
        <v>0</v>
      </c>
      <c r="BL270" s="15">
        <v>1</v>
      </c>
      <c r="BM270">
        <v>0</v>
      </c>
      <c r="BN270">
        <v>1</v>
      </c>
      <c r="BO270">
        <v>0</v>
      </c>
      <c r="BP270" s="15">
        <v>0</v>
      </c>
      <c r="BQ270">
        <v>1</v>
      </c>
      <c r="BR270">
        <v>0</v>
      </c>
      <c r="BS270" s="15">
        <v>1</v>
      </c>
      <c r="BT270">
        <v>1</v>
      </c>
      <c r="BU270">
        <v>1</v>
      </c>
      <c r="BV270">
        <v>0</v>
      </c>
      <c r="BW270">
        <v>0</v>
      </c>
      <c r="BX270">
        <v>0</v>
      </c>
      <c r="BY270">
        <v>1</v>
      </c>
      <c r="BZ270">
        <v>1</v>
      </c>
      <c r="CA270">
        <v>0</v>
      </c>
      <c r="CB270">
        <v>0</v>
      </c>
      <c r="CC270">
        <v>0</v>
      </c>
      <c r="CD270">
        <v>0</v>
      </c>
      <c r="CE270" s="15">
        <v>1</v>
      </c>
      <c r="CF270">
        <v>0.217</v>
      </c>
      <c r="CG270">
        <v>129</v>
      </c>
      <c r="CH270">
        <v>1</v>
      </c>
      <c r="CI270">
        <v>0</v>
      </c>
      <c r="CJ270">
        <v>40</v>
      </c>
      <c r="CK270" s="28" t="s">
        <v>80</v>
      </c>
    </row>
    <row r="271" spans="1:89" x14ac:dyDescent="0.35">
      <c r="A271">
        <v>270</v>
      </c>
      <c r="B271">
        <v>18</v>
      </c>
      <c r="C271" s="21" t="s">
        <v>124</v>
      </c>
      <c r="D271" s="11">
        <v>11.9</v>
      </c>
      <c r="E271" s="12">
        <v>0.7</v>
      </c>
      <c r="F271" s="7">
        <f t="shared" si="43"/>
        <v>17</v>
      </c>
      <c r="G271" s="8">
        <v>1</v>
      </c>
      <c r="H271" s="9">
        <v>0</v>
      </c>
      <c r="I271" s="9">
        <v>0</v>
      </c>
      <c r="J271" s="9">
        <v>0</v>
      </c>
      <c r="K271" s="9">
        <v>0</v>
      </c>
      <c r="L271" s="8">
        <v>3610</v>
      </c>
      <c r="M271" s="9">
        <v>5</v>
      </c>
      <c r="N271" s="9">
        <f t="shared" si="40"/>
        <v>3604</v>
      </c>
      <c r="O271" s="9">
        <f t="shared" si="41"/>
        <v>48</v>
      </c>
      <c r="P271" s="7">
        <v>17</v>
      </c>
      <c r="Q271" s="7">
        <f t="shared" si="42"/>
        <v>21.274999999999999</v>
      </c>
      <c r="R271" s="9">
        <v>1</v>
      </c>
      <c r="S271" s="9">
        <v>0</v>
      </c>
      <c r="T271" s="9">
        <v>1</v>
      </c>
      <c r="U271" s="9">
        <v>0</v>
      </c>
      <c r="V271" s="9">
        <v>0</v>
      </c>
      <c r="W271" s="25">
        <v>0</v>
      </c>
      <c r="X271" s="9">
        <v>0</v>
      </c>
      <c r="Y271" s="9">
        <v>1</v>
      </c>
      <c r="Z271" s="25">
        <v>0</v>
      </c>
      <c r="AA271" s="9">
        <v>1</v>
      </c>
      <c r="AB271" s="25">
        <v>0</v>
      </c>
      <c r="AC271" s="17">
        <v>2001</v>
      </c>
      <c r="AD271" s="27">
        <v>0.01</v>
      </c>
      <c r="AE271" s="27">
        <v>0.41725000000000001</v>
      </c>
      <c r="AF271" s="27">
        <v>0.48</v>
      </c>
      <c r="AG271" s="34">
        <v>9.2749999999999999E-2</v>
      </c>
      <c r="AH271" s="33">
        <v>1</v>
      </c>
      <c r="AI271" s="15">
        <v>0</v>
      </c>
      <c r="AJ271">
        <v>0.48</v>
      </c>
      <c r="AK271" s="31">
        <v>0.52</v>
      </c>
      <c r="AL271" t="s">
        <v>87</v>
      </c>
      <c r="AM271" s="31" t="s">
        <v>87</v>
      </c>
      <c r="AN271">
        <v>0</v>
      </c>
      <c r="AO271" s="15">
        <v>1</v>
      </c>
      <c r="AP271">
        <v>0</v>
      </c>
      <c r="AQ271" s="15">
        <v>1</v>
      </c>
      <c r="AR271" s="15" t="s">
        <v>5</v>
      </c>
      <c r="AS271">
        <v>0</v>
      </c>
      <c r="AT271">
        <v>1</v>
      </c>
      <c r="AU271">
        <v>0</v>
      </c>
      <c r="AV271">
        <v>0</v>
      </c>
      <c r="AW271">
        <v>0</v>
      </c>
      <c r="AX271">
        <v>0</v>
      </c>
      <c r="AY271" s="15">
        <v>0</v>
      </c>
      <c r="AZ271">
        <v>0</v>
      </c>
      <c r="BA271">
        <v>1</v>
      </c>
      <c r="BB271" s="15">
        <v>0</v>
      </c>
      <c r="BC271">
        <v>869</v>
      </c>
      <c r="BD271">
        <v>116</v>
      </c>
      <c r="BE271" s="21">
        <v>0.29299999999999998</v>
      </c>
      <c r="BF271" s="21">
        <v>44.274999999999999</v>
      </c>
      <c r="BG271">
        <v>1</v>
      </c>
      <c r="BH271">
        <v>0</v>
      </c>
      <c r="BI271">
        <v>0</v>
      </c>
      <c r="BJ271">
        <v>0</v>
      </c>
      <c r="BK271">
        <v>0</v>
      </c>
      <c r="BL271" s="15">
        <v>0</v>
      </c>
      <c r="BM271">
        <v>0</v>
      </c>
      <c r="BN271">
        <v>1</v>
      </c>
      <c r="BO271">
        <v>0</v>
      </c>
      <c r="BP271" s="15">
        <v>0</v>
      </c>
      <c r="BQ271">
        <v>1</v>
      </c>
      <c r="BR271">
        <v>0</v>
      </c>
      <c r="BS271" s="15">
        <v>1</v>
      </c>
      <c r="BT271">
        <v>1</v>
      </c>
      <c r="BU271">
        <v>1</v>
      </c>
      <c r="BV271">
        <v>0</v>
      </c>
      <c r="BW271">
        <v>0</v>
      </c>
      <c r="BX271">
        <v>0</v>
      </c>
      <c r="BY271">
        <v>1</v>
      </c>
      <c r="BZ271">
        <v>1</v>
      </c>
      <c r="CA271">
        <v>0</v>
      </c>
      <c r="CB271">
        <v>0</v>
      </c>
      <c r="CC271">
        <v>0</v>
      </c>
      <c r="CD271">
        <v>0</v>
      </c>
      <c r="CE271" s="15">
        <v>1</v>
      </c>
      <c r="CF271">
        <v>0.217</v>
      </c>
      <c r="CG271">
        <v>129</v>
      </c>
      <c r="CH271">
        <v>1</v>
      </c>
      <c r="CI271">
        <v>0</v>
      </c>
      <c r="CJ271">
        <v>40</v>
      </c>
      <c r="CK271" s="28" t="s">
        <v>80</v>
      </c>
    </row>
    <row r="272" spans="1:89" x14ac:dyDescent="0.35">
      <c r="A272">
        <v>271</v>
      </c>
      <c r="B272">
        <v>18</v>
      </c>
      <c r="C272" s="21" t="s">
        <v>124</v>
      </c>
      <c r="D272" s="11">
        <v>5.3</v>
      </c>
      <c r="E272" s="12">
        <v>0.8</v>
      </c>
      <c r="F272" s="7">
        <f t="shared" si="43"/>
        <v>6.6249999999999991</v>
      </c>
      <c r="G272" s="8">
        <v>1</v>
      </c>
      <c r="H272" s="9">
        <v>0</v>
      </c>
      <c r="I272" s="9">
        <v>0</v>
      </c>
      <c r="J272" s="9">
        <v>0</v>
      </c>
      <c r="K272" s="9">
        <v>0</v>
      </c>
      <c r="L272" s="8">
        <v>3610</v>
      </c>
      <c r="M272" s="9">
        <v>5</v>
      </c>
      <c r="N272" s="9">
        <f t="shared" si="40"/>
        <v>3604</v>
      </c>
      <c r="O272" s="9">
        <f t="shared" si="41"/>
        <v>48</v>
      </c>
      <c r="P272" s="7">
        <v>7</v>
      </c>
      <c r="Q272" s="7">
        <f t="shared" si="42"/>
        <v>31.274999999999999</v>
      </c>
      <c r="R272" s="9">
        <v>1</v>
      </c>
      <c r="S272" s="9">
        <v>0</v>
      </c>
      <c r="T272" s="9">
        <v>1</v>
      </c>
      <c r="U272" s="9">
        <v>0</v>
      </c>
      <c r="V272" s="9">
        <v>0</v>
      </c>
      <c r="W272" s="25">
        <v>0</v>
      </c>
      <c r="X272" s="9">
        <v>0</v>
      </c>
      <c r="Y272" s="9">
        <v>1</v>
      </c>
      <c r="Z272" s="25">
        <v>0</v>
      </c>
      <c r="AA272" s="9">
        <v>1</v>
      </c>
      <c r="AB272" s="25">
        <v>0</v>
      </c>
      <c r="AC272" s="17">
        <v>2001</v>
      </c>
      <c r="AD272" s="27">
        <v>0.01</v>
      </c>
      <c r="AE272" s="27">
        <v>0.41725000000000001</v>
      </c>
      <c r="AF272" s="27">
        <v>0.48</v>
      </c>
      <c r="AG272" s="34">
        <v>9.2749999999999999E-2</v>
      </c>
      <c r="AH272" s="33">
        <v>1</v>
      </c>
      <c r="AI272" s="15">
        <v>0</v>
      </c>
      <c r="AJ272">
        <v>0.48</v>
      </c>
      <c r="AK272" s="31">
        <v>0.52</v>
      </c>
      <c r="AL272" t="s">
        <v>87</v>
      </c>
      <c r="AM272" s="31" t="s">
        <v>87</v>
      </c>
      <c r="AN272">
        <v>0</v>
      </c>
      <c r="AO272" s="15">
        <v>1</v>
      </c>
      <c r="AP272">
        <v>0</v>
      </c>
      <c r="AQ272" s="15">
        <v>1</v>
      </c>
      <c r="AR272" s="15" t="s">
        <v>5</v>
      </c>
      <c r="AS272">
        <v>0</v>
      </c>
      <c r="AT272">
        <v>1</v>
      </c>
      <c r="AU272">
        <v>0</v>
      </c>
      <c r="AV272">
        <v>0</v>
      </c>
      <c r="AW272">
        <v>0</v>
      </c>
      <c r="AX272">
        <v>0</v>
      </c>
      <c r="AY272" s="15">
        <v>0</v>
      </c>
      <c r="AZ272">
        <v>0</v>
      </c>
      <c r="BA272">
        <v>1</v>
      </c>
      <c r="BB272" s="15">
        <v>0</v>
      </c>
      <c r="BC272">
        <v>869</v>
      </c>
      <c r="BD272">
        <v>116</v>
      </c>
      <c r="BE272" s="21">
        <v>0.29299999999999998</v>
      </c>
      <c r="BF272" s="21">
        <v>44.274999999999999</v>
      </c>
      <c r="BG272">
        <v>1</v>
      </c>
      <c r="BH272">
        <v>0</v>
      </c>
      <c r="BI272">
        <v>0</v>
      </c>
      <c r="BJ272">
        <v>0</v>
      </c>
      <c r="BK272">
        <v>0</v>
      </c>
      <c r="BL272" s="15">
        <v>0</v>
      </c>
      <c r="BM272">
        <v>0</v>
      </c>
      <c r="BN272">
        <v>1</v>
      </c>
      <c r="BO272">
        <v>0</v>
      </c>
      <c r="BP272" s="15">
        <v>0</v>
      </c>
      <c r="BQ272">
        <v>1</v>
      </c>
      <c r="BR272">
        <v>0</v>
      </c>
      <c r="BS272" s="15">
        <v>1</v>
      </c>
      <c r="BT272">
        <v>1</v>
      </c>
      <c r="BU272">
        <v>1</v>
      </c>
      <c r="BV272">
        <v>0</v>
      </c>
      <c r="BW272">
        <v>0</v>
      </c>
      <c r="BX272">
        <v>0</v>
      </c>
      <c r="BY272">
        <v>1</v>
      </c>
      <c r="BZ272">
        <v>1</v>
      </c>
      <c r="CA272">
        <v>0</v>
      </c>
      <c r="CB272">
        <v>0</v>
      </c>
      <c r="CC272">
        <v>0</v>
      </c>
      <c r="CD272">
        <v>0</v>
      </c>
      <c r="CE272" s="15">
        <v>1</v>
      </c>
      <c r="CF272">
        <v>0.217</v>
      </c>
      <c r="CG272">
        <v>129</v>
      </c>
      <c r="CH272">
        <v>1</v>
      </c>
      <c r="CI272">
        <v>0</v>
      </c>
      <c r="CJ272">
        <v>40</v>
      </c>
      <c r="CK272" s="28" t="s">
        <v>80</v>
      </c>
    </row>
    <row r="273" spans="1:89" x14ac:dyDescent="0.35">
      <c r="A273">
        <v>272</v>
      </c>
      <c r="B273">
        <v>18</v>
      </c>
      <c r="C273" s="21" t="s">
        <v>124</v>
      </c>
      <c r="D273" s="11">
        <v>9.9</v>
      </c>
      <c r="E273" s="12">
        <v>3.9</v>
      </c>
      <c r="F273" s="7">
        <f t="shared" si="43"/>
        <v>2.5384615384615388</v>
      </c>
      <c r="G273" s="8">
        <v>1</v>
      </c>
      <c r="H273" s="9">
        <v>0</v>
      </c>
      <c r="I273" s="9">
        <v>0</v>
      </c>
      <c r="J273" s="9">
        <v>0</v>
      </c>
      <c r="K273" s="9">
        <v>0</v>
      </c>
      <c r="L273" s="8">
        <v>3610</v>
      </c>
      <c r="M273" s="9">
        <v>5</v>
      </c>
      <c r="N273" s="9">
        <f t="shared" si="40"/>
        <v>3604</v>
      </c>
      <c r="O273" s="9">
        <f t="shared" si="41"/>
        <v>48</v>
      </c>
      <c r="P273" s="7">
        <v>17</v>
      </c>
      <c r="Q273" s="7">
        <f t="shared" si="42"/>
        <v>21.274999999999999</v>
      </c>
      <c r="R273" s="9">
        <v>1</v>
      </c>
      <c r="S273" s="9">
        <v>0</v>
      </c>
      <c r="T273" s="9">
        <v>1</v>
      </c>
      <c r="U273" s="9">
        <v>0</v>
      </c>
      <c r="V273" s="9">
        <v>0</v>
      </c>
      <c r="W273" s="25">
        <v>0</v>
      </c>
      <c r="X273" s="9">
        <v>0</v>
      </c>
      <c r="Y273" s="9">
        <v>1</v>
      </c>
      <c r="Z273" s="25">
        <v>0</v>
      </c>
      <c r="AA273" s="9">
        <v>1</v>
      </c>
      <c r="AB273" s="25">
        <v>0</v>
      </c>
      <c r="AC273" s="17">
        <v>2001</v>
      </c>
      <c r="AD273" s="27">
        <v>0.01</v>
      </c>
      <c r="AE273" s="27">
        <v>0.41725000000000001</v>
      </c>
      <c r="AF273" s="27">
        <v>0.48</v>
      </c>
      <c r="AG273" s="34">
        <v>9.2749999999999999E-2</v>
      </c>
      <c r="AH273" s="33">
        <v>1</v>
      </c>
      <c r="AI273" s="15">
        <v>0</v>
      </c>
      <c r="AJ273">
        <v>0.48</v>
      </c>
      <c r="AK273" s="31">
        <v>0.52</v>
      </c>
      <c r="AL273" t="s">
        <v>87</v>
      </c>
      <c r="AM273" s="31" t="s">
        <v>87</v>
      </c>
      <c r="AN273">
        <v>0</v>
      </c>
      <c r="AO273" s="15">
        <v>1</v>
      </c>
      <c r="AP273">
        <v>0</v>
      </c>
      <c r="AQ273" s="15">
        <v>1</v>
      </c>
      <c r="AR273" s="15" t="s">
        <v>5</v>
      </c>
      <c r="AS273">
        <v>0</v>
      </c>
      <c r="AT273">
        <v>1</v>
      </c>
      <c r="AU273">
        <v>0</v>
      </c>
      <c r="AV273">
        <v>0</v>
      </c>
      <c r="AW273">
        <v>0</v>
      </c>
      <c r="AX273">
        <v>0</v>
      </c>
      <c r="AY273" s="15">
        <v>0</v>
      </c>
      <c r="AZ273">
        <v>0</v>
      </c>
      <c r="BA273">
        <v>1</v>
      </c>
      <c r="BB273" s="15">
        <v>0</v>
      </c>
      <c r="BC273">
        <v>869</v>
      </c>
      <c r="BD273">
        <v>116</v>
      </c>
      <c r="BE273" s="21">
        <v>0.29299999999999998</v>
      </c>
      <c r="BF273" s="21">
        <v>44.274999999999999</v>
      </c>
      <c r="BG273">
        <v>0</v>
      </c>
      <c r="BH273">
        <v>0</v>
      </c>
      <c r="BI273">
        <v>0</v>
      </c>
      <c r="BJ273">
        <v>0</v>
      </c>
      <c r="BK273">
        <v>0</v>
      </c>
      <c r="BL273" s="15">
        <v>1</v>
      </c>
      <c r="BM273">
        <v>0</v>
      </c>
      <c r="BN273">
        <v>1</v>
      </c>
      <c r="BO273">
        <v>0</v>
      </c>
      <c r="BP273" s="15">
        <v>0</v>
      </c>
      <c r="BQ273">
        <v>1</v>
      </c>
      <c r="BR273">
        <v>0</v>
      </c>
      <c r="BS273" s="15">
        <v>1</v>
      </c>
      <c r="BT273">
        <v>1</v>
      </c>
      <c r="BU273">
        <v>1</v>
      </c>
      <c r="BV273">
        <v>0</v>
      </c>
      <c r="BW273">
        <v>0</v>
      </c>
      <c r="BX273">
        <v>0</v>
      </c>
      <c r="BY273">
        <v>1</v>
      </c>
      <c r="BZ273">
        <v>1</v>
      </c>
      <c r="CA273">
        <v>0</v>
      </c>
      <c r="CB273">
        <v>0</v>
      </c>
      <c r="CC273">
        <v>0</v>
      </c>
      <c r="CD273">
        <v>0</v>
      </c>
      <c r="CE273" s="15">
        <v>1</v>
      </c>
      <c r="CF273">
        <v>0.217</v>
      </c>
      <c r="CG273">
        <v>129</v>
      </c>
      <c r="CH273">
        <v>1</v>
      </c>
      <c r="CI273">
        <v>0</v>
      </c>
      <c r="CJ273">
        <v>40</v>
      </c>
      <c r="CK273" s="28" t="s">
        <v>80</v>
      </c>
    </row>
    <row r="274" spans="1:89" x14ac:dyDescent="0.35">
      <c r="A274">
        <v>273</v>
      </c>
      <c r="B274">
        <v>18</v>
      </c>
      <c r="C274" s="21" t="s">
        <v>124</v>
      </c>
      <c r="D274" s="11">
        <v>7</v>
      </c>
      <c r="E274" s="12">
        <v>2.7</v>
      </c>
      <c r="F274" s="7">
        <f t="shared" si="43"/>
        <v>2.5925925925925926</v>
      </c>
      <c r="G274" s="8">
        <v>1</v>
      </c>
      <c r="H274" s="9">
        <v>0</v>
      </c>
      <c r="I274" s="9">
        <v>0</v>
      </c>
      <c r="J274" s="9">
        <v>0</v>
      </c>
      <c r="K274" s="9">
        <v>0</v>
      </c>
      <c r="L274" s="8">
        <v>3610</v>
      </c>
      <c r="M274" s="9">
        <v>5</v>
      </c>
      <c r="N274" s="9">
        <f t="shared" si="40"/>
        <v>3604</v>
      </c>
      <c r="O274" s="9">
        <f t="shared" si="41"/>
        <v>48</v>
      </c>
      <c r="P274" s="7">
        <v>7</v>
      </c>
      <c r="Q274" s="7">
        <f t="shared" si="42"/>
        <v>31.274999999999999</v>
      </c>
      <c r="R274" s="9">
        <v>1</v>
      </c>
      <c r="S274" s="9">
        <v>0</v>
      </c>
      <c r="T274" s="9">
        <v>1</v>
      </c>
      <c r="U274" s="9">
        <v>0</v>
      </c>
      <c r="V274" s="9">
        <v>0</v>
      </c>
      <c r="W274" s="25">
        <v>0</v>
      </c>
      <c r="X274" s="9">
        <v>0</v>
      </c>
      <c r="Y274" s="9">
        <v>1</v>
      </c>
      <c r="Z274" s="25">
        <v>0</v>
      </c>
      <c r="AA274" s="9">
        <v>1</v>
      </c>
      <c r="AB274" s="25">
        <v>0</v>
      </c>
      <c r="AC274" s="17">
        <v>2001</v>
      </c>
      <c r="AD274" s="27">
        <v>0.01</v>
      </c>
      <c r="AE274" s="27">
        <v>0.41725000000000001</v>
      </c>
      <c r="AF274" s="27">
        <v>0.48</v>
      </c>
      <c r="AG274" s="34">
        <v>9.2749999999999999E-2</v>
      </c>
      <c r="AH274" s="33">
        <v>1</v>
      </c>
      <c r="AI274" s="15">
        <v>0</v>
      </c>
      <c r="AJ274">
        <v>0.48</v>
      </c>
      <c r="AK274" s="31">
        <v>0.52</v>
      </c>
      <c r="AL274" t="s">
        <v>87</v>
      </c>
      <c r="AM274" s="31" t="s">
        <v>87</v>
      </c>
      <c r="AN274">
        <v>0</v>
      </c>
      <c r="AO274" s="15">
        <v>1</v>
      </c>
      <c r="AP274">
        <v>0</v>
      </c>
      <c r="AQ274" s="15">
        <v>1</v>
      </c>
      <c r="AR274" s="15" t="s">
        <v>5</v>
      </c>
      <c r="AS274">
        <v>0</v>
      </c>
      <c r="AT274">
        <v>1</v>
      </c>
      <c r="AU274">
        <v>0</v>
      </c>
      <c r="AV274">
        <v>0</v>
      </c>
      <c r="AW274">
        <v>0</v>
      </c>
      <c r="AX274">
        <v>0</v>
      </c>
      <c r="AY274" s="15">
        <v>0</v>
      </c>
      <c r="AZ274">
        <v>0</v>
      </c>
      <c r="BA274">
        <v>1</v>
      </c>
      <c r="BB274" s="15">
        <v>0</v>
      </c>
      <c r="BC274">
        <v>869</v>
      </c>
      <c r="BD274">
        <v>116</v>
      </c>
      <c r="BE274" s="21">
        <v>0.29299999999999998</v>
      </c>
      <c r="BF274" s="21">
        <v>44.274999999999999</v>
      </c>
      <c r="BG274">
        <v>0</v>
      </c>
      <c r="BH274">
        <v>0</v>
      </c>
      <c r="BI274">
        <v>0</v>
      </c>
      <c r="BJ274">
        <v>0</v>
      </c>
      <c r="BK274">
        <v>0</v>
      </c>
      <c r="BL274" s="15">
        <v>1</v>
      </c>
      <c r="BM274">
        <v>0</v>
      </c>
      <c r="BN274">
        <v>1</v>
      </c>
      <c r="BO274">
        <v>0</v>
      </c>
      <c r="BP274" s="15">
        <v>0</v>
      </c>
      <c r="BQ274">
        <v>1</v>
      </c>
      <c r="BR274">
        <v>0</v>
      </c>
      <c r="BS274" s="15">
        <v>1</v>
      </c>
      <c r="BT274">
        <v>1</v>
      </c>
      <c r="BU274">
        <v>1</v>
      </c>
      <c r="BV274">
        <v>0</v>
      </c>
      <c r="BW274">
        <v>0</v>
      </c>
      <c r="BX274">
        <v>0</v>
      </c>
      <c r="BY274">
        <v>1</v>
      </c>
      <c r="BZ274">
        <v>1</v>
      </c>
      <c r="CA274">
        <v>0</v>
      </c>
      <c r="CB274">
        <v>0</v>
      </c>
      <c r="CC274">
        <v>0</v>
      </c>
      <c r="CD274">
        <v>0</v>
      </c>
      <c r="CE274" s="15">
        <v>1</v>
      </c>
      <c r="CF274">
        <v>0.217</v>
      </c>
      <c r="CG274">
        <v>129</v>
      </c>
      <c r="CH274">
        <v>1</v>
      </c>
      <c r="CI274">
        <v>0</v>
      </c>
      <c r="CJ274">
        <v>40</v>
      </c>
      <c r="CK274" s="28" t="s">
        <v>80</v>
      </c>
    </row>
    <row r="275" spans="1:89" x14ac:dyDescent="0.35">
      <c r="A275">
        <v>274</v>
      </c>
      <c r="B275">
        <v>18</v>
      </c>
      <c r="C275" s="21" t="s">
        <v>124</v>
      </c>
      <c r="D275" s="11">
        <v>9.6</v>
      </c>
      <c r="E275" s="12">
        <v>3.7</v>
      </c>
      <c r="F275" s="7">
        <f t="shared" si="43"/>
        <v>2.5945945945945943</v>
      </c>
      <c r="G275" s="8">
        <v>1</v>
      </c>
      <c r="H275" s="9">
        <v>0</v>
      </c>
      <c r="I275" s="9">
        <v>0</v>
      </c>
      <c r="J275" s="9">
        <v>0</v>
      </c>
      <c r="K275" s="9">
        <v>0</v>
      </c>
      <c r="L275" s="8">
        <v>3598</v>
      </c>
      <c r="M275" s="9">
        <v>11</v>
      </c>
      <c r="N275" s="9">
        <f t="shared" si="40"/>
        <v>3586</v>
      </c>
      <c r="O275" s="9">
        <f t="shared" si="41"/>
        <v>48</v>
      </c>
      <c r="P275" s="7">
        <v>17</v>
      </c>
      <c r="Q275" s="7">
        <f t="shared" si="42"/>
        <v>21.274999999999999</v>
      </c>
      <c r="R275" s="9">
        <v>1</v>
      </c>
      <c r="S275" s="9">
        <v>0</v>
      </c>
      <c r="T275" s="9">
        <v>1</v>
      </c>
      <c r="U275" s="9">
        <v>0</v>
      </c>
      <c r="V275" s="9">
        <v>0</v>
      </c>
      <c r="W275" s="25">
        <v>0</v>
      </c>
      <c r="X275" s="9">
        <v>0</v>
      </c>
      <c r="Y275" s="9">
        <v>1</v>
      </c>
      <c r="Z275" s="25">
        <v>0</v>
      </c>
      <c r="AA275" s="9">
        <v>1</v>
      </c>
      <c r="AB275" s="25">
        <v>0</v>
      </c>
      <c r="AC275" s="17">
        <v>2001</v>
      </c>
      <c r="AD275" s="27">
        <v>0.01</v>
      </c>
      <c r="AE275" s="27">
        <v>0.41725000000000001</v>
      </c>
      <c r="AF275" s="27">
        <v>0.48</v>
      </c>
      <c r="AG275" s="34">
        <v>9.2749999999999999E-2</v>
      </c>
      <c r="AH275" s="33">
        <v>1</v>
      </c>
      <c r="AI275" s="15">
        <v>0</v>
      </c>
      <c r="AJ275">
        <v>0.48</v>
      </c>
      <c r="AK275" s="31">
        <v>0.52</v>
      </c>
      <c r="AL275" t="s">
        <v>87</v>
      </c>
      <c r="AM275" s="31" t="s">
        <v>87</v>
      </c>
      <c r="AN275">
        <v>0</v>
      </c>
      <c r="AO275" s="15">
        <v>1</v>
      </c>
      <c r="AP275">
        <v>0</v>
      </c>
      <c r="AQ275" s="15">
        <v>1</v>
      </c>
      <c r="AR275" s="15" t="s">
        <v>5</v>
      </c>
      <c r="AS275">
        <v>0</v>
      </c>
      <c r="AT275">
        <v>1</v>
      </c>
      <c r="AU275">
        <v>0</v>
      </c>
      <c r="AV275">
        <v>0</v>
      </c>
      <c r="AW275">
        <v>0</v>
      </c>
      <c r="AX275">
        <v>0</v>
      </c>
      <c r="AY275" s="15">
        <v>0</v>
      </c>
      <c r="AZ275">
        <v>0</v>
      </c>
      <c r="BA275">
        <v>1</v>
      </c>
      <c r="BB275" s="15">
        <v>0</v>
      </c>
      <c r="BC275">
        <v>869</v>
      </c>
      <c r="BD275">
        <v>116</v>
      </c>
      <c r="BE275" s="21">
        <v>0.29299999999999998</v>
      </c>
      <c r="BF275" s="21">
        <v>44.274999999999999</v>
      </c>
      <c r="BG275">
        <v>0</v>
      </c>
      <c r="BH275">
        <v>0</v>
      </c>
      <c r="BI275">
        <v>0</v>
      </c>
      <c r="BJ275">
        <v>0</v>
      </c>
      <c r="BK275">
        <v>0</v>
      </c>
      <c r="BL275" s="15">
        <v>1</v>
      </c>
      <c r="BM275">
        <v>0</v>
      </c>
      <c r="BN275">
        <v>1</v>
      </c>
      <c r="BO275">
        <v>0</v>
      </c>
      <c r="BP275" s="15">
        <v>0</v>
      </c>
      <c r="BQ275">
        <v>1</v>
      </c>
      <c r="BR275">
        <v>0</v>
      </c>
      <c r="BS275" s="15">
        <v>1</v>
      </c>
      <c r="BT275">
        <v>1</v>
      </c>
      <c r="BU275">
        <v>1</v>
      </c>
      <c r="BV275">
        <v>0</v>
      </c>
      <c r="BW275">
        <v>0</v>
      </c>
      <c r="BX275">
        <v>0</v>
      </c>
      <c r="BY275">
        <v>1</v>
      </c>
      <c r="BZ275">
        <v>1</v>
      </c>
      <c r="CA275">
        <v>0</v>
      </c>
      <c r="CB275">
        <v>0</v>
      </c>
      <c r="CC275">
        <v>0</v>
      </c>
      <c r="CD275">
        <v>0</v>
      </c>
      <c r="CE275" s="15">
        <v>1</v>
      </c>
      <c r="CF275">
        <v>0.217</v>
      </c>
      <c r="CG275">
        <v>129</v>
      </c>
      <c r="CH275">
        <v>1</v>
      </c>
      <c r="CI275">
        <v>0</v>
      </c>
      <c r="CJ275">
        <v>40</v>
      </c>
      <c r="CK275" s="28" t="s">
        <v>80</v>
      </c>
    </row>
    <row r="276" spans="1:89" x14ac:dyDescent="0.35">
      <c r="A276">
        <v>275</v>
      </c>
      <c r="B276">
        <v>18</v>
      </c>
      <c r="C276" s="21" t="s">
        <v>124</v>
      </c>
      <c r="D276" s="11">
        <v>7.4</v>
      </c>
      <c r="E276" s="12">
        <v>2.7</v>
      </c>
      <c r="F276" s="7">
        <f t="shared" si="43"/>
        <v>2.7407407407407405</v>
      </c>
      <c r="G276" s="8">
        <v>1</v>
      </c>
      <c r="H276" s="9">
        <v>0</v>
      </c>
      <c r="I276" s="9">
        <v>0</v>
      </c>
      <c r="J276" s="9">
        <v>0</v>
      </c>
      <c r="K276" s="9">
        <v>0</v>
      </c>
      <c r="L276" s="8">
        <v>3598</v>
      </c>
      <c r="M276" s="9">
        <v>11</v>
      </c>
      <c r="N276" s="9">
        <f t="shared" si="40"/>
        <v>3586</v>
      </c>
      <c r="O276" s="9">
        <f t="shared" si="41"/>
        <v>48</v>
      </c>
      <c r="P276" s="7">
        <v>7</v>
      </c>
      <c r="Q276" s="7">
        <f t="shared" si="42"/>
        <v>31.274999999999999</v>
      </c>
      <c r="R276" s="9">
        <v>1</v>
      </c>
      <c r="S276" s="9">
        <v>0</v>
      </c>
      <c r="T276" s="9">
        <v>1</v>
      </c>
      <c r="U276" s="9">
        <v>0</v>
      </c>
      <c r="V276" s="9">
        <v>0</v>
      </c>
      <c r="W276" s="25">
        <v>0</v>
      </c>
      <c r="X276" s="9">
        <v>0</v>
      </c>
      <c r="Y276" s="9">
        <v>1</v>
      </c>
      <c r="Z276" s="25">
        <v>0</v>
      </c>
      <c r="AA276" s="9">
        <v>1</v>
      </c>
      <c r="AB276" s="25">
        <v>0</v>
      </c>
      <c r="AC276" s="17">
        <v>2001</v>
      </c>
      <c r="AD276" s="27">
        <v>0.01</v>
      </c>
      <c r="AE276" s="27">
        <v>0.41725000000000001</v>
      </c>
      <c r="AF276" s="27">
        <v>0.48</v>
      </c>
      <c r="AG276" s="34">
        <v>9.2749999999999999E-2</v>
      </c>
      <c r="AH276" s="33">
        <v>1</v>
      </c>
      <c r="AI276" s="15">
        <v>0</v>
      </c>
      <c r="AJ276">
        <v>0.48</v>
      </c>
      <c r="AK276" s="31">
        <v>0.52</v>
      </c>
      <c r="AL276" t="s">
        <v>87</v>
      </c>
      <c r="AM276" s="31" t="s">
        <v>87</v>
      </c>
      <c r="AN276">
        <v>0</v>
      </c>
      <c r="AO276" s="15">
        <v>1</v>
      </c>
      <c r="AP276">
        <v>0</v>
      </c>
      <c r="AQ276" s="15">
        <v>1</v>
      </c>
      <c r="AR276" s="15" t="s">
        <v>5</v>
      </c>
      <c r="AS276">
        <v>0</v>
      </c>
      <c r="AT276">
        <v>1</v>
      </c>
      <c r="AU276">
        <v>0</v>
      </c>
      <c r="AV276">
        <v>0</v>
      </c>
      <c r="AW276">
        <v>0</v>
      </c>
      <c r="AX276">
        <v>0</v>
      </c>
      <c r="AY276" s="15">
        <v>0</v>
      </c>
      <c r="AZ276">
        <v>0</v>
      </c>
      <c r="BA276">
        <v>1</v>
      </c>
      <c r="BB276" s="15">
        <v>0</v>
      </c>
      <c r="BC276">
        <v>869</v>
      </c>
      <c r="BD276">
        <v>116</v>
      </c>
      <c r="BE276" s="21">
        <v>0.29299999999999998</v>
      </c>
      <c r="BF276" s="21">
        <v>44.274999999999999</v>
      </c>
      <c r="BG276">
        <v>0</v>
      </c>
      <c r="BH276">
        <v>0</v>
      </c>
      <c r="BI276">
        <v>0</v>
      </c>
      <c r="BJ276">
        <v>0</v>
      </c>
      <c r="BK276">
        <v>0</v>
      </c>
      <c r="BL276" s="15">
        <v>1</v>
      </c>
      <c r="BM276">
        <v>0</v>
      </c>
      <c r="BN276">
        <v>1</v>
      </c>
      <c r="BO276">
        <v>0</v>
      </c>
      <c r="BP276" s="15">
        <v>0</v>
      </c>
      <c r="BQ276">
        <v>1</v>
      </c>
      <c r="BR276">
        <v>0</v>
      </c>
      <c r="BS276" s="15">
        <v>1</v>
      </c>
      <c r="BT276">
        <v>1</v>
      </c>
      <c r="BU276">
        <v>1</v>
      </c>
      <c r="BV276">
        <v>0</v>
      </c>
      <c r="BW276">
        <v>0</v>
      </c>
      <c r="BX276">
        <v>0</v>
      </c>
      <c r="BY276">
        <v>1</v>
      </c>
      <c r="BZ276">
        <v>1</v>
      </c>
      <c r="CA276">
        <v>0</v>
      </c>
      <c r="CB276">
        <v>0</v>
      </c>
      <c r="CC276">
        <v>0</v>
      </c>
      <c r="CD276">
        <v>0</v>
      </c>
      <c r="CE276" s="15">
        <v>1</v>
      </c>
      <c r="CF276">
        <v>0.217</v>
      </c>
      <c r="CG276">
        <v>129</v>
      </c>
      <c r="CH276">
        <v>1</v>
      </c>
      <c r="CI276">
        <v>0</v>
      </c>
      <c r="CJ276">
        <v>40</v>
      </c>
      <c r="CK276" s="28" t="s">
        <v>80</v>
      </c>
    </row>
    <row r="277" spans="1:89" x14ac:dyDescent="0.35">
      <c r="A277">
        <v>276</v>
      </c>
      <c r="B277">
        <v>18</v>
      </c>
      <c r="C277" s="21" t="s">
        <v>124</v>
      </c>
      <c r="D277" s="11">
        <v>9.8000000000000007</v>
      </c>
      <c r="E277" s="12">
        <v>4</v>
      </c>
      <c r="F277" s="7">
        <f t="shared" si="43"/>
        <v>2.4500000000000002</v>
      </c>
      <c r="G277" s="8">
        <v>1</v>
      </c>
      <c r="H277" s="9">
        <v>0</v>
      </c>
      <c r="I277" s="9">
        <v>0</v>
      </c>
      <c r="J277" s="9">
        <v>0</v>
      </c>
      <c r="K277" s="9">
        <v>0</v>
      </c>
      <c r="L277" s="8">
        <v>3598</v>
      </c>
      <c r="M277" s="9">
        <v>14</v>
      </c>
      <c r="N277" s="9">
        <f t="shared" si="40"/>
        <v>3583</v>
      </c>
      <c r="O277" s="9">
        <f t="shared" si="41"/>
        <v>48</v>
      </c>
      <c r="P277" s="7">
        <v>17</v>
      </c>
      <c r="Q277" s="7">
        <f t="shared" si="42"/>
        <v>21.274999999999999</v>
      </c>
      <c r="R277" s="9">
        <v>1</v>
      </c>
      <c r="S277" s="9">
        <v>0</v>
      </c>
      <c r="T277" s="9">
        <v>1</v>
      </c>
      <c r="U277" s="9">
        <v>0</v>
      </c>
      <c r="V277" s="9">
        <v>0</v>
      </c>
      <c r="W277" s="25">
        <v>0</v>
      </c>
      <c r="X277" s="9">
        <v>0</v>
      </c>
      <c r="Y277" s="9">
        <v>1</v>
      </c>
      <c r="Z277" s="25">
        <v>0</v>
      </c>
      <c r="AA277" s="9">
        <v>1</v>
      </c>
      <c r="AB277" s="25">
        <v>0</v>
      </c>
      <c r="AC277" s="17">
        <v>2001</v>
      </c>
      <c r="AD277" s="27">
        <v>0.01</v>
      </c>
      <c r="AE277" s="27">
        <v>0.41725000000000001</v>
      </c>
      <c r="AF277" s="27">
        <v>0.48</v>
      </c>
      <c r="AG277" s="34">
        <v>9.2749999999999999E-2</v>
      </c>
      <c r="AH277" s="33">
        <v>1</v>
      </c>
      <c r="AI277" s="15">
        <v>0</v>
      </c>
      <c r="AJ277">
        <v>0.48</v>
      </c>
      <c r="AK277" s="31">
        <v>0.52</v>
      </c>
      <c r="AL277" t="s">
        <v>87</v>
      </c>
      <c r="AM277" s="31" t="s">
        <v>87</v>
      </c>
      <c r="AN277">
        <v>0</v>
      </c>
      <c r="AO277" s="15">
        <v>1</v>
      </c>
      <c r="AP277">
        <v>0</v>
      </c>
      <c r="AQ277" s="15">
        <v>1</v>
      </c>
      <c r="AR277" s="15" t="s">
        <v>5</v>
      </c>
      <c r="AS277">
        <v>0</v>
      </c>
      <c r="AT277">
        <v>1</v>
      </c>
      <c r="AU277">
        <v>0</v>
      </c>
      <c r="AV277">
        <v>0</v>
      </c>
      <c r="AW277">
        <v>0</v>
      </c>
      <c r="AX277">
        <v>0</v>
      </c>
      <c r="AY277" s="15">
        <v>0</v>
      </c>
      <c r="AZ277">
        <v>0</v>
      </c>
      <c r="BA277">
        <v>1</v>
      </c>
      <c r="BB277" s="15">
        <v>0</v>
      </c>
      <c r="BC277">
        <v>869</v>
      </c>
      <c r="BD277">
        <v>116</v>
      </c>
      <c r="BE277" s="21">
        <v>0.29299999999999998</v>
      </c>
      <c r="BF277" s="21">
        <v>44.274999999999999</v>
      </c>
      <c r="BG277">
        <v>0</v>
      </c>
      <c r="BH277">
        <v>0</v>
      </c>
      <c r="BI277">
        <v>0</v>
      </c>
      <c r="BJ277">
        <v>0</v>
      </c>
      <c r="BK277">
        <v>0</v>
      </c>
      <c r="BL277" s="15">
        <v>1</v>
      </c>
      <c r="BM277">
        <v>0</v>
      </c>
      <c r="BN277">
        <v>1</v>
      </c>
      <c r="BO277">
        <v>0</v>
      </c>
      <c r="BP277" s="15">
        <v>0</v>
      </c>
      <c r="BQ277">
        <v>1</v>
      </c>
      <c r="BR277">
        <v>0</v>
      </c>
      <c r="BS277" s="15">
        <v>1</v>
      </c>
      <c r="BT277">
        <v>1</v>
      </c>
      <c r="BU277">
        <v>1</v>
      </c>
      <c r="BV277">
        <v>0</v>
      </c>
      <c r="BW277">
        <v>0</v>
      </c>
      <c r="BX277">
        <v>0</v>
      </c>
      <c r="BY277">
        <v>1</v>
      </c>
      <c r="BZ277">
        <v>1</v>
      </c>
      <c r="CA277">
        <v>0</v>
      </c>
      <c r="CB277">
        <v>0</v>
      </c>
      <c r="CC277">
        <v>0</v>
      </c>
      <c r="CD277">
        <v>0</v>
      </c>
      <c r="CE277" s="15">
        <v>1</v>
      </c>
      <c r="CF277">
        <v>0.217</v>
      </c>
      <c r="CG277">
        <v>129</v>
      </c>
      <c r="CH277">
        <v>1</v>
      </c>
      <c r="CI277">
        <v>0</v>
      </c>
      <c r="CJ277">
        <v>40</v>
      </c>
      <c r="CK277" s="28" t="s">
        <v>80</v>
      </c>
    </row>
    <row r="278" spans="1:89" s="38" customFormat="1" x14ac:dyDescent="0.35">
      <c r="A278" s="38">
        <v>277</v>
      </c>
      <c r="B278" s="38">
        <v>18</v>
      </c>
      <c r="C278" s="39" t="s">
        <v>124</v>
      </c>
      <c r="D278" s="40">
        <v>7</v>
      </c>
      <c r="E278" s="41">
        <v>2.7</v>
      </c>
      <c r="F278" s="42">
        <f t="shared" si="43"/>
        <v>2.5925925925925926</v>
      </c>
      <c r="G278" s="44">
        <v>1</v>
      </c>
      <c r="H278" s="45">
        <v>0</v>
      </c>
      <c r="I278" s="45">
        <v>0</v>
      </c>
      <c r="J278" s="45">
        <v>0</v>
      </c>
      <c r="K278" s="45">
        <v>0</v>
      </c>
      <c r="L278" s="44">
        <v>3598</v>
      </c>
      <c r="M278" s="45">
        <v>14</v>
      </c>
      <c r="N278" s="45">
        <f t="shared" si="40"/>
        <v>3583</v>
      </c>
      <c r="O278" s="45">
        <f t="shared" si="41"/>
        <v>48</v>
      </c>
      <c r="P278" s="42">
        <v>7</v>
      </c>
      <c r="Q278" s="42">
        <f t="shared" si="42"/>
        <v>31.274999999999999</v>
      </c>
      <c r="R278" s="45">
        <v>1</v>
      </c>
      <c r="S278" s="45">
        <v>0</v>
      </c>
      <c r="T278" s="45">
        <v>1</v>
      </c>
      <c r="U278" s="45">
        <v>0</v>
      </c>
      <c r="V278" s="45">
        <v>0</v>
      </c>
      <c r="W278" s="46">
        <v>0</v>
      </c>
      <c r="X278" s="45">
        <v>0</v>
      </c>
      <c r="Y278" s="45">
        <v>1</v>
      </c>
      <c r="Z278" s="46">
        <v>0</v>
      </c>
      <c r="AA278" s="45">
        <v>1</v>
      </c>
      <c r="AB278" s="46">
        <v>0</v>
      </c>
      <c r="AC278" s="47">
        <v>2001</v>
      </c>
      <c r="AD278" s="43">
        <v>0.01</v>
      </c>
      <c r="AE278" s="43">
        <v>0.41725000000000001</v>
      </c>
      <c r="AF278" s="43">
        <v>0.48</v>
      </c>
      <c r="AG278" s="48">
        <v>9.2749999999999999E-2</v>
      </c>
      <c r="AH278" s="49">
        <v>1</v>
      </c>
      <c r="AI278" s="50">
        <v>0</v>
      </c>
      <c r="AJ278" s="38">
        <v>0.48</v>
      </c>
      <c r="AK278" s="51">
        <v>0.52</v>
      </c>
      <c r="AL278" s="38" t="s">
        <v>87</v>
      </c>
      <c r="AM278" s="51" t="s">
        <v>87</v>
      </c>
      <c r="AN278">
        <v>0</v>
      </c>
      <c r="AO278" s="50">
        <v>1</v>
      </c>
      <c r="AP278" s="38">
        <v>0</v>
      </c>
      <c r="AQ278" s="50">
        <v>1</v>
      </c>
      <c r="AR278" s="50" t="s">
        <v>5</v>
      </c>
      <c r="AS278">
        <v>0</v>
      </c>
      <c r="AT278">
        <v>1</v>
      </c>
      <c r="AU278">
        <v>0</v>
      </c>
      <c r="AV278">
        <v>0</v>
      </c>
      <c r="AW278">
        <v>0</v>
      </c>
      <c r="AX278">
        <v>0</v>
      </c>
      <c r="AY278" s="50">
        <v>0</v>
      </c>
      <c r="AZ278">
        <v>0</v>
      </c>
      <c r="BA278">
        <v>1</v>
      </c>
      <c r="BB278" s="50">
        <v>0</v>
      </c>
      <c r="BC278">
        <v>869</v>
      </c>
      <c r="BD278">
        <v>116</v>
      </c>
      <c r="BE278" s="39">
        <v>0.29299999999999998</v>
      </c>
      <c r="BF278" s="39">
        <v>44.274999999999999</v>
      </c>
      <c r="BG278" s="38">
        <v>0</v>
      </c>
      <c r="BH278" s="38">
        <v>0</v>
      </c>
      <c r="BI278" s="38">
        <v>0</v>
      </c>
      <c r="BJ278" s="38">
        <v>0</v>
      </c>
      <c r="BK278" s="38">
        <v>0</v>
      </c>
      <c r="BL278" s="50">
        <v>1</v>
      </c>
      <c r="BM278" s="38">
        <v>0</v>
      </c>
      <c r="BN278" s="38">
        <v>1</v>
      </c>
      <c r="BO278" s="38">
        <v>0</v>
      </c>
      <c r="BP278" s="50">
        <v>0</v>
      </c>
      <c r="BQ278" s="38">
        <v>1</v>
      </c>
      <c r="BR278" s="38">
        <v>0</v>
      </c>
      <c r="BS278" s="50">
        <v>1</v>
      </c>
      <c r="BT278" s="38">
        <v>1</v>
      </c>
      <c r="BU278" s="38">
        <v>1</v>
      </c>
      <c r="BV278" s="38">
        <v>0</v>
      </c>
      <c r="BW278" s="38">
        <v>0</v>
      </c>
      <c r="BX278" s="38">
        <v>0</v>
      </c>
      <c r="BY278" s="38">
        <v>1</v>
      </c>
      <c r="BZ278" s="38">
        <v>1</v>
      </c>
      <c r="CA278">
        <v>0</v>
      </c>
      <c r="CB278" s="38">
        <v>0</v>
      </c>
      <c r="CC278" s="38">
        <v>0</v>
      </c>
      <c r="CD278" s="38">
        <v>0</v>
      </c>
      <c r="CE278" s="50">
        <v>1</v>
      </c>
      <c r="CF278">
        <v>0.217</v>
      </c>
      <c r="CG278">
        <v>129</v>
      </c>
      <c r="CH278">
        <v>1</v>
      </c>
      <c r="CI278">
        <v>0</v>
      </c>
      <c r="CJ278">
        <v>40</v>
      </c>
      <c r="CK278" s="28" t="s">
        <v>80</v>
      </c>
    </row>
    <row r="279" spans="1:89" x14ac:dyDescent="0.35">
      <c r="A279">
        <v>278</v>
      </c>
      <c r="B279">
        <v>19</v>
      </c>
      <c r="C279" s="21" t="s">
        <v>125</v>
      </c>
      <c r="D279" s="11">
        <v>1.5842461862563659</v>
      </c>
      <c r="E279" s="12">
        <v>4.4438278368802804</v>
      </c>
      <c r="F279" s="7">
        <v>0.3565048522151032</v>
      </c>
      <c r="G279" s="8">
        <v>0</v>
      </c>
      <c r="H279" s="9">
        <v>1</v>
      </c>
      <c r="I279" s="9">
        <v>0</v>
      </c>
      <c r="J279" s="9">
        <v>0</v>
      </c>
      <c r="K279" s="9">
        <v>0</v>
      </c>
      <c r="L279" s="8">
        <v>4880</v>
      </c>
      <c r="M279" s="9">
        <v>29</v>
      </c>
      <c r="N279" s="9">
        <f t="shared" si="40"/>
        <v>4850</v>
      </c>
      <c r="O279" s="9">
        <f t="shared" si="41"/>
        <v>16</v>
      </c>
      <c r="P279" s="7">
        <v>6</v>
      </c>
      <c r="Q279" s="7">
        <f t="shared" si="42"/>
        <v>37.57</v>
      </c>
      <c r="R279" s="9">
        <v>0</v>
      </c>
      <c r="S279" s="9">
        <v>1</v>
      </c>
      <c r="T279" s="9">
        <v>0</v>
      </c>
      <c r="U279" s="9">
        <v>0</v>
      </c>
      <c r="V279" s="9">
        <v>1</v>
      </c>
      <c r="W279" s="25">
        <v>0</v>
      </c>
      <c r="X279" s="9">
        <v>0</v>
      </c>
      <c r="Y279" s="9">
        <v>1</v>
      </c>
      <c r="Z279" s="25">
        <v>0</v>
      </c>
      <c r="AA279" s="9">
        <v>1</v>
      </c>
      <c r="AB279" s="25">
        <v>0</v>
      </c>
      <c r="AC279" s="17">
        <v>2011</v>
      </c>
      <c r="AD279" s="27">
        <f t="shared" ref="AD279:AD294" si="44">1-(AE279+AF279+AG279)</f>
        <v>0.3972</v>
      </c>
      <c r="AE279" s="27">
        <v>0.26300000000000001</v>
      </c>
      <c r="AF279" s="27">
        <v>0.2162</v>
      </c>
      <c r="AG279" s="34">
        <v>0.1236</v>
      </c>
      <c r="AH279" s="33">
        <v>1</v>
      </c>
      <c r="AI279" s="15">
        <v>0</v>
      </c>
      <c r="AJ279">
        <v>0.18748699999999999</v>
      </c>
      <c r="AK279" s="31">
        <f t="shared" ref="AK279:AK294" si="45">1-AJ279</f>
        <v>0.81251300000000004</v>
      </c>
      <c r="AL279">
        <v>0.498</v>
      </c>
      <c r="AM279" s="31">
        <v>0.502</v>
      </c>
      <c r="AN279">
        <v>0</v>
      </c>
      <c r="AO279" s="15">
        <v>1</v>
      </c>
      <c r="AP279">
        <v>0.32400000000000001</v>
      </c>
      <c r="AQ279" s="15">
        <v>0.67600000000000005</v>
      </c>
      <c r="AR279" s="15" t="s">
        <v>19</v>
      </c>
      <c r="AS279">
        <v>0</v>
      </c>
      <c r="AT279">
        <v>0</v>
      </c>
      <c r="AU279">
        <v>0</v>
      </c>
      <c r="AV279">
        <v>0</v>
      </c>
      <c r="AW279">
        <v>0</v>
      </c>
      <c r="AX279">
        <v>0</v>
      </c>
      <c r="AY279" s="15">
        <v>1</v>
      </c>
      <c r="AZ279">
        <v>0</v>
      </c>
      <c r="BA279">
        <v>1</v>
      </c>
      <c r="BB279" s="15">
        <v>0</v>
      </c>
      <c r="BC279">
        <v>1894</v>
      </c>
      <c r="BD279">
        <v>75</v>
      </c>
      <c r="BE279" s="21">
        <v>0.90700000000000003</v>
      </c>
      <c r="BF279" s="21">
        <v>49.57</v>
      </c>
      <c r="BG279">
        <v>0</v>
      </c>
      <c r="BH279">
        <v>0</v>
      </c>
      <c r="BI279">
        <v>1</v>
      </c>
      <c r="BJ279">
        <v>0</v>
      </c>
      <c r="BK279">
        <v>0</v>
      </c>
      <c r="BL279" s="15">
        <v>0</v>
      </c>
      <c r="BM279">
        <v>0</v>
      </c>
      <c r="BN279">
        <v>0</v>
      </c>
      <c r="BO279">
        <v>1</v>
      </c>
      <c r="BP279" s="15">
        <v>0</v>
      </c>
      <c r="BQ279">
        <v>1</v>
      </c>
      <c r="BR279">
        <v>0</v>
      </c>
      <c r="BS279" s="15">
        <v>0</v>
      </c>
      <c r="BT279">
        <v>1</v>
      </c>
      <c r="BU279">
        <v>0</v>
      </c>
      <c r="BV279">
        <v>0</v>
      </c>
      <c r="BW279">
        <v>0</v>
      </c>
      <c r="BX279">
        <v>0</v>
      </c>
      <c r="BY279">
        <v>1</v>
      </c>
      <c r="BZ279">
        <v>1</v>
      </c>
      <c r="CA279">
        <v>0</v>
      </c>
      <c r="CB279">
        <v>1</v>
      </c>
      <c r="CC279">
        <v>1</v>
      </c>
      <c r="CD279">
        <v>1</v>
      </c>
      <c r="CE279" s="15">
        <v>1</v>
      </c>
      <c r="CF279">
        <v>0</v>
      </c>
      <c r="CG279">
        <v>0</v>
      </c>
      <c r="CH279">
        <v>0</v>
      </c>
      <c r="CI279">
        <v>1</v>
      </c>
      <c r="CJ279">
        <v>34</v>
      </c>
      <c r="CK279" s="28" t="s">
        <v>80</v>
      </c>
    </row>
    <row r="280" spans="1:89" x14ac:dyDescent="0.35">
      <c r="A280">
        <v>279</v>
      </c>
      <c r="B280">
        <v>19</v>
      </c>
      <c r="C280" s="21" t="s">
        <v>125</v>
      </c>
      <c r="D280" s="11">
        <v>1.329986355269575</v>
      </c>
      <c r="E280" s="12">
        <v>4.52855755572579</v>
      </c>
      <c r="F280" s="7">
        <v>0.29368873839043402</v>
      </c>
      <c r="G280" s="8">
        <v>0</v>
      </c>
      <c r="H280" s="9">
        <v>1</v>
      </c>
      <c r="I280" s="9">
        <v>0</v>
      </c>
      <c r="J280" s="9">
        <v>0</v>
      </c>
      <c r="K280" s="9">
        <v>0</v>
      </c>
      <c r="L280" s="8">
        <v>4880</v>
      </c>
      <c r="M280" s="9">
        <v>29</v>
      </c>
      <c r="N280" s="9">
        <f t="shared" si="40"/>
        <v>4850</v>
      </c>
      <c r="O280" s="9">
        <f t="shared" si="41"/>
        <v>16</v>
      </c>
      <c r="P280" s="7">
        <v>12</v>
      </c>
      <c r="Q280" s="7">
        <f t="shared" si="42"/>
        <v>31.57</v>
      </c>
      <c r="R280" s="9">
        <v>0</v>
      </c>
      <c r="S280" s="9">
        <v>1</v>
      </c>
      <c r="T280" s="9">
        <v>0</v>
      </c>
      <c r="U280" s="9">
        <v>0</v>
      </c>
      <c r="V280" s="9">
        <v>1</v>
      </c>
      <c r="W280" s="25">
        <v>0</v>
      </c>
      <c r="X280" s="9">
        <v>0</v>
      </c>
      <c r="Y280" s="9">
        <v>1</v>
      </c>
      <c r="Z280" s="25">
        <v>0</v>
      </c>
      <c r="AA280" s="9">
        <v>1</v>
      </c>
      <c r="AB280" s="25">
        <v>0</v>
      </c>
      <c r="AC280" s="17">
        <v>2011</v>
      </c>
      <c r="AD280" s="27">
        <f t="shared" si="44"/>
        <v>0.3972</v>
      </c>
      <c r="AE280" s="27">
        <v>0.26300000000000001</v>
      </c>
      <c r="AF280" s="27">
        <v>0.2162</v>
      </c>
      <c r="AG280" s="34">
        <v>0.1236</v>
      </c>
      <c r="AH280" s="33">
        <v>1</v>
      </c>
      <c r="AI280" s="15">
        <v>0</v>
      </c>
      <c r="AJ280">
        <v>0.18748699999999999</v>
      </c>
      <c r="AK280" s="31">
        <f t="shared" si="45"/>
        <v>0.81251300000000004</v>
      </c>
      <c r="AL280">
        <v>0.498</v>
      </c>
      <c r="AM280" s="31">
        <v>0.502</v>
      </c>
      <c r="AN280">
        <v>0</v>
      </c>
      <c r="AO280" s="15">
        <v>1</v>
      </c>
      <c r="AP280">
        <v>0.32400000000000001</v>
      </c>
      <c r="AQ280" s="15">
        <v>0.67600000000000005</v>
      </c>
      <c r="AR280" s="15" t="s">
        <v>19</v>
      </c>
      <c r="AS280">
        <v>0</v>
      </c>
      <c r="AT280">
        <v>0</v>
      </c>
      <c r="AU280">
        <v>0</v>
      </c>
      <c r="AV280">
        <v>0</v>
      </c>
      <c r="AW280">
        <v>0</v>
      </c>
      <c r="AX280">
        <v>0</v>
      </c>
      <c r="AY280" s="15">
        <v>1</v>
      </c>
      <c r="AZ280">
        <v>0</v>
      </c>
      <c r="BA280">
        <v>1</v>
      </c>
      <c r="BB280" s="15">
        <v>0</v>
      </c>
      <c r="BC280">
        <v>1894</v>
      </c>
      <c r="BD280">
        <v>75</v>
      </c>
      <c r="BE280" s="21">
        <v>0.90700000000000003</v>
      </c>
      <c r="BF280" s="21">
        <v>49.57</v>
      </c>
      <c r="BG280">
        <v>0</v>
      </c>
      <c r="BH280">
        <v>0</v>
      </c>
      <c r="BI280">
        <v>1</v>
      </c>
      <c r="BJ280">
        <v>0</v>
      </c>
      <c r="BK280">
        <v>0</v>
      </c>
      <c r="BL280" s="15">
        <v>0</v>
      </c>
      <c r="BM280">
        <v>0</v>
      </c>
      <c r="BN280">
        <v>0</v>
      </c>
      <c r="BO280">
        <v>1</v>
      </c>
      <c r="BP280" s="15">
        <v>0</v>
      </c>
      <c r="BQ280">
        <v>1</v>
      </c>
      <c r="BR280">
        <v>0</v>
      </c>
      <c r="BS280" s="15">
        <v>0</v>
      </c>
      <c r="BT280">
        <v>1</v>
      </c>
      <c r="BU280">
        <v>0</v>
      </c>
      <c r="BV280">
        <v>0</v>
      </c>
      <c r="BW280">
        <v>0</v>
      </c>
      <c r="BX280">
        <v>0</v>
      </c>
      <c r="BY280">
        <v>1</v>
      </c>
      <c r="BZ280">
        <v>1</v>
      </c>
      <c r="CA280">
        <v>0</v>
      </c>
      <c r="CB280">
        <v>1</v>
      </c>
      <c r="CC280">
        <v>1</v>
      </c>
      <c r="CD280">
        <v>1</v>
      </c>
      <c r="CE280" s="15">
        <v>1</v>
      </c>
      <c r="CF280">
        <v>0</v>
      </c>
      <c r="CG280">
        <v>0</v>
      </c>
      <c r="CH280">
        <v>0</v>
      </c>
      <c r="CI280">
        <v>1</v>
      </c>
      <c r="CJ280">
        <v>34</v>
      </c>
      <c r="CK280" s="28" t="s">
        <v>80</v>
      </c>
    </row>
    <row r="281" spans="1:89" x14ac:dyDescent="0.35">
      <c r="A281">
        <v>280</v>
      </c>
      <c r="B281">
        <v>19</v>
      </c>
      <c r="C281" s="21" t="s">
        <v>125</v>
      </c>
      <c r="D281" s="11">
        <v>3.127680663207633</v>
      </c>
      <c r="E281" s="12">
        <v>6.787042513137818</v>
      </c>
      <c r="F281" s="7">
        <v>0.46083115836585908</v>
      </c>
      <c r="G281" s="8">
        <v>0</v>
      </c>
      <c r="H281" s="9">
        <v>1</v>
      </c>
      <c r="I281" s="9">
        <v>0</v>
      </c>
      <c r="J281" s="9">
        <v>0</v>
      </c>
      <c r="K281" s="9">
        <v>0</v>
      </c>
      <c r="L281" s="8">
        <v>4880</v>
      </c>
      <c r="M281" s="9">
        <v>29</v>
      </c>
      <c r="N281" s="9">
        <f t="shared" si="40"/>
        <v>4850</v>
      </c>
      <c r="O281" s="9">
        <f t="shared" si="41"/>
        <v>16</v>
      </c>
      <c r="P281" s="7">
        <v>16</v>
      </c>
      <c r="Q281" s="7">
        <f t="shared" si="42"/>
        <v>27.57</v>
      </c>
      <c r="R281" s="9">
        <v>0</v>
      </c>
      <c r="S281" s="9">
        <v>1</v>
      </c>
      <c r="T281" s="9">
        <v>0</v>
      </c>
      <c r="U281" s="9">
        <v>0</v>
      </c>
      <c r="V281" s="9">
        <v>1</v>
      </c>
      <c r="W281" s="25">
        <v>0</v>
      </c>
      <c r="X281" s="9">
        <v>0</v>
      </c>
      <c r="Y281" s="9">
        <v>1</v>
      </c>
      <c r="Z281" s="25">
        <v>0</v>
      </c>
      <c r="AA281" s="9">
        <v>1</v>
      </c>
      <c r="AB281" s="25">
        <v>0</v>
      </c>
      <c r="AC281" s="17">
        <v>2011</v>
      </c>
      <c r="AD281" s="27">
        <f t="shared" si="44"/>
        <v>0.3972</v>
      </c>
      <c r="AE281" s="27">
        <v>0.26300000000000001</v>
      </c>
      <c r="AF281" s="27">
        <v>0.2162</v>
      </c>
      <c r="AG281" s="34">
        <v>0.1236</v>
      </c>
      <c r="AH281" s="33">
        <v>1</v>
      </c>
      <c r="AI281" s="15">
        <v>0</v>
      </c>
      <c r="AJ281">
        <v>0.18748699999999999</v>
      </c>
      <c r="AK281" s="31">
        <f t="shared" si="45"/>
        <v>0.81251300000000004</v>
      </c>
      <c r="AL281">
        <v>0.498</v>
      </c>
      <c r="AM281" s="31">
        <v>0.502</v>
      </c>
      <c r="AN281">
        <v>0</v>
      </c>
      <c r="AO281" s="15">
        <v>1</v>
      </c>
      <c r="AP281">
        <v>0.32400000000000001</v>
      </c>
      <c r="AQ281" s="15">
        <v>0.67600000000000005</v>
      </c>
      <c r="AR281" s="15" t="s">
        <v>19</v>
      </c>
      <c r="AS281">
        <v>0</v>
      </c>
      <c r="AT281">
        <v>0</v>
      </c>
      <c r="AU281">
        <v>0</v>
      </c>
      <c r="AV281">
        <v>0</v>
      </c>
      <c r="AW281">
        <v>0</v>
      </c>
      <c r="AX281">
        <v>0</v>
      </c>
      <c r="AY281" s="15">
        <v>1</v>
      </c>
      <c r="AZ281">
        <v>0</v>
      </c>
      <c r="BA281">
        <v>1</v>
      </c>
      <c r="BB281" s="15">
        <v>0</v>
      </c>
      <c r="BC281">
        <v>1894</v>
      </c>
      <c r="BD281">
        <v>75</v>
      </c>
      <c r="BE281" s="21">
        <v>0.90700000000000003</v>
      </c>
      <c r="BF281" s="21">
        <v>49.57</v>
      </c>
      <c r="BG281">
        <v>0</v>
      </c>
      <c r="BH281">
        <v>0</v>
      </c>
      <c r="BI281">
        <v>1</v>
      </c>
      <c r="BJ281">
        <v>0</v>
      </c>
      <c r="BK281">
        <v>0</v>
      </c>
      <c r="BL281" s="15">
        <v>0</v>
      </c>
      <c r="BM281">
        <v>0</v>
      </c>
      <c r="BN281">
        <v>0</v>
      </c>
      <c r="BO281">
        <v>1</v>
      </c>
      <c r="BP281" s="15">
        <v>0</v>
      </c>
      <c r="BQ281">
        <v>1</v>
      </c>
      <c r="BR281">
        <v>0</v>
      </c>
      <c r="BS281" s="15">
        <v>0</v>
      </c>
      <c r="BT281">
        <v>1</v>
      </c>
      <c r="BU281">
        <v>0</v>
      </c>
      <c r="BV281">
        <v>0</v>
      </c>
      <c r="BW281">
        <v>0</v>
      </c>
      <c r="BX281">
        <v>0</v>
      </c>
      <c r="BY281">
        <v>1</v>
      </c>
      <c r="BZ281">
        <v>1</v>
      </c>
      <c r="CA281">
        <v>0</v>
      </c>
      <c r="CB281">
        <v>1</v>
      </c>
      <c r="CC281">
        <v>1</v>
      </c>
      <c r="CD281">
        <v>1</v>
      </c>
      <c r="CE281" s="15">
        <v>1</v>
      </c>
      <c r="CF281">
        <v>0</v>
      </c>
      <c r="CG281">
        <v>0</v>
      </c>
      <c r="CH281">
        <v>0</v>
      </c>
      <c r="CI281">
        <v>1</v>
      </c>
      <c r="CJ281">
        <v>34</v>
      </c>
      <c r="CK281" s="28" t="s">
        <v>80</v>
      </c>
    </row>
    <row r="282" spans="1:89" x14ac:dyDescent="0.35">
      <c r="A282">
        <v>281</v>
      </c>
      <c r="B282">
        <v>19</v>
      </c>
      <c r="C282" s="21" t="s">
        <v>125</v>
      </c>
      <c r="D282" s="11">
        <v>4.5673010915691981</v>
      </c>
      <c r="E282" s="12">
        <v>6.2696655529493164</v>
      </c>
      <c r="F282" s="7">
        <v>0.72847603321052612</v>
      </c>
      <c r="G282" s="8">
        <v>0</v>
      </c>
      <c r="H282" s="9">
        <v>1</v>
      </c>
      <c r="I282" s="9">
        <v>0</v>
      </c>
      <c r="J282" s="9">
        <v>0</v>
      </c>
      <c r="K282" s="9">
        <v>0</v>
      </c>
      <c r="L282" s="8">
        <v>4880</v>
      </c>
      <c r="M282" s="9">
        <v>29</v>
      </c>
      <c r="N282" s="9">
        <f t="shared" si="40"/>
        <v>4850</v>
      </c>
      <c r="O282" s="9">
        <f t="shared" si="41"/>
        <v>16</v>
      </c>
      <c r="P282" s="7">
        <v>21</v>
      </c>
      <c r="Q282" s="7">
        <f t="shared" si="42"/>
        <v>22.57</v>
      </c>
      <c r="R282" s="9">
        <v>0</v>
      </c>
      <c r="S282" s="9">
        <v>1</v>
      </c>
      <c r="T282" s="9">
        <v>0</v>
      </c>
      <c r="U282" s="9">
        <v>0</v>
      </c>
      <c r="V282" s="9">
        <v>1</v>
      </c>
      <c r="W282" s="25">
        <v>0</v>
      </c>
      <c r="X282" s="9">
        <v>0</v>
      </c>
      <c r="Y282" s="9">
        <v>1</v>
      </c>
      <c r="Z282" s="25">
        <v>0</v>
      </c>
      <c r="AA282" s="9">
        <v>1</v>
      </c>
      <c r="AB282" s="25">
        <v>0</v>
      </c>
      <c r="AC282" s="17">
        <v>2011</v>
      </c>
      <c r="AD282" s="27">
        <f t="shared" si="44"/>
        <v>0.3972</v>
      </c>
      <c r="AE282" s="27">
        <v>0.26300000000000001</v>
      </c>
      <c r="AF282" s="27">
        <v>0.2162</v>
      </c>
      <c r="AG282" s="34">
        <v>0.1236</v>
      </c>
      <c r="AH282" s="33">
        <v>1</v>
      </c>
      <c r="AI282" s="15">
        <v>0</v>
      </c>
      <c r="AJ282">
        <v>0.18748699999999999</v>
      </c>
      <c r="AK282" s="31">
        <f t="shared" si="45"/>
        <v>0.81251300000000004</v>
      </c>
      <c r="AL282">
        <v>0.498</v>
      </c>
      <c r="AM282" s="31">
        <v>0.502</v>
      </c>
      <c r="AN282">
        <v>0</v>
      </c>
      <c r="AO282" s="15">
        <v>1</v>
      </c>
      <c r="AP282">
        <v>0.32400000000000001</v>
      </c>
      <c r="AQ282" s="15">
        <v>0.67600000000000005</v>
      </c>
      <c r="AR282" s="15" t="s">
        <v>19</v>
      </c>
      <c r="AS282">
        <v>0</v>
      </c>
      <c r="AT282">
        <v>0</v>
      </c>
      <c r="AU282">
        <v>0</v>
      </c>
      <c r="AV282">
        <v>0</v>
      </c>
      <c r="AW282">
        <v>0</v>
      </c>
      <c r="AX282">
        <v>0</v>
      </c>
      <c r="AY282" s="15">
        <v>1</v>
      </c>
      <c r="AZ282">
        <v>0</v>
      </c>
      <c r="BA282">
        <v>1</v>
      </c>
      <c r="BB282" s="15">
        <v>0</v>
      </c>
      <c r="BC282">
        <v>1894</v>
      </c>
      <c r="BD282">
        <v>75</v>
      </c>
      <c r="BE282" s="21">
        <v>0.90700000000000003</v>
      </c>
      <c r="BF282" s="21">
        <v>49.57</v>
      </c>
      <c r="BG282">
        <v>0</v>
      </c>
      <c r="BH282">
        <v>0</v>
      </c>
      <c r="BI282">
        <v>1</v>
      </c>
      <c r="BJ282">
        <v>0</v>
      </c>
      <c r="BK282">
        <v>0</v>
      </c>
      <c r="BL282" s="15">
        <v>0</v>
      </c>
      <c r="BM282">
        <v>0</v>
      </c>
      <c r="BN282">
        <v>0</v>
      </c>
      <c r="BO282">
        <v>1</v>
      </c>
      <c r="BP282" s="15">
        <v>0</v>
      </c>
      <c r="BQ282">
        <v>1</v>
      </c>
      <c r="BR282">
        <v>0</v>
      </c>
      <c r="BS282" s="15">
        <v>0</v>
      </c>
      <c r="BT282">
        <v>1</v>
      </c>
      <c r="BU282">
        <v>0</v>
      </c>
      <c r="BV282">
        <v>0</v>
      </c>
      <c r="BW282">
        <v>0</v>
      </c>
      <c r="BX282">
        <v>0</v>
      </c>
      <c r="BY282">
        <v>1</v>
      </c>
      <c r="BZ282">
        <v>1</v>
      </c>
      <c r="CA282">
        <v>0</v>
      </c>
      <c r="CB282">
        <v>1</v>
      </c>
      <c r="CC282">
        <v>1</v>
      </c>
      <c r="CD282">
        <v>1</v>
      </c>
      <c r="CE282" s="15">
        <v>1</v>
      </c>
      <c r="CF282">
        <v>0</v>
      </c>
      <c r="CG282">
        <v>0</v>
      </c>
      <c r="CH282">
        <v>0</v>
      </c>
      <c r="CI282">
        <v>1</v>
      </c>
      <c r="CJ282">
        <v>34</v>
      </c>
      <c r="CK282" s="28" t="s">
        <v>80</v>
      </c>
    </row>
    <row r="283" spans="1:89" x14ac:dyDescent="0.35">
      <c r="A283">
        <v>282</v>
      </c>
      <c r="B283">
        <v>19</v>
      </c>
      <c r="C283" s="21" t="s">
        <v>125</v>
      </c>
      <c r="D283" s="11">
        <v>1.1607883405032831</v>
      </c>
      <c r="E283" s="12">
        <v>4.1916956119114168</v>
      </c>
      <c r="F283" s="7">
        <v>0.27692572361521312</v>
      </c>
      <c r="G283" s="8">
        <v>0</v>
      </c>
      <c r="H283" s="9">
        <v>1</v>
      </c>
      <c r="I283" s="9">
        <v>0</v>
      </c>
      <c r="J283" s="9">
        <v>0</v>
      </c>
      <c r="K283" s="9">
        <v>0</v>
      </c>
      <c r="L283" s="8">
        <v>4880</v>
      </c>
      <c r="M283" s="9">
        <v>29</v>
      </c>
      <c r="N283" s="9">
        <f t="shared" si="40"/>
        <v>4850</v>
      </c>
      <c r="O283" s="9">
        <f t="shared" si="41"/>
        <v>16</v>
      </c>
      <c r="P283" s="7">
        <v>6</v>
      </c>
      <c r="Q283" s="7">
        <f t="shared" si="42"/>
        <v>37.57</v>
      </c>
      <c r="R283" s="9">
        <v>0</v>
      </c>
      <c r="S283" s="9">
        <v>1</v>
      </c>
      <c r="T283" s="9">
        <v>0</v>
      </c>
      <c r="U283" s="9">
        <v>0</v>
      </c>
      <c r="V283" s="9">
        <v>1</v>
      </c>
      <c r="W283" s="25">
        <v>0</v>
      </c>
      <c r="X283" s="9">
        <v>0</v>
      </c>
      <c r="Y283" s="9">
        <v>1</v>
      </c>
      <c r="Z283" s="25">
        <v>0</v>
      </c>
      <c r="AA283" s="9">
        <v>1</v>
      </c>
      <c r="AB283" s="25">
        <v>0</v>
      </c>
      <c r="AC283" s="17">
        <v>2011</v>
      </c>
      <c r="AD283" s="27">
        <f t="shared" si="44"/>
        <v>0.3972</v>
      </c>
      <c r="AE283" s="27">
        <v>0.26300000000000001</v>
      </c>
      <c r="AF283" s="27">
        <v>0.2162</v>
      </c>
      <c r="AG283" s="34">
        <v>0.1236</v>
      </c>
      <c r="AH283" s="33">
        <v>1</v>
      </c>
      <c r="AI283" s="15">
        <v>0</v>
      </c>
      <c r="AJ283">
        <v>0.18748699999999999</v>
      </c>
      <c r="AK283" s="31">
        <f t="shared" si="45"/>
        <v>0.81251300000000004</v>
      </c>
      <c r="AL283">
        <v>0.498</v>
      </c>
      <c r="AM283" s="31">
        <v>0.502</v>
      </c>
      <c r="AN283">
        <v>0</v>
      </c>
      <c r="AO283" s="15">
        <v>1</v>
      </c>
      <c r="AP283">
        <v>0.32400000000000001</v>
      </c>
      <c r="AQ283" s="15">
        <v>0.67600000000000005</v>
      </c>
      <c r="AR283" s="15" t="s">
        <v>19</v>
      </c>
      <c r="AS283">
        <v>0</v>
      </c>
      <c r="AT283">
        <v>0</v>
      </c>
      <c r="AU283">
        <v>0</v>
      </c>
      <c r="AV283">
        <v>0</v>
      </c>
      <c r="AW283">
        <v>0</v>
      </c>
      <c r="AX283">
        <v>0</v>
      </c>
      <c r="AY283" s="15">
        <v>1</v>
      </c>
      <c r="AZ283">
        <v>0</v>
      </c>
      <c r="BA283">
        <v>1</v>
      </c>
      <c r="BB283" s="15">
        <v>0</v>
      </c>
      <c r="BC283">
        <v>1894</v>
      </c>
      <c r="BD283">
        <v>75</v>
      </c>
      <c r="BE283" s="21">
        <v>0.90700000000000003</v>
      </c>
      <c r="BF283" s="21">
        <v>49.57</v>
      </c>
      <c r="BG283">
        <v>0</v>
      </c>
      <c r="BH283">
        <v>0</v>
      </c>
      <c r="BI283">
        <v>1</v>
      </c>
      <c r="BJ283">
        <v>0</v>
      </c>
      <c r="BK283">
        <v>0</v>
      </c>
      <c r="BL283" s="15">
        <v>0</v>
      </c>
      <c r="BM283">
        <v>0</v>
      </c>
      <c r="BN283">
        <v>0</v>
      </c>
      <c r="BO283">
        <v>1</v>
      </c>
      <c r="BP283" s="15">
        <v>0</v>
      </c>
      <c r="BQ283">
        <v>1</v>
      </c>
      <c r="BR283">
        <v>0</v>
      </c>
      <c r="BS283" s="15">
        <v>0</v>
      </c>
      <c r="BT283">
        <v>1</v>
      </c>
      <c r="BU283">
        <v>0</v>
      </c>
      <c r="BV283">
        <v>0</v>
      </c>
      <c r="BW283">
        <v>0</v>
      </c>
      <c r="BX283">
        <v>0</v>
      </c>
      <c r="BY283">
        <v>1</v>
      </c>
      <c r="BZ283">
        <v>1</v>
      </c>
      <c r="CA283">
        <v>0</v>
      </c>
      <c r="CB283">
        <v>1</v>
      </c>
      <c r="CC283">
        <v>1</v>
      </c>
      <c r="CD283">
        <v>1</v>
      </c>
      <c r="CE283" s="15">
        <v>1</v>
      </c>
      <c r="CF283">
        <v>0</v>
      </c>
      <c r="CG283">
        <v>0</v>
      </c>
      <c r="CH283">
        <v>0</v>
      </c>
      <c r="CI283">
        <v>1</v>
      </c>
      <c r="CJ283">
        <v>34</v>
      </c>
      <c r="CK283" s="28" t="s">
        <v>80</v>
      </c>
    </row>
    <row r="284" spans="1:89" x14ac:dyDescent="0.35">
      <c r="A284">
        <v>283</v>
      </c>
      <c r="B284">
        <v>19</v>
      </c>
      <c r="C284" s="21" t="s">
        <v>125</v>
      </c>
      <c r="D284" s="11">
        <v>2.899804781149951</v>
      </c>
      <c r="E284" s="12">
        <v>3.8298031630660452</v>
      </c>
      <c r="F284" s="7">
        <v>0.75716809916372807</v>
      </c>
      <c r="G284" s="8">
        <v>0</v>
      </c>
      <c r="H284" s="9">
        <v>1</v>
      </c>
      <c r="I284" s="9">
        <v>0</v>
      </c>
      <c r="J284" s="9">
        <v>0</v>
      </c>
      <c r="K284" s="9">
        <v>0</v>
      </c>
      <c r="L284" s="8">
        <v>4880</v>
      </c>
      <c r="M284" s="9">
        <v>29</v>
      </c>
      <c r="N284" s="9">
        <f t="shared" si="40"/>
        <v>4850</v>
      </c>
      <c r="O284" s="9">
        <f t="shared" si="41"/>
        <v>16</v>
      </c>
      <c r="P284" s="7">
        <v>12</v>
      </c>
      <c r="Q284" s="7">
        <f t="shared" si="42"/>
        <v>31.57</v>
      </c>
      <c r="R284" s="9">
        <v>0</v>
      </c>
      <c r="S284" s="9">
        <v>1</v>
      </c>
      <c r="T284" s="9">
        <v>0</v>
      </c>
      <c r="U284" s="9">
        <v>0</v>
      </c>
      <c r="V284" s="9">
        <v>1</v>
      </c>
      <c r="W284" s="25">
        <v>0</v>
      </c>
      <c r="X284" s="9">
        <v>0</v>
      </c>
      <c r="Y284" s="9">
        <v>1</v>
      </c>
      <c r="Z284" s="25">
        <v>0</v>
      </c>
      <c r="AA284" s="9">
        <v>1</v>
      </c>
      <c r="AB284" s="25">
        <v>0</v>
      </c>
      <c r="AC284" s="17">
        <v>2011</v>
      </c>
      <c r="AD284" s="27">
        <f t="shared" si="44"/>
        <v>0.3972</v>
      </c>
      <c r="AE284" s="27">
        <v>0.26300000000000001</v>
      </c>
      <c r="AF284" s="27">
        <v>0.2162</v>
      </c>
      <c r="AG284" s="34">
        <v>0.1236</v>
      </c>
      <c r="AH284" s="33">
        <v>1</v>
      </c>
      <c r="AI284" s="15">
        <v>0</v>
      </c>
      <c r="AJ284">
        <v>0.18748699999999999</v>
      </c>
      <c r="AK284" s="31">
        <f t="shared" si="45"/>
        <v>0.81251300000000004</v>
      </c>
      <c r="AL284">
        <v>0.498</v>
      </c>
      <c r="AM284" s="31">
        <v>0.502</v>
      </c>
      <c r="AN284">
        <v>0</v>
      </c>
      <c r="AO284" s="15">
        <v>1</v>
      </c>
      <c r="AP284">
        <v>0.32400000000000001</v>
      </c>
      <c r="AQ284" s="15">
        <v>0.67600000000000005</v>
      </c>
      <c r="AR284" s="15" t="s">
        <v>19</v>
      </c>
      <c r="AS284">
        <v>0</v>
      </c>
      <c r="AT284">
        <v>0</v>
      </c>
      <c r="AU284">
        <v>0</v>
      </c>
      <c r="AV284">
        <v>0</v>
      </c>
      <c r="AW284">
        <v>0</v>
      </c>
      <c r="AX284">
        <v>0</v>
      </c>
      <c r="AY284" s="15">
        <v>1</v>
      </c>
      <c r="AZ284">
        <v>0</v>
      </c>
      <c r="BA284">
        <v>1</v>
      </c>
      <c r="BB284" s="15">
        <v>0</v>
      </c>
      <c r="BC284">
        <v>1894</v>
      </c>
      <c r="BD284">
        <v>75</v>
      </c>
      <c r="BE284" s="21">
        <v>0.90700000000000003</v>
      </c>
      <c r="BF284" s="21">
        <v>49.57</v>
      </c>
      <c r="BG284">
        <v>0</v>
      </c>
      <c r="BH284">
        <v>0</v>
      </c>
      <c r="BI284">
        <v>1</v>
      </c>
      <c r="BJ284">
        <v>0</v>
      </c>
      <c r="BK284">
        <v>0</v>
      </c>
      <c r="BL284" s="15">
        <v>0</v>
      </c>
      <c r="BM284">
        <v>0</v>
      </c>
      <c r="BN284">
        <v>0</v>
      </c>
      <c r="BO284">
        <v>1</v>
      </c>
      <c r="BP284" s="15">
        <v>0</v>
      </c>
      <c r="BQ284">
        <v>1</v>
      </c>
      <c r="BR284">
        <v>0</v>
      </c>
      <c r="BS284" s="15">
        <v>0</v>
      </c>
      <c r="BT284">
        <v>1</v>
      </c>
      <c r="BU284">
        <v>0</v>
      </c>
      <c r="BV284">
        <v>0</v>
      </c>
      <c r="BW284">
        <v>0</v>
      </c>
      <c r="BX284">
        <v>0</v>
      </c>
      <c r="BY284">
        <v>1</v>
      </c>
      <c r="BZ284">
        <v>1</v>
      </c>
      <c r="CA284">
        <v>0</v>
      </c>
      <c r="CB284">
        <v>1</v>
      </c>
      <c r="CC284">
        <v>1</v>
      </c>
      <c r="CD284">
        <v>1</v>
      </c>
      <c r="CE284" s="15">
        <v>1</v>
      </c>
      <c r="CF284">
        <v>0</v>
      </c>
      <c r="CG284">
        <v>0</v>
      </c>
      <c r="CH284">
        <v>0</v>
      </c>
      <c r="CI284">
        <v>1</v>
      </c>
      <c r="CJ284">
        <v>34</v>
      </c>
      <c r="CK284" s="28" t="s">
        <v>80</v>
      </c>
    </row>
    <row r="285" spans="1:89" x14ac:dyDescent="0.35">
      <c r="A285">
        <v>284</v>
      </c>
      <c r="B285">
        <v>19</v>
      </c>
      <c r="C285" s="21" t="s">
        <v>125</v>
      </c>
      <c r="D285" s="11">
        <v>9.0215836453789056</v>
      </c>
      <c r="E285" s="12">
        <v>5.1295224257327012</v>
      </c>
      <c r="F285" s="7">
        <v>1.758757033621948</v>
      </c>
      <c r="G285" s="8">
        <v>0</v>
      </c>
      <c r="H285" s="9">
        <v>1</v>
      </c>
      <c r="I285" s="9">
        <v>0</v>
      </c>
      <c r="J285" s="9">
        <v>0</v>
      </c>
      <c r="K285" s="9">
        <v>0</v>
      </c>
      <c r="L285" s="8">
        <v>4880</v>
      </c>
      <c r="M285" s="9">
        <v>29</v>
      </c>
      <c r="N285" s="9">
        <f t="shared" si="40"/>
        <v>4850</v>
      </c>
      <c r="O285" s="9">
        <f t="shared" si="41"/>
        <v>16</v>
      </c>
      <c r="P285" s="7">
        <v>16</v>
      </c>
      <c r="Q285" s="7">
        <f t="shared" si="42"/>
        <v>27.57</v>
      </c>
      <c r="R285" s="9">
        <v>0</v>
      </c>
      <c r="S285" s="9">
        <v>1</v>
      </c>
      <c r="T285" s="9">
        <v>0</v>
      </c>
      <c r="U285" s="9">
        <v>0</v>
      </c>
      <c r="V285" s="9">
        <v>1</v>
      </c>
      <c r="W285" s="25">
        <v>0</v>
      </c>
      <c r="X285" s="9">
        <v>0</v>
      </c>
      <c r="Y285" s="9">
        <v>1</v>
      </c>
      <c r="Z285" s="25">
        <v>0</v>
      </c>
      <c r="AA285" s="9">
        <v>1</v>
      </c>
      <c r="AB285" s="25">
        <v>0</v>
      </c>
      <c r="AC285" s="17">
        <v>2011</v>
      </c>
      <c r="AD285" s="27">
        <f t="shared" si="44"/>
        <v>0.3972</v>
      </c>
      <c r="AE285" s="27">
        <v>0.26300000000000001</v>
      </c>
      <c r="AF285" s="27">
        <v>0.2162</v>
      </c>
      <c r="AG285" s="34">
        <v>0.1236</v>
      </c>
      <c r="AH285" s="33">
        <v>1</v>
      </c>
      <c r="AI285" s="15">
        <v>0</v>
      </c>
      <c r="AJ285">
        <v>0.18748699999999999</v>
      </c>
      <c r="AK285" s="31">
        <f t="shared" si="45"/>
        <v>0.81251300000000004</v>
      </c>
      <c r="AL285">
        <v>0.498</v>
      </c>
      <c r="AM285" s="31">
        <v>0.502</v>
      </c>
      <c r="AN285">
        <v>0</v>
      </c>
      <c r="AO285" s="15">
        <v>1</v>
      </c>
      <c r="AP285">
        <v>0.32400000000000001</v>
      </c>
      <c r="AQ285" s="15">
        <v>0.67600000000000005</v>
      </c>
      <c r="AR285" s="15" t="s">
        <v>19</v>
      </c>
      <c r="AS285">
        <v>0</v>
      </c>
      <c r="AT285">
        <v>0</v>
      </c>
      <c r="AU285">
        <v>0</v>
      </c>
      <c r="AV285">
        <v>0</v>
      </c>
      <c r="AW285">
        <v>0</v>
      </c>
      <c r="AX285">
        <v>0</v>
      </c>
      <c r="AY285" s="15">
        <v>1</v>
      </c>
      <c r="AZ285">
        <v>0</v>
      </c>
      <c r="BA285">
        <v>1</v>
      </c>
      <c r="BB285" s="15">
        <v>0</v>
      </c>
      <c r="BC285">
        <v>1894</v>
      </c>
      <c r="BD285">
        <v>75</v>
      </c>
      <c r="BE285" s="21">
        <v>0.90700000000000003</v>
      </c>
      <c r="BF285" s="21">
        <v>49.57</v>
      </c>
      <c r="BG285">
        <v>0</v>
      </c>
      <c r="BH285">
        <v>0</v>
      </c>
      <c r="BI285">
        <v>1</v>
      </c>
      <c r="BJ285">
        <v>0</v>
      </c>
      <c r="BK285">
        <v>0</v>
      </c>
      <c r="BL285" s="15">
        <v>0</v>
      </c>
      <c r="BM285">
        <v>0</v>
      </c>
      <c r="BN285">
        <v>0</v>
      </c>
      <c r="BO285">
        <v>1</v>
      </c>
      <c r="BP285" s="15">
        <v>0</v>
      </c>
      <c r="BQ285">
        <v>1</v>
      </c>
      <c r="BR285">
        <v>0</v>
      </c>
      <c r="BS285" s="15">
        <v>0</v>
      </c>
      <c r="BT285">
        <v>1</v>
      </c>
      <c r="BU285">
        <v>0</v>
      </c>
      <c r="BV285">
        <v>0</v>
      </c>
      <c r="BW285">
        <v>0</v>
      </c>
      <c r="BX285">
        <v>0</v>
      </c>
      <c r="BY285">
        <v>1</v>
      </c>
      <c r="BZ285">
        <v>1</v>
      </c>
      <c r="CA285">
        <v>0</v>
      </c>
      <c r="CB285">
        <v>1</v>
      </c>
      <c r="CC285">
        <v>1</v>
      </c>
      <c r="CD285">
        <v>1</v>
      </c>
      <c r="CE285" s="15">
        <v>1</v>
      </c>
      <c r="CF285">
        <v>0</v>
      </c>
      <c r="CG285">
        <v>0</v>
      </c>
      <c r="CH285">
        <v>0</v>
      </c>
      <c r="CI285">
        <v>1</v>
      </c>
      <c r="CJ285">
        <v>34</v>
      </c>
      <c r="CK285" s="28" t="s">
        <v>80</v>
      </c>
    </row>
    <row r="286" spans="1:89" x14ac:dyDescent="0.35">
      <c r="A286">
        <v>285</v>
      </c>
      <c r="B286">
        <v>19</v>
      </c>
      <c r="C286" s="21" t="s">
        <v>125</v>
      </c>
      <c r="D286" s="11">
        <v>10.99528104162324</v>
      </c>
      <c r="E286" s="12">
        <v>3.8798791877961039</v>
      </c>
      <c r="F286" s="7">
        <v>2.8339235603541861</v>
      </c>
      <c r="G286" s="8">
        <v>0</v>
      </c>
      <c r="H286" s="9">
        <v>1</v>
      </c>
      <c r="I286" s="9">
        <v>0</v>
      </c>
      <c r="J286" s="9">
        <v>0</v>
      </c>
      <c r="K286" s="9">
        <v>0</v>
      </c>
      <c r="L286" s="8">
        <v>4880</v>
      </c>
      <c r="M286" s="9">
        <v>29</v>
      </c>
      <c r="N286" s="9">
        <f t="shared" si="40"/>
        <v>4850</v>
      </c>
      <c r="O286" s="9">
        <f t="shared" si="41"/>
        <v>16</v>
      </c>
      <c r="P286" s="7">
        <v>21</v>
      </c>
      <c r="Q286" s="7">
        <f t="shared" si="42"/>
        <v>22.57</v>
      </c>
      <c r="R286" s="9">
        <v>0</v>
      </c>
      <c r="S286" s="9">
        <v>1</v>
      </c>
      <c r="T286" s="9">
        <v>0</v>
      </c>
      <c r="U286" s="9">
        <v>0</v>
      </c>
      <c r="V286" s="9">
        <v>1</v>
      </c>
      <c r="W286" s="25">
        <v>0</v>
      </c>
      <c r="X286" s="9">
        <v>0</v>
      </c>
      <c r="Y286" s="9">
        <v>1</v>
      </c>
      <c r="Z286" s="25">
        <v>0</v>
      </c>
      <c r="AA286" s="9">
        <v>1</v>
      </c>
      <c r="AB286" s="25">
        <v>0</v>
      </c>
      <c r="AC286" s="17">
        <v>2011</v>
      </c>
      <c r="AD286" s="27">
        <f t="shared" si="44"/>
        <v>0.3972</v>
      </c>
      <c r="AE286" s="27">
        <v>0.26300000000000001</v>
      </c>
      <c r="AF286" s="27">
        <v>0.2162</v>
      </c>
      <c r="AG286" s="34">
        <v>0.1236</v>
      </c>
      <c r="AH286" s="33">
        <v>1</v>
      </c>
      <c r="AI286" s="15">
        <v>0</v>
      </c>
      <c r="AJ286">
        <v>0.18748699999999999</v>
      </c>
      <c r="AK286" s="31">
        <f t="shared" si="45"/>
        <v>0.81251300000000004</v>
      </c>
      <c r="AL286">
        <v>0.498</v>
      </c>
      <c r="AM286" s="31">
        <v>0.502</v>
      </c>
      <c r="AN286">
        <v>0</v>
      </c>
      <c r="AO286" s="15">
        <v>1</v>
      </c>
      <c r="AP286">
        <v>0.32400000000000001</v>
      </c>
      <c r="AQ286" s="15">
        <v>0.67600000000000005</v>
      </c>
      <c r="AR286" s="15" t="s">
        <v>19</v>
      </c>
      <c r="AS286">
        <v>0</v>
      </c>
      <c r="AT286">
        <v>0</v>
      </c>
      <c r="AU286">
        <v>0</v>
      </c>
      <c r="AV286">
        <v>0</v>
      </c>
      <c r="AW286">
        <v>0</v>
      </c>
      <c r="AX286">
        <v>0</v>
      </c>
      <c r="AY286" s="15">
        <v>1</v>
      </c>
      <c r="AZ286">
        <v>0</v>
      </c>
      <c r="BA286">
        <v>1</v>
      </c>
      <c r="BB286" s="15">
        <v>0</v>
      </c>
      <c r="BC286">
        <v>1894</v>
      </c>
      <c r="BD286">
        <v>75</v>
      </c>
      <c r="BE286" s="21">
        <v>0.90700000000000003</v>
      </c>
      <c r="BF286" s="21">
        <v>49.57</v>
      </c>
      <c r="BG286">
        <v>0</v>
      </c>
      <c r="BH286">
        <v>0</v>
      </c>
      <c r="BI286">
        <v>1</v>
      </c>
      <c r="BJ286">
        <v>0</v>
      </c>
      <c r="BK286">
        <v>0</v>
      </c>
      <c r="BL286" s="15">
        <v>0</v>
      </c>
      <c r="BM286">
        <v>0</v>
      </c>
      <c r="BN286">
        <v>0</v>
      </c>
      <c r="BO286">
        <v>1</v>
      </c>
      <c r="BP286" s="15">
        <v>0</v>
      </c>
      <c r="BQ286">
        <v>1</v>
      </c>
      <c r="BR286">
        <v>0</v>
      </c>
      <c r="BS286" s="15">
        <v>0</v>
      </c>
      <c r="BT286">
        <v>1</v>
      </c>
      <c r="BU286">
        <v>0</v>
      </c>
      <c r="BV286">
        <v>0</v>
      </c>
      <c r="BW286">
        <v>0</v>
      </c>
      <c r="BX286">
        <v>0</v>
      </c>
      <c r="BY286">
        <v>1</v>
      </c>
      <c r="BZ286">
        <v>1</v>
      </c>
      <c r="CA286">
        <v>0</v>
      </c>
      <c r="CB286">
        <v>1</v>
      </c>
      <c r="CC286">
        <v>1</v>
      </c>
      <c r="CD286">
        <v>1</v>
      </c>
      <c r="CE286" s="15">
        <v>1</v>
      </c>
      <c r="CF286">
        <v>0</v>
      </c>
      <c r="CG286">
        <v>0</v>
      </c>
      <c r="CH286">
        <v>0</v>
      </c>
      <c r="CI286">
        <v>1</v>
      </c>
      <c r="CJ286">
        <v>34</v>
      </c>
      <c r="CK286" s="28" t="s">
        <v>80</v>
      </c>
    </row>
    <row r="287" spans="1:89" x14ac:dyDescent="0.35">
      <c r="A287">
        <v>286</v>
      </c>
      <c r="B287">
        <v>19</v>
      </c>
      <c r="C287" s="21" t="s">
        <v>125</v>
      </c>
      <c r="D287" s="11">
        <v>1.3938506841181251</v>
      </c>
      <c r="E287" s="12">
        <v>4.4835081139046222</v>
      </c>
      <c r="F287" s="7">
        <v>0.31088394371260342</v>
      </c>
      <c r="G287" s="8">
        <v>0</v>
      </c>
      <c r="H287" s="9">
        <v>1</v>
      </c>
      <c r="I287" s="9">
        <v>0</v>
      </c>
      <c r="J287" s="9">
        <v>0</v>
      </c>
      <c r="K287" s="9">
        <v>0</v>
      </c>
      <c r="L287" s="8">
        <v>4821</v>
      </c>
      <c r="M287" s="9">
        <v>31</v>
      </c>
      <c r="N287" s="9">
        <f t="shared" si="40"/>
        <v>4789</v>
      </c>
      <c r="O287" s="9">
        <f t="shared" si="41"/>
        <v>16</v>
      </c>
      <c r="P287" s="7">
        <v>6</v>
      </c>
      <c r="Q287" s="7">
        <f t="shared" si="42"/>
        <v>37.57</v>
      </c>
      <c r="R287" s="9">
        <v>0</v>
      </c>
      <c r="S287" s="9">
        <v>1</v>
      </c>
      <c r="T287" s="9">
        <v>0</v>
      </c>
      <c r="U287" s="9">
        <v>0</v>
      </c>
      <c r="V287" s="9">
        <v>1</v>
      </c>
      <c r="W287" s="25">
        <v>0</v>
      </c>
      <c r="X287" s="9">
        <v>0</v>
      </c>
      <c r="Y287" s="9">
        <v>1</v>
      </c>
      <c r="Z287" s="25">
        <v>0</v>
      </c>
      <c r="AA287" s="9">
        <v>1</v>
      </c>
      <c r="AB287" s="25">
        <v>0</v>
      </c>
      <c r="AC287" s="17">
        <v>2011</v>
      </c>
      <c r="AD287" s="27">
        <f t="shared" si="44"/>
        <v>0.3972</v>
      </c>
      <c r="AE287" s="27">
        <v>0.26300000000000001</v>
      </c>
      <c r="AF287" s="27">
        <v>0.2162</v>
      </c>
      <c r="AG287" s="34">
        <v>0.1236</v>
      </c>
      <c r="AH287" s="33">
        <v>1</v>
      </c>
      <c r="AI287" s="15">
        <v>0</v>
      </c>
      <c r="AJ287">
        <v>0.18748699999999999</v>
      </c>
      <c r="AK287" s="31">
        <f t="shared" si="45"/>
        <v>0.81251300000000004</v>
      </c>
      <c r="AL287">
        <v>0.498</v>
      </c>
      <c r="AM287" s="31">
        <v>0.502</v>
      </c>
      <c r="AN287">
        <v>0</v>
      </c>
      <c r="AO287" s="15">
        <v>1</v>
      </c>
      <c r="AP287">
        <v>0.32400000000000001</v>
      </c>
      <c r="AQ287" s="15">
        <v>0.67600000000000005</v>
      </c>
      <c r="AR287" s="15" t="s">
        <v>19</v>
      </c>
      <c r="AS287">
        <v>0</v>
      </c>
      <c r="AT287">
        <v>0</v>
      </c>
      <c r="AU287">
        <v>0</v>
      </c>
      <c r="AV287">
        <v>0</v>
      </c>
      <c r="AW287">
        <v>0</v>
      </c>
      <c r="AX287">
        <v>0</v>
      </c>
      <c r="AY287" s="15">
        <v>1</v>
      </c>
      <c r="AZ287">
        <v>0</v>
      </c>
      <c r="BA287">
        <v>1</v>
      </c>
      <c r="BB287" s="15">
        <v>0</v>
      </c>
      <c r="BC287">
        <v>1894</v>
      </c>
      <c r="BD287">
        <v>75</v>
      </c>
      <c r="BE287" s="21">
        <v>0.90700000000000003</v>
      </c>
      <c r="BF287" s="21">
        <v>49.57</v>
      </c>
      <c r="BG287">
        <v>0</v>
      </c>
      <c r="BH287">
        <v>0</v>
      </c>
      <c r="BI287">
        <v>1</v>
      </c>
      <c r="BJ287">
        <v>0</v>
      </c>
      <c r="BK287">
        <v>0</v>
      </c>
      <c r="BL287" s="15">
        <v>0</v>
      </c>
      <c r="BM287">
        <v>0</v>
      </c>
      <c r="BN287">
        <v>1</v>
      </c>
      <c r="BO287">
        <v>0</v>
      </c>
      <c r="BP287" s="15">
        <v>0</v>
      </c>
      <c r="BQ287">
        <v>1</v>
      </c>
      <c r="BR287">
        <v>0</v>
      </c>
      <c r="BS287" s="15">
        <v>0</v>
      </c>
      <c r="BT287">
        <v>1</v>
      </c>
      <c r="BU287">
        <v>0</v>
      </c>
      <c r="BV287">
        <v>0</v>
      </c>
      <c r="BW287">
        <v>0</v>
      </c>
      <c r="BX287">
        <v>0</v>
      </c>
      <c r="BY287">
        <v>1</v>
      </c>
      <c r="BZ287">
        <v>1</v>
      </c>
      <c r="CA287">
        <v>0</v>
      </c>
      <c r="CB287">
        <v>1</v>
      </c>
      <c r="CC287">
        <v>1</v>
      </c>
      <c r="CD287">
        <v>1</v>
      </c>
      <c r="CE287" s="15">
        <v>1</v>
      </c>
      <c r="CF287">
        <v>0</v>
      </c>
      <c r="CG287">
        <v>0</v>
      </c>
      <c r="CH287">
        <v>0</v>
      </c>
      <c r="CI287">
        <v>1</v>
      </c>
      <c r="CJ287">
        <v>34</v>
      </c>
      <c r="CK287" s="28" t="s">
        <v>80</v>
      </c>
    </row>
    <row r="288" spans="1:89" x14ac:dyDescent="0.35">
      <c r="A288">
        <v>287</v>
      </c>
      <c r="B288">
        <v>19</v>
      </c>
      <c r="C288" s="21" t="s">
        <v>125</v>
      </c>
      <c r="D288" s="11">
        <v>1.396960877242837</v>
      </c>
      <c r="E288" s="12">
        <v>4.514734113261162</v>
      </c>
      <c r="F288" s="7">
        <v>0.30942262427803507</v>
      </c>
      <c r="G288" s="8">
        <v>0</v>
      </c>
      <c r="H288" s="9">
        <v>1</v>
      </c>
      <c r="I288" s="9">
        <v>0</v>
      </c>
      <c r="J288" s="9">
        <v>0</v>
      </c>
      <c r="K288" s="9">
        <v>0</v>
      </c>
      <c r="L288" s="8">
        <v>4821</v>
      </c>
      <c r="M288" s="9">
        <v>31</v>
      </c>
      <c r="N288" s="9">
        <f t="shared" si="40"/>
        <v>4789</v>
      </c>
      <c r="O288" s="9">
        <f t="shared" si="41"/>
        <v>16</v>
      </c>
      <c r="P288" s="7">
        <v>12</v>
      </c>
      <c r="Q288" s="7">
        <f t="shared" si="42"/>
        <v>31.57</v>
      </c>
      <c r="R288" s="9">
        <v>0</v>
      </c>
      <c r="S288" s="9">
        <v>1</v>
      </c>
      <c r="T288" s="9">
        <v>0</v>
      </c>
      <c r="U288" s="9">
        <v>0</v>
      </c>
      <c r="V288" s="9">
        <v>1</v>
      </c>
      <c r="W288" s="25">
        <v>0</v>
      </c>
      <c r="X288" s="9">
        <v>0</v>
      </c>
      <c r="Y288" s="9">
        <v>1</v>
      </c>
      <c r="Z288" s="25">
        <v>0</v>
      </c>
      <c r="AA288" s="9">
        <v>1</v>
      </c>
      <c r="AB288" s="25">
        <v>0</v>
      </c>
      <c r="AC288" s="17">
        <v>2011</v>
      </c>
      <c r="AD288" s="27">
        <f t="shared" si="44"/>
        <v>0.3972</v>
      </c>
      <c r="AE288" s="27">
        <v>0.26300000000000001</v>
      </c>
      <c r="AF288" s="27">
        <v>0.2162</v>
      </c>
      <c r="AG288" s="34">
        <v>0.1236</v>
      </c>
      <c r="AH288" s="33">
        <v>1</v>
      </c>
      <c r="AI288" s="15">
        <v>0</v>
      </c>
      <c r="AJ288">
        <v>0.18748699999999999</v>
      </c>
      <c r="AK288" s="31">
        <f t="shared" si="45"/>
        <v>0.81251300000000004</v>
      </c>
      <c r="AL288">
        <v>0.498</v>
      </c>
      <c r="AM288" s="31">
        <v>0.502</v>
      </c>
      <c r="AN288">
        <v>0</v>
      </c>
      <c r="AO288" s="15">
        <v>1</v>
      </c>
      <c r="AP288">
        <v>0.32400000000000001</v>
      </c>
      <c r="AQ288" s="15">
        <v>0.67600000000000005</v>
      </c>
      <c r="AR288" s="15" t="s">
        <v>19</v>
      </c>
      <c r="AS288">
        <v>0</v>
      </c>
      <c r="AT288">
        <v>0</v>
      </c>
      <c r="AU288">
        <v>0</v>
      </c>
      <c r="AV288">
        <v>0</v>
      </c>
      <c r="AW288">
        <v>0</v>
      </c>
      <c r="AX288">
        <v>0</v>
      </c>
      <c r="AY288" s="15">
        <v>1</v>
      </c>
      <c r="AZ288">
        <v>0</v>
      </c>
      <c r="BA288">
        <v>1</v>
      </c>
      <c r="BB288" s="15">
        <v>0</v>
      </c>
      <c r="BC288">
        <v>1894</v>
      </c>
      <c r="BD288">
        <v>75</v>
      </c>
      <c r="BE288" s="21">
        <v>0.90700000000000003</v>
      </c>
      <c r="BF288" s="21">
        <v>49.57</v>
      </c>
      <c r="BG288">
        <v>0</v>
      </c>
      <c r="BH288">
        <v>0</v>
      </c>
      <c r="BI288">
        <v>1</v>
      </c>
      <c r="BJ288">
        <v>0</v>
      </c>
      <c r="BK288">
        <v>0</v>
      </c>
      <c r="BL288" s="15">
        <v>0</v>
      </c>
      <c r="BM288">
        <v>0</v>
      </c>
      <c r="BN288">
        <v>1</v>
      </c>
      <c r="BO288">
        <v>0</v>
      </c>
      <c r="BP288" s="15">
        <v>0</v>
      </c>
      <c r="BQ288">
        <v>1</v>
      </c>
      <c r="BR288">
        <v>0</v>
      </c>
      <c r="BS288" s="15">
        <v>0</v>
      </c>
      <c r="BT288">
        <v>1</v>
      </c>
      <c r="BU288">
        <v>0</v>
      </c>
      <c r="BV288">
        <v>0</v>
      </c>
      <c r="BW288">
        <v>0</v>
      </c>
      <c r="BX288">
        <v>0</v>
      </c>
      <c r="BY288">
        <v>1</v>
      </c>
      <c r="BZ288">
        <v>1</v>
      </c>
      <c r="CA288">
        <v>0</v>
      </c>
      <c r="CB288">
        <v>1</v>
      </c>
      <c r="CC288">
        <v>1</v>
      </c>
      <c r="CD288">
        <v>1</v>
      </c>
      <c r="CE288" s="15">
        <v>1</v>
      </c>
      <c r="CF288">
        <v>0</v>
      </c>
      <c r="CG288">
        <v>0</v>
      </c>
      <c r="CH288">
        <v>0</v>
      </c>
      <c r="CI288">
        <v>1</v>
      </c>
      <c r="CJ288">
        <v>34</v>
      </c>
      <c r="CK288" s="28" t="s">
        <v>80</v>
      </c>
    </row>
    <row r="289" spans="1:89" x14ac:dyDescent="0.35">
      <c r="A289">
        <v>288</v>
      </c>
      <c r="B289">
        <v>19</v>
      </c>
      <c r="C289" s="21" t="s">
        <v>125</v>
      </c>
      <c r="D289" s="11">
        <v>3.1982685342211381</v>
      </c>
      <c r="E289" s="12">
        <v>6.7795573104180562</v>
      </c>
      <c r="F289" s="7">
        <v>0.47175182505005181</v>
      </c>
      <c r="G289" s="8">
        <v>0</v>
      </c>
      <c r="H289" s="9">
        <v>1</v>
      </c>
      <c r="I289" s="9">
        <v>0</v>
      </c>
      <c r="J289" s="9">
        <v>0</v>
      </c>
      <c r="K289" s="9">
        <v>0</v>
      </c>
      <c r="L289" s="8">
        <v>4821</v>
      </c>
      <c r="M289" s="9">
        <v>31</v>
      </c>
      <c r="N289" s="9">
        <f t="shared" si="40"/>
        <v>4789</v>
      </c>
      <c r="O289" s="9">
        <f t="shared" si="41"/>
        <v>16</v>
      </c>
      <c r="P289" s="7">
        <v>16</v>
      </c>
      <c r="Q289" s="7">
        <f t="shared" si="42"/>
        <v>27.57</v>
      </c>
      <c r="R289" s="9">
        <v>0</v>
      </c>
      <c r="S289" s="9">
        <v>1</v>
      </c>
      <c r="T289" s="9">
        <v>0</v>
      </c>
      <c r="U289" s="9">
        <v>0</v>
      </c>
      <c r="V289" s="9">
        <v>1</v>
      </c>
      <c r="W289" s="25">
        <v>0</v>
      </c>
      <c r="X289" s="9">
        <v>0</v>
      </c>
      <c r="Y289" s="9">
        <v>1</v>
      </c>
      <c r="Z289" s="25">
        <v>0</v>
      </c>
      <c r="AA289" s="9">
        <v>1</v>
      </c>
      <c r="AB289" s="25">
        <v>0</v>
      </c>
      <c r="AC289" s="17">
        <v>2011</v>
      </c>
      <c r="AD289" s="27">
        <f t="shared" si="44"/>
        <v>0.3972</v>
      </c>
      <c r="AE289" s="27">
        <v>0.26300000000000001</v>
      </c>
      <c r="AF289" s="27">
        <v>0.2162</v>
      </c>
      <c r="AG289" s="34">
        <v>0.1236</v>
      </c>
      <c r="AH289" s="33">
        <v>1</v>
      </c>
      <c r="AI289" s="15">
        <v>0</v>
      </c>
      <c r="AJ289">
        <v>0.18748699999999999</v>
      </c>
      <c r="AK289" s="31">
        <f t="shared" si="45"/>
        <v>0.81251300000000004</v>
      </c>
      <c r="AL289">
        <v>0.498</v>
      </c>
      <c r="AM289" s="31">
        <v>0.502</v>
      </c>
      <c r="AN289">
        <v>0</v>
      </c>
      <c r="AO289" s="15">
        <v>1</v>
      </c>
      <c r="AP289">
        <v>0.32400000000000001</v>
      </c>
      <c r="AQ289" s="15">
        <v>0.67600000000000005</v>
      </c>
      <c r="AR289" s="15" t="s">
        <v>19</v>
      </c>
      <c r="AS289">
        <v>0</v>
      </c>
      <c r="AT289">
        <v>0</v>
      </c>
      <c r="AU289">
        <v>0</v>
      </c>
      <c r="AV289">
        <v>0</v>
      </c>
      <c r="AW289">
        <v>0</v>
      </c>
      <c r="AX289">
        <v>0</v>
      </c>
      <c r="AY289" s="15">
        <v>1</v>
      </c>
      <c r="AZ289">
        <v>0</v>
      </c>
      <c r="BA289">
        <v>1</v>
      </c>
      <c r="BB289" s="15">
        <v>0</v>
      </c>
      <c r="BC289">
        <v>1894</v>
      </c>
      <c r="BD289">
        <v>75</v>
      </c>
      <c r="BE289" s="21">
        <v>0.90700000000000003</v>
      </c>
      <c r="BF289" s="21">
        <v>49.57</v>
      </c>
      <c r="BG289">
        <v>0</v>
      </c>
      <c r="BH289">
        <v>0</v>
      </c>
      <c r="BI289">
        <v>1</v>
      </c>
      <c r="BJ289">
        <v>0</v>
      </c>
      <c r="BK289">
        <v>0</v>
      </c>
      <c r="BL289" s="15">
        <v>0</v>
      </c>
      <c r="BM289">
        <v>0</v>
      </c>
      <c r="BN289">
        <v>1</v>
      </c>
      <c r="BO289">
        <v>0</v>
      </c>
      <c r="BP289" s="15">
        <v>0</v>
      </c>
      <c r="BQ289">
        <v>1</v>
      </c>
      <c r="BR289">
        <v>0</v>
      </c>
      <c r="BS289" s="15">
        <v>0</v>
      </c>
      <c r="BT289">
        <v>1</v>
      </c>
      <c r="BU289">
        <v>0</v>
      </c>
      <c r="BV289">
        <v>0</v>
      </c>
      <c r="BW289">
        <v>0</v>
      </c>
      <c r="BX289">
        <v>0</v>
      </c>
      <c r="BY289">
        <v>1</v>
      </c>
      <c r="BZ289">
        <v>1</v>
      </c>
      <c r="CA289">
        <v>0</v>
      </c>
      <c r="CB289">
        <v>1</v>
      </c>
      <c r="CC289">
        <v>1</v>
      </c>
      <c r="CD289">
        <v>1</v>
      </c>
      <c r="CE289" s="15">
        <v>1</v>
      </c>
      <c r="CF289">
        <v>0</v>
      </c>
      <c r="CG289">
        <v>0</v>
      </c>
      <c r="CH289">
        <v>0</v>
      </c>
      <c r="CI289">
        <v>1</v>
      </c>
      <c r="CJ289">
        <v>34</v>
      </c>
      <c r="CK289" s="28" t="s">
        <v>80</v>
      </c>
    </row>
    <row r="290" spans="1:89" x14ac:dyDescent="0.35">
      <c r="A290">
        <v>289</v>
      </c>
      <c r="B290">
        <v>19</v>
      </c>
      <c r="C290" s="21" t="s">
        <v>125</v>
      </c>
      <c r="D290" s="11">
        <v>4.3893788765642316</v>
      </c>
      <c r="E290" s="12">
        <v>6.3227297392078068</v>
      </c>
      <c r="F290" s="7">
        <v>0.69422212519148252</v>
      </c>
      <c r="G290" s="8">
        <v>0</v>
      </c>
      <c r="H290" s="9">
        <v>1</v>
      </c>
      <c r="I290" s="9">
        <v>0</v>
      </c>
      <c r="J290" s="9">
        <v>0</v>
      </c>
      <c r="K290" s="9">
        <v>0</v>
      </c>
      <c r="L290" s="8">
        <v>4821</v>
      </c>
      <c r="M290" s="9">
        <v>31</v>
      </c>
      <c r="N290" s="9">
        <f t="shared" si="40"/>
        <v>4789</v>
      </c>
      <c r="O290" s="9">
        <f t="shared" si="41"/>
        <v>16</v>
      </c>
      <c r="P290" s="7">
        <v>21</v>
      </c>
      <c r="Q290" s="7">
        <f t="shared" si="42"/>
        <v>22.57</v>
      </c>
      <c r="R290" s="9">
        <v>0</v>
      </c>
      <c r="S290" s="9">
        <v>1</v>
      </c>
      <c r="T290" s="9">
        <v>0</v>
      </c>
      <c r="U290" s="9">
        <v>0</v>
      </c>
      <c r="V290" s="9">
        <v>1</v>
      </c>
      <c r="W290" s="25">
        <v>0</v>
      </c>
      <c r="X290" s="9">
        <v>0</v>
      </c>
      <c r="Y290" s="9">
        <v>1</v>
      </c>
      <c r="Z290" s="25">
        <v>0</v>
      </c>
      <c r="AA290" s="9">
        <v>1</v>
      </c>
      <c r="AB290" s="25">
        <v>0</v>
      </c>
      <c r="AC290" s="17">
        <v>2011</v>
      </c>
      <c r="AD290" s="27">
        <f t="shared" si="44"/>
        <v>0.3972</v>
      </c>
      <c r="AE290" s="27">
        <v>0.26300000000000001</v>
      </c>
      <c r="AF290" s="27">
        <v>0.2162</v>
      </c>
      <c r="AG290" s="34">
        <v>0.1236</v>
      </c>
      <c r="AH290" s="33">
        <v>1</v>
      </c>
      <c r="AI290" s="15">
        <v>0</v>
      </c>
      <c r="AJ290">
        <v>0.18748699999999999</v>
      </c>
      <c r="AK290" s="31">
        <f t="shared" si="45"/>
        <v>0.81251300000000004</v>
      </c>
      <c r="AL290">
        <v>0.498</v>
      </c>
      <c r="AM290" s="31">
        <v>0.502</v>
      </c>
      <c r="AN290">
        <v>0</v>
      </c>
      <c r="AO290" s="15">
        <v>1</v>
      </c>
      <c r="AP290">
        <v>0.32400000000000001</v>
      </c>
      <c r="AQ290" s="15">
        <v>0.67600000000000005</v>
      </c>
      <c r="AR290" s="15" t="s">
        <v>19</v>
      </c>
      <c r="AS290">
        <v>0</v>
      </c>
      <c r="AT290">
        <v>0</v>
      </c>
      <c r="AU290">
        <v>0</v>
      </c>
      <c r="AV290">
        <v>0</v>
      </c>
      <c r="AW290">
        <v>0</v>
      </c>
      <c r="AX290">
        <v>0</v>
      </c>
      <c r="AY290" s="15">
        <v>1</v>
      </c>
      <c r="AZ290">
        <v>0</v>
      </c>
      <c r="BA290">
        <v>1</v>
      </c>
      <c r="BB290" s="15">
        <v>0</v>
      </c>
      <c r="BC290">
        <v>1894</v>
      </c>
      <c r="BD290">
        <v>75</v>
      </c>
      <c r="BE290" s="21">
        <v>0.90700000000000003</v>
      </c>
      <c r="BF290" s="21">
        <v>49.57</v>
      </c>
      <c r="BG290">
        <v>0</v>
      </c>
      <c r="BH290">
        <v>0</v>
      </c>
      <c r="BI290">
        <v>1</v>
      </c>
      <c r="BJ290">
        <v>0</v>
      </c>
      <c r="BK290">
        <v>0</v>
      </c>
      <c r="BL290" s="15">
        <v>0</v>
      </c>
      <c r="BM290">
        <v>0</v>
      </c>
      <c r="BN290">
        <v>1</v>
      </c>
      <c r="BO290">
        <v>0</v>
      </c>
      <c r="BP290" s="15">
        <v>0</v>
      </c>
      <c r="BQ290">
        <v>1</v>
      </c>
      <c r="BR290">
        <v>0</v>
      </c>
      <c r="BS290" s="15">
        <v>0</v>
      </c>
      <c r="BT290">
        <v>1</v>
      </c>
      <c r="BU290">
        <v>0</v>
      </c>
      <c r="BV290">
        <v>0</v>
      </c>
      <c r="BW290">
        <v>0</v>
      </c>
      <c r="BX290">
        <v>0</v>
      </c>
      <c r="BY290">
        <v>1</v>
      </c>
      <c r="BZ290">
        <v>1</v>
      </c>
      <c r="CA290">
        <v>0</v>
      </c>
      <c r="CB290">
        <v>1</v>
      </c>
      <c r="CC290">
        <v>1</v>
      </c>
      <c r="CD290">
        <v>1</v>
      </c>
      <c r="CE290" s="15">
        <v>1</v>
      </c>
      <c r="CF290">
        <v>0</v>
      </c>
      <c r="CG290">
        <v>0</v>
      </c>
      <c r="CH290">
        <v>0</v>
      </c>
      <c r="CI290">
        <v>1</v>
      </c>
      <c r="CJ290">
        <v>34</v>
      </c>
      <c r="CK290" s="28" t="s">
        <v>80</v>
      </c>
    </row>
    <row r="291" spans="1:89" x14ac:dyDescent="0.35">
      <c r="A291">
        <v>290</v>
      </c>
      <c r="B291">
        <v>19</v>
      </c>
      <c r="C291" s="21" t="s">
        <v>125</v>
      </c>
      <c r="D291" s="11">
        <v>1.2455640711427569</v>
      </c>
      <c r="E291" s="12">
        <v>4.1697447989792877</v>
      </c>
      <c r="F291" s="7">
        <v>0.2987147010645973</v>
      </c>
      <c r="G291" s="8">
        <v>0</v>
      </c>
      <c r="H291" s="9">
        <v>1</v>
      </c>
      <c r="I291" s="9">
        <v>0</v>
      </c>
      <c r="J291" s="9">
        <v>0</v>
      </c>
      <c r="K291" s="9">
        <v>0</v>
      </c>
      <c r="L291" s="8">
        <v>4821</v>
      </c>
      <c r="M291" s="9">
        <v>31</v>
      </c>
      <c r="N291" s="9">
        <f t="shared" si="40"/>
        <v>4789</v>
      </c>
      <c r="O291" s="9">
        <f t="shared" si="41"/>
        <v>16</v>
      </c>
      <c r="P291" s="7">
        <v>6</v>
      </c>
      <c r="Q291" s="7">
        <f t="shared" si="42"/>
        <v>37.57</v>
      </c>
      <c r="R291" s="9">
        <v>0</v>
      </c>
      <c r="S291" s="9">
        <v>1</v>
      </c>
      <c r="T291" s="9">
        <v>0</v>
      </c>
      <c r="U291" s="9">
        <v>0</v>
      </c>
      <c r="V291" s="9">
        <v>1</v>
      </c>
      <c r="W291" s="25">
        <v>0</v>
      </c>
      <c r="X291" s="9">
        <v>0</v>
      </c>
      <c r="Y291" s="9">
        <v>1</v>
      </c>
      <c r="Z291" s="25">
        <v>0</v>
      </c>
      <c r="AA291" s="9">
        <v>1</v>
      </c>
      <c r="AB291" s="25">
        <v>0</v>
      </c>
      <c r="AC291" s="17">
        <v>2011</v>
      </c>
      <c r="AD291" s="27">
        <f t="shared" si="44"/>
        <v>0.3972</v>
      </c>
      <c r="AE291" s="27">
        <v>0.26300000000000001</v>
      </c>
      <c r="AF291" s="27">
        <v>0.2162</v>
      </c>
      <c r="AG291" s="34">
        <v>0.1236</v>
      </c>
      <c r="AH291" s="33">
        <v>1</v>
      </c>
      <c r="AI291" s="15">
        <v>0</v>
      </c>
      <c r="AJ291">
        <v>0.18748699999999999</v>
      </c>
      <c r="AK291" s="31">
        <f t="shared" si="45"/>
        <v>0.81251300000000004</v>
      </c>
      <c r="AL291">
        <v>0.498</v>
      </c>
      <c r="AM291" s="31">
        <v>0.502</v>
      </c>
      <c r="AN291">
        <v>0</v>
      </c>
      <c r="AO291" s="15">
        <v>1</v>
      </c>
      <c r="AP291">
        <v>0.32400000000000001</v>
      </c>
      <c r="AQ291" s="15">
        <v>0.67600000000000005</v>
      </c>
      <c r="AR291" s="15" t="s">
        <v>19</v>
      </c>
      <c r="AS291">
        <v>0</v>
      </c>
      <c r="AT291">
        <v>0</v>
      </c>
      <c r="AU291">
        <v>0</v>
      </c>
      <c r="AV291">
        <v>0</v>
      </c>
      <c r="AW291">
        <v>0</v>
      </c>
      <c r="AX291">
        <v>0</v>
      </c>
      <c r="AY291" s="15">
        <v>1</v>
      </c>
      <c r="AZ291">
        <v>0</v>
      </c>
      <c r="BA291">
        <v>1</v>
      </c>
      <c r="BB291" s="15">
        <v>0</v>
      </c>
      <c r="BC291">
        <v>1894</v>
      </c>
      <c r="BD291">
        <v>75</v>
      </c>
      <c r="BE291" s="21">
        <v>0.90700000000000003</v>
      </c>
      <c r="BF291" s="21">
        <v>49.57</v>
      </c>
      <c r="BG291">
        <v>0</v>
      </c>
      <c r="BH291">
        <v>0</v>
      </c>
      <c r="BI291">
        <v>1</v>
      </c>
      <c r="BJ291">
        <v>0</v>
      </c>
      <c r="BK291">
        <v>0</v>
      </c>
      <c r="BL291" s="15">
        <v>0</v>
      </c>
      <c r="BM291">
        <v>0</v>
      </c>
      <c r="BN291">
        <v>1</v>
      </c>
      <c r="BO291">
        <v>0</v>
      </c>
      <c r="BP291" s="15">
        <v>0</v>
      </c>
      <c r="BQ291">
        <v>1</v>
      </c>
      <c r="BR291">
        <v>0</v>
      </c>
      <c r="BS291" s="15">
        <v>0</v>
      </c>
      <c r="BT291">
        <v>1</v>
      </c>
      <c r="BU291">
        <v>0</v>
      </c>
      <c r="BV291">
        <v>0</v>
      </c>
      <c r="BW291">
        <v>0</v>
      </c>
      <c r="BX291">
        <v>0</v>
      </c>
      <c r="BY291">
        <v>1</v>
      </c>
      <c r="BZ291">
        <v>1</v>
      </c>
      <c r="CA291">
        <v>0</v>
      </c>
      <c r="CB291">
        <v>1</v>
      </c>
      <c r="CC291">
        <v>1</v>
      </c>
      <c r="CD291">
        <v>1</v>
      </c>
      <c r="CE291" s="15">
        <v>1</v>
      </c>
      <c r="CF291">
        <v>0</v>
      </c>
      <c r="CG291">
        <v>0</v>
      </c>
      <c r="CH291">
        <v>0</v>
      </c>
      <c r="CI291">
        <v>1</v>
      </c>
      <c r="CJ291">
        <v>34</v>
      </c>
      <c r="CK291" s="28" t="s">
        <v>80</v>
      </c>
    </row>
    <row r="292" spans="1:89" x14ac:dyDescent="0.35">
      <c r="A292">
        <v>291</v>
      </c>
      <c r="B292">
        <v>19</v>
      </c>
      <c r="C292" s="21" t="s">
        <v>125</v>
      </c>
      <c r="D292" s="11">
        <v>3.1368104442244031</v>
      </c>
      <c r="E292" s="12">
        <v>3.7829718025246679</v>
      </c>
      <c r="F292" s="7">
        <v>0.82919212935474906</v>
      </c>
      <c r="G292" s="8">
        <v>0</v>
      </c>
      <c r="H292" s="9">
        <v>1</v>
      </c>
      <c r="I292" s="9">
        <v>0</v>
      </c>
      <c r="J292" s="9">
        <v>0</v>
      </c>
      <c r="K292" s="9">
        <v>0</v>
      </c>
      <c r="L292" s="8">
        <v>4821</v>
      </c>
      <c r="M292" s="9">
        <v>31</v>
      </c>
      <c r="N292" s="9">
        <f t="shared" si="40"/>
        <v>4789</v>
      </c>
      <c r="O292" s="9">
        <f t="shared" si="41"/>
        <v>16</v>
      </c>
      <c r="P292" s="7">
        <v>12</v>
      </c>
      <c r="Q292" s="7">
        <f t="shared" si="42"/>
        <v>31.57</v>
      </c>
      <c r="R292" s="9">
        <v>0</v>
      </c>
      <c r="S292" s="9">
        <v>1</v>
      </c>
      <c r="T292" s="9">
        <v>0</v>
      </c>
      <c r="U292" s="9">
        <v>0</v>
      </c>
      <c r="V292" s="9">
        <v>1</v>
      </c>
      <c r="W292" s="25">
        <v>0</v>
      </c>
      <c r="X292" s="9">
        <v>0</v>
      </c>
      <c r="Y292" s="9">
        <v>1</v>
      </c>
      <c r="Z292" s="25">
        <v>0</v>
      </c>
      <c r="AA292" s="9">
        <v>1</v>
      </c>
      <c r="AB292" s="25">
        <v>0</v>
      </c>
      <c r="AC292" s="17">
        <v>2011</v>
      </c>
      <c r="AD292" s="27">
        <f t="shared" si="44"/>
        <v>0.3972</v>
      </c>
      <c r="AE292" s="27">
        <v>0.26300000000000001</v>
      </c>
      <c r="AF292" s="27">
        <v>0.2162</v>
      </c>
      <c r="AG292" s="34">
        <v>0.1236</v>
      </c>
      <c r="AH292" s="33">
        <v>1</v>
      </c>
      <c r="AI292" s="15">
        <v>0</v>
      </c>
      <c r="AJ292">
        <v>0.18748699999999999</v>
      </c>
      <c r="AK292" s="31">
        <f t="shared" si="45"/>
        <v>0.81251300000000004</v>
      </c>
      <c r="AL292">
        <v>0.498</v>
      </c>
      <c r="AM292" s="31">
        <v>0.502</v>
      </c>
      <c r="AN292">
        <v>0</v>
      </c>
      <c r="AO292" s="15">
        <v>1</v>
      </c>
      <c r="AP292">
        <v>0.32400000000000001</v>
      </c>
      <c r="AQ292" s="15">
        <v>0.67600000000000005</v>
      </c>
      <c r="AR292" s="15" t="s">
        <v>19</v>
      </c>
      <c r="AS292">
        <v>0</v>
      </c>
      <c r="AT292">
        <v>0</v>
      </c>
      <c r="AU292">
        <v>0</v>
      </c>
      <c r="AV292">
        <v>0</v>
      </c>
      <c r="AW292">
        <v>0</v>
      </c>
      <c r="AX292">
        <v>0</v>
      </c>
      <c r="AY292" s="15">
        <v>1</v>
      </c>
      <c r="AZ292">
        <v>0</v>
      </c>
      <c r="BA292">
        <v>1</v>
      </c>
      <c r="BB292" s="15">
        <v>0</v>
      </c>
      <c r="BC292">
        <v>1894</v>
      </c>
      <c r="BD292">
        <v>75</v>
      </c>
      <c r="BE292" s="21">
        <v>0.90700000000000003</v>
      </c>
      <c r="BF292" s="21">
        <v>49.57</v>
      </c>
      <c r="BG292">
        <v>0</v>
      </c>
      <c r="BH292">
        <v>0</v>
      </c>
      <c r="BI292">
        <v>1</v>
      </c>
      <c r="BJ292">
        <v>0</v>
      </c>
      <c r="BK292">
        <v>0</v>
      </c>
      <c r="BL292" s="15">
        <v>0</v>
      </c>
      <c r="BM292">
        <v>0</v>
      </c>
      <c r="BN292">
        <v>1</v>
      </c>
      <c r="BO292">
        <v>0</v>
      </c>
      <c r="BP292" s="15">
        <v>0</v>
      </c>
      <c r="BQ292">
        <v>1</v>
      </c>
      <c r="BR292">
        <v>0</v>
      </c>
      <c r="BS292" s="15">
        <v>0</v>
      </c>
      <c r="BT292">
        <v>1</v>
      </c>
      <c r="BU292">
        <v>0</v>
      </c>
      <c r="BV292">
        <v>0</v>
      </c>
      <c r="BW292">
        <v>0</v>
      </c>
      <c r="BX292">
        <v>0</v>
      </c>
      <c r="BY292">
        <v>1</v>
      </c>
      <c r="BZ292">
        <v>1</v>
      </c>
      <c r="CA292">
        <v>0</v>
      </c>
      <c r="CB292">
        <v>1</v>
      </c>
      <c r="CC292">
        <v>1</v>
      </c>
      <c r="CD292">
        <v>1</v>
      </c>
      <c r="CE292" s="15">
        <v>1</v>
      </c>
      <c r="CF292">
        <v>0</v>
      </c>
      <c r="CG292">
        <v>0</v>
      </c>
      <c r="CH292">
        <v>0</v>
      </c>
      <c r="CI292">
        <v>1</v>
      </c>
      <c r="CJ292">
        <v>34</v>
      </c>
      <c r="CK292" s="28" t="s">
        <v>80</v>
      </c>
    </row>
    <row r="293" spans="1:89" x14ac:dyDescent="0.35">
      <c r="A293">
        <v>292</v>
      </c>
      <c r="B293">
        <v>19</v>
      </c>
      <c r="C293" s="21" t="s">
        <v>125</v>
      </c>
      <c r="D293" s="11">
        <v>9.0389433100003913</v>
      </c>
      <c r="E293" s="12">
        <v>5.1257130973214498</v>
      </c>
      <c r="F293" s="7">
        <v>1.763450887394358</v>
      </c>
      <c r="G293" s="8">
        <v>0</v>
      </c>
      <c r="H293" s="9">
        <v>1</v>
      </c>
      <c r="I293" s="9">
        <v>0</v>
      </c>
      <c r="J293" s="9">
        <v>0</v>
      </c>
      <c r="K293" s="9">
        <v>0</v>
      </c>
      <c r="L293" s="8">
        <v>4821</v>
      </c>
      <c r="M293" s="9">
        <v>31</v>
      </c>
      <c r="N293" s="9">
        <f t="shared" si="40"/>
        <v>4789</v>
      </c>
      <c r="O293" s="9">
        <f t="shared" si="41"/>
        <v>16</v>
      </c>
      <c r="P293" s="7">
        <v>16</v>
      </c>
      <c r="Q293" s="7">
        <f t="shared" si="42"/>
        <v>27.57</v>
      </c>
      <c r="R293" s="9">
        <v>0</v>
      </c>
      <c r="S293" s="9">
        <v>1</v>
      </c>
      <c r="T293" s="9">
        <v>0</v>
      </c>
      <c r="U293" s="9">
        <v>0</v>
      </c>
      <c r="V293" s="9">
        <v>1</v>
      </c>
      <c r="W293" s="25">
        <v>0</v>
      </c>
      <c r="X293" s="9">
        <v>0</v>
      </c>
      <c r="Y293" s="9">
        <v>1</v>
      </c>
      <c r="Z293" s="25">
        <v>0</v>
      </c>
      <c r="AA293" s="9">
        <v>1</v>
      </c>
      <c r="AB293" s="25">
        <v>0</v>
      </c>
      <c r="AC293" s="17">
        <v>2011</v>
      </c>
      <c r="AD293" s="27">
        <f t="shared" si="44"/>
        <v>0.3972</v>
      </c>
      <c r="AE293" s="27">
        <v>0.26300000000000001</v>
      </c>
      <c r="AF293" s="27">
        <v>0.2162</v>
      </c>
      <c r="AG293" s="34">
        <v>0.1236</v>
      </c>
      <c r="AH293" s="33">
        <v>1</v>
      </c>
      <c r="AI293" s="15">
        <v>0</v>
      </c>
      <c r="AJ293">
        <v>0.18748699999999999</v>
      </c>
      <c r="AK293" s="31">
        <f t="shared" si="45"/>
        <v>0.81251300000000004</v>
      </c>
      <c r="AL293">
        <v>0.498</v>
      </c>
      <c r="AM293" s="31">
        <v>0.502</v>
      </c>
      <c r="AN293">
        <v>0</v>
      </c>
      <c r="AO293" s="15">
        <v>1</v>
      </c>
      <c r="AP293">
        <v>0.32400000000000001</v>
      </c>
      <c r="AQ293" s="15">
        <v>0.67600000000000005</v>
      </c>
      <c r="AR293" s="15" t="s">
        <v>19</v>
      </c>
      <c r="AS293">
        <v>0</v>
      </c>
      <c r="AT293">
        <v>0</v>
      </c>
      <c r="AU293">
        <v>0</v>
      </c>
      <c r="AV293">
        <v>0</v>
      </c>
      <c r="AW293">
        <v>0</v>
      </c>
      <c r="AX293">
        <v>0</v>
      </c>
      <c r="AY293" s="15">
        <v>1</v>
      </c>
      <c r="AZ293">
        <v>0</v>
      </c>
      <c r="BA293">
        <v>1</v>
      </c>
      <c r="BB293" s="15">
        <v>0</v>
      </c>
      <c r="BC293">
        <v>1894</v>
      </c>
      <c r="BD293">
        <v>75</v>
      </c>
      <c r="BE293" s="21">
        <v>0.90700000000000003</v>
      </c>
      <c r="BF293" s="21">
        <v>49.57</v>
      </c>
      <c r="BG293">
        <v>0</v>
      </c>
      <c r="BH293">
        <v>0</v>
      </c>
      <c r="BI293">
        <v>1</v>
      </c>
      <c r="BJ293">
        <v>0</v>
      </c>
      <c r="BK293">
        <v>0</v>
      </c>
      <c r="BL293" s="15">
        <v>0</v>
      </c>
      <c r="BM293">
        <v>0</v>
      </c>
      <c r="BN293">
        <v>1</v>
      </c>
      <c r="BO293">
        <v>0</v>
      </c>
      <c r="BP293" s="15">
        <v>0</v>
      </c>
      <c r="BQ293">
        <v>1</v>
      </c>
      <c r="BR293">
        <v>0</v>
      </c>
      <c r="BS293" s="15">
        <v>0</v>
      </c>
      <c r="BT293">
        <v>1</v>
      </c>
      <c r="BU293">
        <v>0</v>
      </c>
      <c r="BV293">
        <v>0</v>
      </c>
      <c r="BW293">
        <v>0</v>
      </c>
      <c r="BX293">
        <v>0</v>
      </c>
      <c r="BY293">
        <v>1</v>
      </c>
      <c r="BZ293">
        <v>1</v>
      </c>
      <c r="CA293">
        <v>0</v>
      </c>
      <c r="CB293">
        <v>1</v>
      </c>
      <c r="CC293">
        <v>1</v>
      </c>
      <c r="CD293">
        <v>1</v>
      </c>
      <c r="CE293" s="15">
        <v>1</v>
      </c>
      <c r="CF293">
        <v>0</v>
      </c>
      <c r="CG293">
        <v>0</v>
      </c>
      <c r="CH293">
        <v>0</v>
      </c>
      <c r="CI293">
        <v>1</v>
      </c>
      <c r="CJ293">
        <v>34</v>
      </c>
      <c r="CK293" s="28" t="s">
        <v>80</v>
      </c>
    </row>
    <row r="294" spans="1:89" s="38" customFormat="1" x14ac:dyDescent="0.35">
      <c r="A294" s="38">
        <v>293</v>
      </c>
      <c r="B294" s="38">
        <v>19</v>
      </c>
      <c r="C294" s="39" t="s">
        <v>125</v>
      </c>
      <c r="D294" s="40">
        <v>10.99264554445076</v>
      </c>
      <c r="E294" s="41">
        <v>3.8812601708726899</v>
      </c>
      <c r="F294" s="42">
        <v>2.832236196621444</v>
      </c>
      <c r="G294" s="44">
        <v>0</v>
      </c>
      <c r="H294" s="45">
        <v>1</v>
      </c>
      <c r="I294" s="45">
        <v>0</v>
      </c>
      <c r="J294" s="45">
        <v>0</v>
      </c>
      <c r="K294" s="45">
        <v>0</v>
      </c>
      <c r="L294" s="44">
        <v>4821</v>
      </c>
      <c r="M294" s="45">
        <v>31</v>
      </c>
      <c r="N294" s="45">
        <f t="shared" si="40"/>
        <v>4789</v>
      </c>
      <c r="O294" s="45">
        <f t="shared" si="41"/>
        <v>16</v>
      </c>
      <c r="P294" s="42">
        <v>21</v>
      </c>
      <c r="Q294" s="42">
        <f t="shared" si="42"/>
        <v>22.57</v>
      </c>
      <c r="R294" s="45">
        <v>0</v>
      </c>
      <c r="S294" s="45">
        <v>1</v>
      </c>
      <c r="T294" s="45">
        <v>0</v>
      </c>
      <c r="U294" s="45">
        <v>0</v>
      </c>
      <c r="V294" s="45">
        <v>1</v>
      </c>
      <c r="W294" s="46">
        <v>0</v>
      </c>
      <c r="X294" s="45">
        <v>0</v>
      </c>
      <c r="Y294" s="45">
        <v>1</v>
      </c>
      <c r="Z294" s="46">
        <v>0</v>
      </c>
      <c r="AA294" s="45">
        <v>1</v>
      </c>
      <c r="AB294" s="46">
        <v>0</v>
      </c>
      <c r="AC294" s="47">
        <v>2011</v>
      </c>
      <c r="AD294" s="43">
        <f t="shared" si="44"/>
        <v>0.3972</v>
      </c>
      <c r="AE294" s="43">
        <v>0.26300000000000001</v>
      </c>
      <c r="AF294" s="43">
        <v>0.2162</v>
      </c>
      <c r="AG294" s="48">
        <v>0.1236</v>
      </c>
      <c r="AH294" s="49">
        <v>1</v>
      </c>
      <c r="AI294" s="50">
        <v>0</v>
      </c>
      <c r="AJ294" s="38">
        <v>0.18748699999999999</v>
      </c>
      <c r="AK294" s="51">
        <f t="shared" si="45"/>
        <v>0.81251300000000004</v>
      </c>
      <c r="AL294" s="38">
        <v>0.498</v>
      </c>
      <c r="AM294" s="51">
        <v>0.502</v>
      </c>
      <c r="AN294">
        <v>0</v>
      </c>
      <c r="AO294" s="50">
        <v>1</v>
      </c>
      <c r="AP294" s="38">
        <v>0.32400000000000001</v>
      </c>
      <c r="AQ294" s="50">
        <v>0.67600000000000005</v>
      </c>
      <c r="AR294" s="50" t="s">
        <v>19</v>
      </c>
      <c r="AS294">
        <v>0</v>
      </c>
      <c r="AT294">
        <v>0</v>
      </c>
      <c r="AU294">
        <v>0</v>
      </c>
      <c r="AV294">
        <v>0</v>
      </c>
      <c r="AW294">
        <v>0</v>
      </c>
      <c r="AX294">
        <v>0</v>
      </c>
      <c r="AY294" s="50">
        <v>1</v>
      </c>
      <c r="AZ294">
        <v>0</v>
      </c>
      <c r="BA294">
        <v>1</v>
      </c>
      <c r="BB294" s="50">
        <v>0</v>
      </c>
      <c r="BC294">
        <v>1894</v>
      </c>
      <c r="BD294">
        <v>75</v>
      </c>
      <c r="BE294" s="39">
        <v>0.90700000000000003</v>
      </c>
      <c r="BF294" s="39">
        <v>49.57</v>
      </c>
      <c r="BG294" s="38">
        <v>0</v>
      </c>
      <c r="BH294" s="38">
        <v>0</v>
      </c>
      <c r="BI294" s="38">
        <v>1</v>
      </c>
      <c r="BJ294" s="38">
        <v>0</v>
      </c>
      <c r="BK294" s="38">
        <v>0</v>
      </c>
      <c r="BL294" s="50">
        <v>0</v>
      </c>
      <c r="BM294" s="38">
        <v>0</v>
      </c>
      <c r="BN294" s="38">
        <v>1</v>
      </c>
      <c r="BO294" s="38">
        <v>0</v>
      </c>
      <c r="BP294" s="50">
        <v>0</v>
      </c>
      <c r="BQ294" s="38">
        <v>1</v>
      </c>
      <c r="BR294" s="38">
        <v>0</v>
      </c>
      <c r="BS294" s="50">
        <v>0</v>
      </c>
      <c r="BT294" s="38">
        <v>1</v>
      </c>
      <c r="BU294" s="38">
        <v>0</v>
      </c>
      <c r="BV294" s="38">
        <v>0</v>
      </c>
      <c r="BW294" s="38">
        <v>0</v>
      </c>
      <c r="BX294" s="38">
        <v>0</v>
      </c>
      <c r="BY294" s="38">
        <v>1</v>
      </c>
      <c r="BZ294" s="38">
        <v>1</v>
      </c>
      <c r="CA294">
        <v>0</v>
      </c>
      <c r="CB294" s="38">
        <v>1</v>
      </c>
      <c r="CC294" s="38">
        <v>1</v>
      </c>
      <c r="CD294" s="38">
        <v>1</v>
      </c>
      <c r="CE294" s="50">
        <v>1</v>
      </c>
      <c r="CF294">
        <v>0</v>
      </c>
      <c r="CG294">
        <v>0</v>
      </c>
      <c r="CH294">
        <v>0</v>
      </c>
      <c r="CI294">
        <v>1</v>
      </c>
      <c r="CJ294">
        <v>34</v>
      </c>
      <c r="CK294" s="28" t="s">
        <v>80</v>
      </c>
    </row>
    <row r="295" spans="1:89" x14ac:dyDescent="0.35">
      <c r="A295">
        <v>294</v>
      </c>
      <c r="B295">
        <v>20</v>
      </c>
      <c r="C295" s="21" t="s">
        <v>128</v>
      </c>
      <c r="D295" s="11">
        <v>7.3</v>
      </c>
      <c r="E295" s="12">
        <v>0.03</v>
      </c>
      <c r="F295" s="7">
        <f t="shared" ref="F295:F322" si="46">D295/E295</f>
        <v>243.33333333333334</v>
      </c>
      <c r="G295" s="8">
        <v>0</v>
      </c>
      <c r="H295" s="9">
        <v>0</v>
      </c>
      <c r="I295" s="9">
        <v>0</v>
      </c>
      <c r="J295" s="9">
        <v>1</v>
      </c>
      <c r="K295" s="9">
        <v>0</v>
      </c>
      <c r="L295" s="8">
        <v>609852</v>
      </c>
      <c r="M295" s="9">
        <v>3</v>
      </c>
      <c r="N295" s="9">
        <f t="shared" si="40"/>
        <v>609848</v>
      </c>
      <c r="O295" s="9">
        <f t="shared" si="41"/>
        <v>16</v>
      </c>
      <c r="P295" s="7">
        <v>11.59</v>
      </c>
      <c r="Q295" s="7">
        <f t="shared" ref="Q295:Q322" si="47">BF295-P295-6</f>
        <v>27.150000000000006</v>
      </c>
      <c r="R295" s="9">
        <v>1</v>
      </c>
      <c r="S295" s="9">
        <v>0</v>
      </c>
      <c r="T295" s="9">
        <v>0</v>
      </c>
      <c r="U295" s="9">
        <v>1</v>
      </c>
      <c r="V295" s="9">
        <v>0</v>
      </c>
      <c r="W295" s="25">
        <v>0</v>
      </c>
      <c r="X295" s="9">
        <v>1</v>
      </c>
      <c r="Y295" s="9">
        <v>0</v>
      </c>
      <c r="Z295" s="25">
        <v>0</v>
      </c>
      <c r="AA295" s="9">
        <v>0</v>
      </c>
      <c r="AB295" s="25">
        <v>1</v>
      </c>
      <c r="AC295" s="17">
        <v>1970</v>
      </c>
      <c r="AD295" s="27" t="s">
        <v>87</v>
      </c>
      <c r="AE295" s="27" t="s">
        <v>87</v>
      </c>
      <c r="AF295" s="27" t="s">
        <v>87</v>
      </c>
      <c r="AG295" s="34" t="s">
        <v>87</v>
      </c>
      <c r="AH295" s="33" t="s">
        <v>87</v>
      </c>
      <c r="AI295" s="15" t="s">
        <v>87</v>
      </c>
      <c r="AJ295">
        <v>1</v>
      </c>
      <c r="AK295" s="31">
        <v>0</v>
      </c>
      <c r="AL295" t="s">
        <v>87</v>
      </c>
      <c r="AM295" s="31" t="s">
        <v>87</v>
      </c>
      <c r="AN295">
        <v>0</v>
      </c>
      <c r="AO295" s="15">
        <v>1</v>
      </c>
      <c r="AP295" t="s">
        <v>87</v>
      </c>
      <c r="AQ295" s="15" t="s">
        <v>87</v>
      </c>
      <c r="AR295" s="15" t="s">
        <v>129</v>
      </c>
      <c r="AS295">
        <v>1</v>
      </c>
      <c r="AT295">
        <v>0</v>
      </c>
      <c r="AU295">
        <v>0</v>
      </c>
      <c r="AV295">
        <v>0</v>
      </c>
      <c r="AW295">
        <v>0</v>
      </c>
      <c r="AX295">
        <v>0</v>
      </c>
      <c r="AY295" s="15">
        <v>0</v>
      </c>
      <c r="AZ295">
        <v>1</v>
      </c>
      <c r="BA295">
        <v>0</v>
      </c>
      <c r="BB295" s="15">
        <v>0</v>
      </c>
      <c r="BC295">
        <v>15553</v>
      </c>
      <c r="BD295">
        <v>1935</v>
      </c>
      <c r="BE295" s="21">
        <v>0.89700000000000002</v>
      </c>
      <c r="BF295" s="21">
        <v>44.74</v>
      </c>
      <c r="BG295">
        <v>0</v>
      </c>
      <c r="BH295">
        <v>0</v>
      </c>
      <c r="BI295">
        <v>1</v>
      </c>
      <c r="BJ295">
        <v>0</v>
      </c>
      <c r="BK295">
        <v>0</v>
      </c>
      <c r="BL295" s="15">
        <v>0</v>
      </c>
      <c r="BM295">
        <v>0</v>
      </c>
      <c r="BN295">
        <v>0</v>
      </c>
      <c r="BO295">
        <v>0</v>
      </c>
      <c r="BP295" s="15">
        <v>1</v>
      </c>
      <c r="BQ295">
        <v>0</v>
      </c>
      <c r="BR295">
        <v>0</v>
      </c>
      <c r="BS295" s="15">
        <v>0</v>
      </c>
      <c r="BT295">
        <v>1</v>
      </c>
      <c r="BU295">
        <v>0</v>
      </c>
      <c r="BV295">
        <v>0</v>
      </c>
      <c r="BW295">
        <v>0</v>
      </c>
      <c r="BX295">
        <v>0</v>
      </c>
      <c r="BY295">
        <v>0</v>
      </c>
      <c r="BZ295">
        <v>0</v>
      </c>
      <c r="CA295">
        <v>0</v>
      </c>
      <c r="CB295">
        <v>0</v>
      </c>
      <c r="CC295">
        <v>0</v>
      </c>
      <c r="CD295">
        <v>0</v>
      </c>
      <c r="CE295" s="15">
        <v>1</v>
      </c>
      <c r="CF295">
        <v>0</v>
      </c>
      <c r="CG295">
        <v>591</v>
      </c>
      <c r="CH295">
        <v>0</v>
      </c>
      <c r="CI295">
        <v>1</v>
      </c>
      <c r="CJ295">
        <v>20</v>
      </c>
      <c r="CK295" s="28" t="s">
        <v>80</v>
      </c>
    </row>
    <row r="296" spans="1:89" x14ac:dyDescent="0.35">
      <c r="A296">
        <v>295</v>
      </c>
      <c r="B296">
        <v>20</v>
      </c>
      <c r="C296" s="21" t="s">
        <v>128</v>
      </c>
      <c r="D296" s="11">
        <v>6.8</v>
      </c>
      <c r="E296" s="12">
        <v>0.03</v>
      </c>
      <c r="F296" s="7">
        <f t="shared" si="46"/>
        <v>226.66666666666666</v>
      </c>
      <c r="G296" s="8">
        <v>0</v>
      </c>
      <c r="H296" s="9">
        <v>0</v>
      </c>
      <c r="I296" s="9">
        <v>0</v>
      </c>
      <c r="J296" s="9">
        <v>1</v>
      </c>
      <c r="K296" s="9">
        <v>0</v>
      </c>
      <c r="L296" s="8">
        <v>626511</v>
      </c>
      <c r="M296" s="9">
        <v>3</v>
      </c>
      <c r="N296" s="9">
        <f t="shared" si="40"/>
        <v>626507</v>
      </c>
      <c r="O296" s="9">
        <f t="shared" si="41"/>
        <v>16</v>
      </c>
      <c r="P296" s="7">
        <v>10.52</v>
      </c>
      <c r="Q296" s="7">
        <f t="shared" si="47"/>
        <v>28.03</v>
      </c>
      <c r="R296" s="9">
        <v>1</v>
      </c>
      <c r="S296" s="9">
        <v>0</v>
      </c>
      <c r="T296" s="9">
        <v>0</v>
      </c>
      <c r="U296" s="9">
        <v>1</v>
      </c>
      <c r="V296" s="9">
        <v>0</v>
      </c>
      <c r="W296" s="25">
        <v>0</v>
      </c>
      <c r="X296" s="9">
        <v>1</v>
      </c>
      <c r="Y296" s="9">
        <v>0</v>
      </c>
      <c r="Z296" s="25">
        <v>0</v>
      </c>
      <c r="AA296" s="9">
        <v>0</v>
      </c>
      <c r="AB296" s="25">
        <v>1</v>
      </c>
      <c r="AC296" s="17">
        <v>1965</v>
      </c>
      <c r="AD296" s="27" t="s">
        <v>87</v>
      </c>
      <c r="AE296" s="27" t="s">
        <v>87</v>
      </c>
      <c r="AF296" s="27" t="s">
        <v>87</v>
      </c>
      <c r="AG296" s="34" t="s">
        <v>87</v>
      </c>
      <c r="AH296" s="33" t="s">
        <v>87</v>
      </c>
      <c r="AI296" s="15" t="s">
        <v>87</v>
      </c>
      <c r="AJ296">
        <v>1</v>
      </c>
      <c r="AK296" s="31">
        <v>0</v>
      </c>
      <c r="AL296" t="s">
        <v>87</v>
      </c>
      <c r="AM296" s="31" t="s">
        <v>87</v>
      </c>
      <c r="AN296">
        <v>0</v>
      </c>
      <c r="AO296" s="15">
        <v>1</v>
      </c>
      <c r="AP296" t="s">
        <v>87</v>
      </c>
      <c r="AQ296" s="15" t="s">
        <v>87</v>
      </c>
      <c r="AR296" s="15" t="s">
        <v>129</v>
      </c>
      <c r="AS296">
        <v>1</v>
      </c>
      <c r="AT296">
        <v>0</v>
      </c>
      <c r="AU296">
        <v>0</v>
      </c>
      <c r="AV296">
        <v>0</v>
      </c>
      <c r="AW296">
        <v>0</v>
      </c>
      <c r="AX296">
        <v>0</v>
      </c>
      <c r="AY296" s="15">
        <v>0</v>
      </c>
      <c r="AZ296">
        <v>1</v>
      </c>
      <c r="BA296">
        <v>0</v>
      </c>
      <c r="BB296" s="15">
        <v>0</v>
      </c>
      <c r="BC296">
        <v>16678</v>
      </c>
      <c r="BD296">
        <v>1863</v>
      </c>
      <c r="BE296" s="21">
        <v>0.88400000000000001</v>
      </c>
      <c r="BF296" s="21">
        <v>44.55</v>
      </c>
      <c r="BG296">
        <v>0</v>
      </c>
      <c r="BH296">
        <v>0</v>
      </c>
      <c r="BI296">
        <v>1</v>
      </c>
      <c r="BJ296">
        <v>0</v>
      </c>
      <c r="BK296">
        <v>0</v>
      </c>
      <c r="BL296" s="15">
        <v>0</v>
      </c>
      <c r="BM296">
        <v>0</v>
      </c>
      <c r="BN296">
        <v>0</v>
      </c>
      <c r="BO296">
        <v>0</v>
      </c>
      <c r="BP296" s="15">
        <v>1</v>
      </c>
      <c r="BQ296">
        <v>0</v>
      </c>
      <c r="BR296">
        <v>0</v>
      </c>
      <c r="BS296" s="15">
        <v>0</v>
      </c>
      <c r="BT296">
        <v>1</v>
      </c>
      <c r="BU296">
        <v>0</v>
      </c>
      <c r="BV296">
        <v>0</v>
      </c>
      <c r="BW296">
        <v>0</v>
      </c>
      <c r="BX296">
        <v>0</v>
      </c>
      <c r="BY296">
        <v>0</v>
      </c>
      <c r="BZ296">
        <v>0</v>
      </c>
      <c r="CA296">
        <v>0</v>
      </c>
      <c r="CB296">
        <v>0</v>
      </c>
      <c r="CC296">
        <v>0</v>
      </c>
      <c r="CD296">
        <v>0</v>
      </c>
      <c r="CE296" s="15">
        <v>1</v>
      </c>
      <c r="CF296">
        <v>0</v>
      </c>
      <c r="CG296">
        <v>591</v>
      </c>
      <c r="CH296">
        <v>0</v>
      </c>
      <c r="CI296">
        <v>1</v>
      </c>
      <c r="CJ296">
        <v>20</v>
      </c>
      <c r="CK296" s="28" t="s">
        <v>80</v>
      </c>
    </row>
    <row r="297" spans="1:89" x14ac:dyDescent="0.35">
      <c r="A297">
        <v>296</v>
      </c>
      <c r="B297">
        <v>20</v>
      </c>
      <c r="C297" s="21" t="s">
        <v>128</v>
      </c>
      <c r="D297" s="11">
        <v>7.5</v>
      </c>
      <c r="E297" s="12">
        <v>0.03</v>
      </c>
      <c r="F297" s="7">
        <f t="shared" si="46"/>
        <v>250</v>
      </c>
      <c r="G297" s="8">
        <v>0</v>
      </c>
      <c r="H297" s="9">
        <v>0</v>
      </c>
      <c r="I297" s="9">
        <v>0</v>
      </c>
      <c r="J297" s="9">
        <v>1</v>
      </c>
      <c r="K297" s="9">
        <v>0</v>
      </c>
      <c r="L297" s="8">
        <v>729695</v>
      </c>
      <c r="M297" s="9">
        <v>3</v>
      </c>
      <c r="N297" s="9">
        <f t="shared" si="40"/>
        <v>729691</v>
      </c>
      <c r="O297" s="9">
        <f t="shared" si="41"/>
        <v>16</v>
      </c>
      <c r="P297" s="7">
        <v>11.59</v>
      </c>
      <c r="Q297" s="7">
        <f t="shared" si="47"/>
        <v>27.150000000000006</v>
      </c>
      <c r="R297" s="9">
        <v>1</v>
      </c>
      <c r="S297" s="9">
        <v>0</v>
      </c>
      <c r="T297" s="9">
        <v>0</v>
      </c>
      <c r="U297" s="9">
        <v>1</v>
      </c>
      <c r="V297" s="9">
        <v>0</v>
      </c>
      <c r="W297" s="25">
        <v>0</v>
      </c>
      <c r="X297" s="9">
        <v>1</v>
      </c>
      <c r="Y297" s="9">
        <v>0</v>
      </c>
      <c r="Z297" s="25">
        <v>0</v>
      </c>
      <c r="AA297" s="9">
        <v>0</v>
      </c>
      <c r="AB297" s="25">
        <v>1</v>
      </c>
      <c r="AC297" s="17">
        <v>1970</v>
      </c>
      <c r="AD297" s="27" t="s">
        <v>87</v>
      </c>
      <c r="AE297" s="27" t="s">
        <v>87</v>
      </c>
      <c r="AF297" s="27" t="s">
        <v>87</v>
      </c>
      <c r="AG297" s="34" t="s">
        <v>87</v>
      </c>
      <c r="AH297" s="33" t="s">
        <v>87</v>
      </c>
      <c r="AI297" s="15" t="s">
        <v>87</v>
      </c>
      <c r="AJ297">
        <v>1</v>
      </c>
      <c r="AK297" s="31">
        <v>0</v>
      </c>
      <c r="AL297" t="s">
        <v>87</v>
      </c>
      <c r="AM297" s="31" t="s">
        <v>87</v>
      </c>
      <c r="AN297">
        <v>0</v>
      </c>
      <c r="AO297" s="15">
        <v>1</v>
      </c>
      <c r="AP297" t="s">
        <v>87</v>
      </c>
      <c r="AQ297" s="15" t="s">
        <v>87</v>
      </c>
      <c r="AR297" s="15" t="s">
        <v>129</v>
      </c>
      <c r="AS297">
        <v>1</v>
      </c>
      <c r="AT297">
        <v>0</v>
      </c>
      <c r="AU297">
        <v>0</v>
      </c>
      <c r="AV297">
        <v>0</v>
      </c>
      <c r="AW297">
        <v>0</v>
      </c>
      <c r="AX297">
        <v>0</v>
      </c>
      <c r="AY297" s="15">
        <v>0</v>
      </c>
      <c r="AZ297">
        <v>1</v>
      </c>
      <c r="BA297">
        <v>0</v>
      </c>
      <c r="BB297" s="15">
        <v>0</v>
      </c>
      <c r="BC297">
        <v>15553</v>
      </c>
      <c r="BD297">
        <v>1935</v>
      </c>
      <c r="BE297" s="21">
        <v>0.89700000000000002</v>
      </c>
      <c r="BF297" s="21">
        <v>44.74</v>
      </c>
      <c r="BG297">
        <v>0</v>
      </c>
      <c r="BH297">
        <v>0</v>
      </c>
      <c r="BI297">
        <v>1</v>
      </c>
      <c r="BJ297">
        <v>0</v>
      </c>
      <c r="BK297">
        <v>0</v>
      </c>
      <c r="BL297" s="15">
        <v>0</v>
      </c>
      <c r="BM297">
        <v>0</v>
      </c>
      <c r="BN297">
        <v>0</v>
      </c>
      <c r="BO297">
        <v>0</v>
      </c>
      <c r="BP297" s="15">
        <v>1</v>
      </c>
      <c r="BQ297">
        <v>0</v>
      </c>
      <c r="BR297">
        <v>0</v>
      </c>
      <c r="BS297" s="15">
        <v>0</v>
      </c>
      <c r="BT297">
        <v>1</v>
      </c>
      <c r="BU297">
        <v>0</v>
      </c>
      <c r="BV297">
        <v>0</v>
      </c>
      <c r="BW297">
        <v>0</v>
      </c>
      <c r="BX297">
        <v>0</v>
      </c>
      <c r="BY297">
        <v>0</v>
      </c>
      <c r="BZ297">
        <v>0</v>
      </c>
      <c r="CA297">
        <v>0</v>
      </c>
      <c r="CB297">
        <v>0</v>
      </c>
      <c r="CC297">
        <v>0</v>
      </c>
      <c r="CD297">
        <v>0</v>
      </c>
      <c r="CE297" s="15">
        <v>1</v>
      </c>
      <c r="CF297">
        <v>0</v>
      </c>
      <c r="CG297">
        <v>591</v>
      </c>
      <c r="CH297">
        <v>0</v>
      </c>
      <c r="CI297">
        <v>1</v>
      </c>
      <c r="CJ297">
        <v>20</v>
      </c>
      <c r="CK297" s="28" t="s">
        <v>80</v>
      </c>
    </row>
    <row r="298" spans="1:89" x14ac:dyDescent="0.35">
      <c r="A298">
        <v>297</v>
      </c>
      <c r="B298">
        <v>20</v>
      </c>
      <c r="C298" s="21" t="s">
        <v>128</v>
      </c>
      <c r="D298" s="11">
        <v>5.5</v>
      </c>
      <c r="E298" s="12">
        <v>0.2</v>
      </c>
      <c r="F298" s="7">
        <f t="shared" si="46"/>
        <v>27.5</v>
      </c>
      <c r="G298" s="8">
        <v>0</v>
      </c>
      <c r="H298" s="9">
        <v>0</v>
      </c>
      <c r="I298" s="9">
        <v>0</v>
      </c>
      <c r="J298" s="9">
        <v>1</v>
      </c>
      <c r="K298" s="9">
        <v>0</v>
      </c>
      <c r="L298" s="8">
        <v>16659</v>
      </c>
      <c r="M298" s="9">
        <v>3</v>
      </c>
      <c r="N298" s="9">
        <f t="shared" si="40"/>
        <v>16655</v>
      </c>
      <c r="O298" s="9">
        <f t="shared" si="41"/>
        <v>16</v>
      </c>
      <c r="P298" s="7">
        <v>6.97</v>
      </c>
      <c r="Q298" s="7">
        <f t="shared" si="47"/>
        <v>31.189999999999998</v>
      </c>
      <c r="R298" s="9">
        <v>1</v>
      </c>
      <c r="S298" s="9">
        <v>0</v>
      </c>
      <c r="T298" s="9">
        <v>0</v>
      </c>
      <c r="U298" s="9">
        <v>1</v>
      </c>
      <c r="V298" s="9">
        <v>0</v>
      </c>
      <c r="W298" s="25">
        <v>0</v>
      </c>
      <c r="X298" s="9">
        <v>1</v>
      </c>
      <c r="Y298" s="9">
        <v>0</v>
      </c>
      <c r="Z298" s="25">
        <v>0</v>
      </c>
      <c r="AA298" s="9">
        <v>0</v>
      </c>
      <c r="AB298" s="25">
        <v>1</v>
      </c>
      <c r="AC298" s="17">
        <v>1950</v>
      </c>
      <c r="AD298" s="27" t="s">
        <v>87</v>
      </c>
      <c r="AE298" s="27" t="s">
        <v>87</v>
      </c>
      <c r="AF298" s="27" t="s">
        <v>87</v>
      </c>
      <c r="AG298" s="34" t="s">
        <v>87</v>
      </c>
      <c r="AH298" s="33" t="s">
        <v>87</v>
      </c>
      <c r="AI298" s="15" t="s">
        <v>87</v>
      </c>
      <c r="AJ298">
        <v>1</v>
      </c>
      <c r="AK298" s="31">
        <v>0</v>
      </c>
      <c r="AL298" t="s">
        <v>87</v>
      </c>
      <c r="AM298" s="31" t="s">
        <v>87</v>
      </c>
      <c r="AN298">
        <v>0</v>
      </c>
      <c r="AO298" s="15">
        <v>1</v>
      </c>
      <c r="AP298" t="s">
        <v>87</v>
      </c>
      <c r="AQ298" s="15" t="s">
        <v>87</v>
      </c>
      <c r="AR298" s="15" t="s">
        <v>129</v>
      </c>
      <c r="AS298">
        <v>1</v>
      </c>
      <c r="AT298">
        <v>0</v>
      </c>
      <c r="AU298">
        <v>0</v>
      </c>
      <c r="AV298">
        <v>0</v>
      </c>
      <c r="AW298">
        <v>0</v>
      </c>
      <c r="AX298">
        <v>0</v>
      </c>
      <c r="AY298" s="15">
        <v>0</v>
      </c>
      <c r="AZ298">
        <v>1</v>
      </c>
      <c r="BA298">
        <v>0</v>
      </c>
      <c r="BB298" s="15">
        <v>0</v>
      </c>
      <c r="BC298">
        <v>15635</v>
      </c>
      <c r="BD298">
        <v>810</v>
      </c>
      <c r="BE298" s="21">
        <v>0.74399999999999999</v>
      </c>
      <c r="BF298" s="21">
        <v>44.16</v>
      </c>
      <c r="BG298">
        <v>0</v>
      </c>
      <c r="BH298">
        <v>0</v>
      </c>
      <c r="BI298">
        <v>1</v>
      </c>
      <c r="BJ298">
        <v>0</v>
      </c>
      <c r="BK298">
        <v>0</v>
      </c>
      <c r="BL298" s="15">
        <v>0</v>
      </c>
      <c r="BM298">
        <v>0</v>
      </c>
      <c r="BN298">
        <v>0</v>
      </c>
      <c r="BO298">
        <v>0</v>
      </c>
      <c r="BP298" s="15">
        <v>1</v>
      </c>
      <c r="BQ298">
        <v>0</v>
      </c>
      <c r="BR298">
        <v>0</v>
      </c>
      <c r="BS298" s="15">
        <v>0</v>
      </c>
      <c r="BT298">
        <v>1</v>
      </c>
      <c r="BU298">
        <v>0</v>
      </c>
      <c r="BV298">
        <v>0</v>
      </c>
      <c r="BW298">
        <v>0</v>
      </c>
      <c r="BX298">
        <v>0</v>
      </c>
      <c r="BY298">
        <v>0</v>
      </c>
      <c r="BZ298">
        <v>0</v>
      </c>
      <c r="CA298">
        <v>0</v>
      </c>
      <c r="CB298">
        <v>0</v>
      </c>
      <c r="CC298">
        <v>0</v>
      </c>
      <c r="CD298">
        <v>0</v>
      </c>
      <c r="CE298" s="15">
        <v>1</v>
      </c>
      <c r="CF298">
        <v>0</v>
      </c>
      <c r="CG298">
        <v>591</v>
      </c>
      <c r="CH298">
        <v>0</v>
      </c>
      <c r="CI298">
        <v>1</v>
      </c>
      <c r="CJ298">
        <v>20</v>
      </c>
      <c r="CK298" s="28" t="s">
        <v>80</v>
      </c>
    </row>
    <row r="299" spans="1:89" x14ac:dyDescent="0.35">
      <c r="A299">
        <v>298</v>
      </c>
      <c r="B299">
        <v>20</v>
      </c>
      <c r="C299" s="21" t="s">
        <v>128</v>
      </c>
      <c r="D299" s="11">
        <v>6.9</v>
      </c>
      <c r="E299" s="12">
        <v>0.1</v>
      </c>
      <c r="F299" s="7">
        <f t="shared" si="46"/>
        <v>69</v>
      </c>
      <c r="G299" s="8">
        <v>0</v>
      </c>
      <c r="H299" s="9">
        <v>0</v>
      </c>
      <c r="I299" s="9">
        <v>0</v>
      </c>
      <c r="J299" s="9">
        <v>1</v>
      </c>
      <c r="K299" s="9">
        <v>0</v>
      </c>
      <c r="L299" s="8">
        <v>72344</v>
      </c>
      <c r="M299" s="9">
        <v>3</v>
      </c>
      <c r="N299" s="9">
        <f t="shared" si="40"/>
        <v>72340</v>
      </c>
      <c r="O299" s="9">
        <f t="shared" si="41"/>
        <v>16</v>
      </c>
      <c r="P299" s="7">
        <v>10.52</v>
      </c>
      <c r="Q299" s="7">
        <f t="shared" si="47"/>
        <v>28.03</v>
      </c>
      <c r="R299" s="9">
        <v>1</v>
      </c>
      <c r="S299" s="9">
        <v>0</v>
      </c>
      <c r="T299" s="9">
        <v>0</v>
      </c>
      <c r="U299" s="9">
        <v>1</v>
      </c>
      <c r="V299" s="9">
        <v>0</v>
      </c>
      <c r="W299" s="25">
        <v>0</v>
      </c>
      <c r="X299" s="9">
        <v>1</v>
      </c>
      <c r="Y299" s="9">
        <v>0</v>
      </c>
      <c r="Z299" s="25">
        <v>0</v>
      </c>
      <c r="AA299" s="9">
        <v>0</v>
      </c>
      <c r="AB299" s="25">
        <v>1</v>
      </c>
      <c r="AC299" s="17">
        <v>1960</v>
      </c>
      <c r="AD299" s="27" t="s">
        <v>87</v>
      </c>
      <c r="AE299" s="27" t="s">
        <v>87</v>
      </c>
      <c r="AF299" s="27" t="s">
        <v>87</v>
      </c>
      <c r="AG299" s="34" t="s">
        <v>87</v>
      </c>
      <c r="AH299" s="33" t="s">
        <v>87</v>
      </c>
      <c r="AI299" s="15" t="s">
        <v>87</v>
      </c>
      <c r="AJ299">
        <v>1</v>
      </c>
      <c r="AK299" s="31">
        <v>0</v>
      </c>
      <c r="AL299" t="s">
        <v>87</v>
      </c>
      <c r="AM299" s="31" t="s">
        <v>87</v>
      </c>
      <c r="AN299">
        <v>0</v>
      </c>
      <c r="AO299" s="15">
        <v>1</v>
      </c>
      <c r="AP299" t="s">
        <v>87</v>
      </c>
      <c r="AQ299" s="15" t="s">
        <v>87</v>
      </c>
      <c r="AR299" s="15" t="s">
        <v>129</v>
      </c>
      <c r="AS299">
        <v>1</v>
      </c>
      <c r="AT299">
        <v>0</v>
      </c>
      <c r="AU299">
        <v>0</v>
      </c>
      <c r="AV299">
        <v>0</v>
      </c>
      <c r="AW299">
        <v>0</v>
      </c>
      <c r="AX299">
        <v>0</v>
      </c>
      <c r="AY299" s="15">
        <v>0</v>
      </c>
      <c r="AZ299">
        <v>1</v>
      </c>
      <c r="BA299">
        <v>0</v>
      </c>
      <c r="BB299" s="15">
        <v>0</v>
      </c>
      <c r="BC299">
        <v>16156</v>
      </c>
      <c r="BD299">
        <v>1588</v>
      </c>
      <c r="BE299" s="21">
        <v>0.86799999999999999</v>
      </c>
      <c r="BF299" s="21">
        <v>44.55</v>
      </c>
      <c r="BG299">
        <v>0</v>
      </c>
      <c r="BH299">
        <v>0</v>
      </c>
      <c r="BI299">
        <v>1</v>
      </c>
      <c r="BJ299">
        <v>0</v>
      </c>
      <c r="BK299">
        <v>0</v>
      </c>
      <c r="BL299" s="15">
        <v>0</v>
      </c>
      <c r="BM299">
        <v>0</v>
      </c>
      <c r="BN299">
        <v>0</v>
      </c>
      <c r="BO299">
        <v>0</v>
      </c>
      <c r="BP299" s="15">
        <v>1</v>
      </c>
      <c r="BQ299">
        <v>0</v>
      </c>
      <c r="BR299">
        <v>0</v>
      </c>
      <c r="BS299" s="15">
        <v>0</v>
      </c>
      <c r="BT299">
        <v>1</v>
      </c>
      <c r="BU299">
        <v>0</v>
      </c>
      <c r="BV299">
        <v>0</v>
      </c>
      <c r="BW299">
        <v>0</v>
      </c>
      <c r="BX299">
        <v>0</v>
      </c>
      <c r="BY299">
        <v>0</v>
      </c>
      <c r="BZ299">
        <v>0</v>
      </c>
      <c r="CA299">
        <v>0</v>
      </c>
      <c r="CB299">
        <v>0</v>
      </c>
      <c r="CC299">
        <v>0</v>
      </c>
      <c r="CD299">
        <v>0</v>
      </c>
      <c r="CE299" s="15">
        <v>1</v>
      </c>
      <c r="CF299">
        <v>0</v>
      </c>
      <c r="CG299">
        <v>591</v>
      </c>
      <c r="CH299">
        <v>0</v>
      </c>
      <c r="CI299">
        <v>1</v>
      </c>
      <c r="CJ299">
        <v>20</v>
      </c>
      <c r="CK299" s="28" t="s">
        <v>80</v>
      </c>
    </row>
    <row r="300" spans="1:89" x14ac:dyDescent="0.35">
      <c r="A300">
        <v>299</v>
      </c>
      <c r="B300">
        <v>20</v>
      </c>
      <c r="C300" s="21" t="s">
        <v>128</v>
      </c>
      <c r="D300" s="11">
        <v>7.6</v>
      </c>
      <c r="E300" s="12">
        <v>0.1</v>
      </c>
      <c r="F300" s="7">
        <f t="shared" si="46"/>
        <v>75.999999999999986</v>
      </c>
      <c r="G300" s="8">
        <v>0</v>
      </c>
      <c r="H300" s="9">
        <v>0</v>
      </c>
      <c r="I300" s="9">
        <v>0</v>
      </c>
      <c r="J300" s="9">
        <v>1</v>
      </c>
      <c r="K300" s="9">
        <v>0</v>
      </c>
      <c r="L300" s="8">
        <v>161029</v>
      </c>
      <c r="M300" s="9">
        <v>3</v>
      </c>
      <c r="N300" s="9">
        <f t="shared" si="40"/>
        <v>161025</v>
      </c>
      <c r="O300" s="9">
        <f t="shared" si="41"/>
        <v>16</v>
      </c>
      <c r="P300" s="7">
        <v>11.59</v>
      </c>
      <c r="Q300" s="7">
        <f t="shared" si="47"/>
        <v>27.150000000000006</v>
      </c>
      <c r="R300" s="9">
        <v>1</v>
      </c>
      <c r="S300" s="9">
        <v>0</v>
      </c>
      <c r="T300" s="9">
        <v>0</v>
      </c>
      <c r="U300" s="9">
        <v>1</v>
      </c>
      <c r="V300" s="9">
        <v>0</v>
      </c>
      <c r="W300" s="25">
        <v>0</v>
      </c>
      <c r="X300" s="9">
        <v>1</v>
      </c>
      <c r="Y300" s="9">
        <v>0</v>
      </c>
      <c r="Z300" s="25">
        <v>0</v>
      </c>
      <c r="AA300" s="9">
        <v>0</v>
      </c>
      <c r="AB300" s="25">
        <v>1</v>
      </c>
      <c r="AC300" s="17">
        <v>1970</v>
      </c>
      <c r="AD300" s="27" t="s">
        <v>87</v>
      </c>
      <c r="AE300" s="27" t="s">
        <v>87</v>
      </c>
      <c r="AF300" s="27" t="s">
        <v>87</v>
      </c>
      <c r="AG300" s="34" t="s">
        <v>87</v>
      </c>
      <c r="AH300" s="33" t="s">
        <v>87</v>
      </c>
      <c r="AI300" s="15" t="s">
        <v>87</v>
      </c>
      <c r="AJ300">
        <v>1</v>
      </c>
      <c r="AK300" s="31">
        <v>0</v>
      </c>
      <c r="AL300" t="s">
        <v>87</v>
      </c>
      <c r="AM300" s="31" t="s">
        <v>87</v>
      </c>
      <c r="AN300">
        <v>0</v>
      </c>
      <c r="AO300" s="15">
        <v>1</v>
      </c>
      <c r="AP300" t="s">
        <v>87</v>
      </c>
      <c r="AQ300" s="15" t="s">
        <v>87</v>
      </c>
      <c r="AR300" s="15" t="s">
        <v>129</v>
      </c>
      <c r="AS300">
        <v>1</v>
      </c>
      <c r="AT300">
        <v>0</v>
      </c>
      <c r="AU300">
        <v>0</v>
      </c>
      <c r="AV300">
        <v>0</v>
      </c>
      <c r="AW300">
        <v>0</v>
      </c>
      <c r="AX300">
        <v>0</v>
      </c>
      <c r="AY300" s="15">
        <v>0</v>
      </c>
      <c r="AZ300">
        <v>1</v>
      </c>
      <c r="BA300">
        <v>0</v>
      </c>
      <c r="BB300" s="15">
        <v>0</v>
      </c>
      <c r="BC300">
        <v>15553</v>
      </c>
      <c r="BD300">
        <v>1935</v>
      </c>
      <c r="BE300" s="21">
        <v>0.89700000000000002</v>
      </c>
      <c r="BF300" s="21">
        <v>44.74</v>
      </c>
      <c r="BG300">
        <v>0</v>
      </c>
      <c r="BH300">
        <v>0</v>
      </c>
      <c r="BI300">
        <v>1</v>
      </c>
      <c r="BJ300">
        <v>0</v>
      </c>
      <c r="BK300">
        <v>0</v>
      </c>
      <c r="BL300" s="15">
        <v>0</v>
      </c>
      <c r="BM300">
        <v>0</v>
      </c>
      <c r="BN300">
        <v>0</v>
      </c>
      <c r="BO300">
        <v>0</v>
      </c>
      <c r="BP300" s="15">
        <v>1</v>
      </c>
      <c r="BQ300">
        <v>0</v>
      </c>
      <c r="BR300">
        <v>0</v>
      </c>
      <c r="BS300" s="15">
        <v>0</v>
      </c>
      <c r="BT300">
        <v>1</v>
      </c>
      <c r="BU300">
        <v>0</v>
      </c>
      <c r="BV300">
        <v>0</v>
      </c>
      <c r="BW300">
        <v>0</v>
      </c>
      <c r="BX300">
        <v>0</v>
      </c>
      <c r="BY300">
        <v>0</v>
      </c>
      <c r="BZ300">
        <v>0</v>
      </c>
      <c r="CA300">
        <v>0</v>
      </c>
      <c r="CB300">
        <v>0</v>
      </c>
      <c r="CC300">
        <v>0</v>
      </c>
      <c r="CD300">
        <v>0</v>
      </c>
      <c r="CE300" s="15">
        <v>1</v>
      </c>
      <c r="CF300">
        <v>0</v>
      </c>
      <c r="CG300">
        <v>591</v>
      </c>
      <c r="CH300">
        <v>0</v>
      </c>
      <c r="CI300">
        <v>1</v>
      </c>
      <c r="CJ300">
        <v>20</v>
      </c>
      <c r="CK300" s="28" t="s">
        <v>80</v>
      </c>
    </row>
    <row r="301" spans="1:89" x14ac:dyDescent="0.35">
      <c r="A301">
        <v>300</v>
      </c>
      <c r="B301">
        <v>20</v>
      </c>
      <c r="C301" s="21" t="s">
        <v>128</v>
      </c>
      <c r="D301" s="11">
        <v>7.5</v>
      </c>
      <c r="E301" s="12">
        <v>0.1</v>
      </c>
      <c r="F301" s="7">
        <f t="shared" si="46"/>
        <v>75</v>
      </c>
      <c r="G301" s="8">
        <v>0</v>
      </c>
      <c r="H301" s="9">
        <v>0</v>
      </c>
      <c r="I301" s="9">
        <v>0</v>
      </c>
      <c r="J301" s="9">
        <v>1</v>
      </c>
      <c r="K301" s="9">
        <v>0</v>
      </c>
      <c r="L301" s="8">
        <v>376479</v>
      </c>
      <c r="M301" s="9">
        <v>3</v>
      </c>
      <c r="N301" s="9">
        <f t="shared" si="40"/>
        <v>376475</v>
      </c>
      <c r="O301" s="9">
        <f t="shared" si="41"/>
        <v>16</v>
      </c>
      <c r="P301" s="7">
        <v>12.62</v>
      </c>
      <c r="Q301" s="7">
        <f t="shared" si="47"/>
        <v>26.04</v>
      </c>
      <c r="R301" s="9">
        <v>1</v>
      </c>
      <c r="S301" s="9">
        <v>0</v>
      </c>
      <c r="T301" s="9">
        <v>0</v>
      </c>
      <c r="U301" s="9">
        <v>1</v>
      </c>
      <c r="V301" s="9">
        <v>0</v>
      </c>
      <c r="W301" s="25">
        <v>0</v>
      </c>
      <c r="X301" s="9">
        <v>1</v>
      </c>
      <c r="Y301" s="9">
        <v>0</v>
      </c>
      <c r="Z301" s="25">
        <v>0</v>
      </c>
      <c r="AA301" s="9">
        <v>0</v>
      </c>
      <c r="AB301" s="25">
        <v>1</v>
      </c>
      <c r="AC301" s="17">
        <v>1980</v>
      </c>
      <c r="AD301" s="27" t="s">
        <v>87</v>
      </c>
      <c r="AE301" s="27" t="s">
        <v>87</v>
      </c>
      <c r="AF301" s="27" t="s">
        <v>87</v>
      </c>
      <c r="AG301" s="34" t="s">
        <v>87</v>
      </c>
      <c r="AH301" s="33" t="s">
        <v>87</v>
      </c>
      <c r="AI301" s="15" t="s">
        <v>87</v>
      </c>
      <c r="AJ301">
        <v>1</v>
      </c>
      <c r="AK301" s="31">
        <v>0</v>
      </c>
      <c r="AL301" t="s">
        <v>87</v>
      </c>
      <c r="AM301" s="31" t="s">
        <v>87</v>
      </c>
      <c r="AN301">
        <v>0</v>
      </c>
      <c r="AO301" s="15">
        <v>1</v>
      </c>
      <c r="AP301" t="s">
        <v>87</v>
      </c>
      <c r="AQ301" s="15" t="s">
        <v>87</v>
      </c>
      <c r="AR301" s="15" t="s">
        <v>129</v>
      </c>
      <c r="AS301">
        <v>1</v>
      </c>
      <c r="AT301">
        <v>0</v>
      </c>
      <c r="AU301">
        <v>0</v>
      </c>
      <c r="AV301">
        <v>0</v>
      </c>
      <c r="AW301">
        <v>0</v>
      </c>
      <c r="AX301">
        <v>0</v>
      </c>
      <c r="AY301" s="15">
        <v>0</v>
      </c>
      <c r="AZ301">
        <v>1</v>
      </c>
      <c r="BA301">
        <v>0</v>
      </c>
      <c r="BB301" s="15">
        <v>0</v>
      </c>
      <c r="BC301">
        <v>19291</v>
      </c>
      <c r="BD301">
        <v>1766</v>
      </c>
      <c r="BE301" s="21">
        <v>0.91900000000000004</v>
      </c>
      <c r="BF301" s="21">
        <v>44.66</v>
      </c>
      <c r="BG301">
        <v>0</v>
      </c>
      <c r="BH301">
        <v>0</v>
      </c>
      <c r="BI301">
        <v>1</v>
      </c>
      <c r="BJ301">
        <v>0</v>
      </c>
      <c r="BK301">
        <v>0</v>
      </c>
      <c r="BL301" s="15">
        <v>0</v>
      </c>
      <c r="BM301">
        <v>0</v>
      </c>
      <c r="BN301">
        <v>0</v>
      </c>
      <c r="BO301">
        <v>0</v>
      </c>
      <c r="BP301" s="15">
        <v>1</v>
      </c>
      <c r="BQ301">
        <v>0</v>
      </c>
      <c r="BR301">
        <v>0</v>
      </c>
      <c r="BS301" s="15">
        <v>0</v>
      </c>
      <c r="BT301">
        <v>1</v>
      </c>
      <c r="BU301">
        <v>0</v>
      </c>
      <c r="BV301">
        <v>0</v>
      </c>
      <c r="BW301">
        <v>0</v>
      </c>
      <c r="BX301">
        <v>0</v>
      </c>
      <c r="BY301">
        <v>0</v>
      </c>
      <c r="BZ301">
        <v>0</v>
      </c>
      <c r="CA301">
        <v>0</v>
      </c>
      <c r="CB301">
        <v>0</v>
      </c>
      <c r="CC301">
        <v>0</v>
      </c>
      <c r="CD301">
        <v>0</v>
      </c>
      <c r="CE301" s="15">
        <v>1</v>
      </c>
      <c r="CF301">
        <v>0</v>
      </c>
      <c r="CG301">
        <v>591</v>
      </c>
      <c r="CH301">
        <v>0</v>
      </c>
      <c r="CI301">
        <v>1</v>
      </c>
      <c r="CJ301">
        <v>20</v>
      </c>
      <c r="CK301" s="28" t="s">
        <v>80</v>
      </c>
    </row>
    <row r="302" spans="1:89" x14ac:dyDescent="0.35">
      <c r="A302">
        <v>301</v>
      </c>
      <c r="B302">
        <v>20</v>
      </c>
      <c r="C302" s="21" t="s">
        <v>128</v>
      </c>
      <c r="D302" s="11">
        <v>10.199999999999999</v>
      </c>
      <c r="E302" s="12">
        <v>0.1</v>
      </c>
      <c r="F302" s="7">
        <f t="shared" si="46"/>
        <v>101.99999999999999</v>
      </c>
      <c r="G302" s="8">
        <v>0</v>
      </c>
      <c r="H302" s="9">
        <v>0</v>
      </c>
      <c r="I302" s="9">
        <v>0</v>
      </c>
      <c r="J302" s="9">
        <v>1</v>
      </c>
      <c r="K302" s="9">
        <v>0</v>
      </c>
      <c r="L302" s="8">
        <v>103184</v>
      </c>
      <c r="M302" s="9">
        <v>3</v>
      </c>
      <c r="N302" s="9">
        <f t="shared" si="40"/>
        <v>103180</v>
      </c>
      <c r="O302" s="9">
        <f t="shared" si="41"/>
        <v>16</v>
      </c>
      <c r="P302" s="7">
        <v>13.7</v>
      </c>
      <c r="Q302" s="7">
        <f t="shared" si="47"/>
        <v>24.400000000000002</v>
      </c>
      <c r="R302" s="9">
        <v>1</v>
      </c>
      <c r="S302" s="9">
        <v>0</v>
      </c>
      <c r="T302" s="9">
        <v>0</v>
      </c>
      <c r="U302" s="9">
        <v>1</v>
      </c>
      <c r="V302" s="9">
        <v>0</v>
      </c>
      <c r="W302" s="25">
        <v>0</v>
      </c>
      <c r="X302" s="9">
        <v>1</v>
      </c>
      <c r="Y302" s="9">
        <v>0</v>
      </c>
      <c r="Z302" s="25">
        <v>0</v>
      </c>
      <c r="AA302" s="9">
        <v>0</v>
      </c>
      <c r="AB302" s="25">
        <v>1</v>
      </c>
      <c r="AC302" s="17">
        <v>1990</v>
      </c>
      <c r="AD302" s="27" t="s">
        <v>87</v>
      </c>
      <c r="AE302" s="27" t="s">
        <v>87</v>
      </c>
      <c r="AF302" s="27" t="s">
        <v>87</v>
      </c>
      <c r="AG302" s="34" t="s">
        <v>87</v>
      </c>
      <c r="AH302" s="33" t="s">
        <v>87</v>
      </c>
      <c r="AI302" s="15" t="s">
        <v>87</v>
      </c>
      <c r="AJ302">
        <v>1</v>
      </c>
      <c r="AK302" s="31">
        <v>0</v>
      </c>
      <c r="AL302" t="s">
        <v>87</v>
      </c>
      <c r="AM302" s="31" t="s">
        <v>87</v>
      </c>
      <c r="AN302">
        <v>0</v>
      </c>
      <c r="AO302" s="15">
        <v>1</v>
      </c>
      <c r="AP302" t="s">
        <v>87</v>
      </c>
      <c r="AQ302" s="15" t="s">
        <v>87</v>
      </c>
      <c r="AR302" s="15" t="s">
        <v>129</v>
      </c>
      <c r="AS302">
        <v>1</v>
      </c>
      <c r="AT302">
        <v>0</v>
      </c>
      <c r="AU302">
        <v>0</v>
      </c>
      <c r="AV302">
        <v>0</v>
      </c>
      <c r="AW302">
        <v>0</v>
      </c>
      <c r="AX302">
        <v>0</v>
      </c>
      <c r="AY302" s="15">
        <v>0</v>
      </c>
      <c r="AZ302">
        <v>1</v>
      </c>
      <c r="BA302">
        <v>0</v>
      </c>
      <c r="BB302" s="15">
        <v>0</v>
      </c>
      <c r="BC302">
        <v>24883</v>
      </c>
      <c r="BD302">
        <v>1325</v>
      </c>
      <c r="BE302" s="21">
        <v>0.92100000000000004</v>
      </c>
      <c r="BF302" s="21">
        <v>44.1</v>
      </c>
      <c r="BG302">
        <v>0</v>
      </c>
      <c r="BH302">
        <v>0</v>
      </c>
      <c r="BI302">
        <v>1</v>
      </c>
      <c r="BJ302">
        <v>0</v>
      </c>
      <c r="BK302">
        <v>0</v>
      </c>
      <c r="BL302" s="15">
        <v>0</v>
      </c>
      <c r="BM302">
        <v>0</v>
      </c>
      <c r="BN302">
        <v>0</v>
      </c>
      <c r="BO302">
        <v>0</v>
      </c>
      <c r="BP302" s="15">
        <v>1</v>
      </c>
      <c r="BQ302">
        <v>0</v>
      </c>
      <c r="BR302">
        <v>0</v>
      </c>
      <c r="BS302" s="15">
        <v>0</v>
      </c>
      <c r="BT302">
        <v>1</v>
      </c>
      <c r="BU302">
        <v>0</v>
      </c>
      <c r="BV302">
        <v>0</v>
      </c>
      <c r="BW302">
        <v>0</v>
      </c>
      <c r="BX302">
        <v>0</v>
      </c>
      <c r="BY302">
        <v>0</v>
      </c>
      <c r="BZ302">
        <v>0</v>
      </c>
      <c r="CA302">
        <v>0</v>
      </c>
      <c r="CB302">
        <v>0</v>
      </c>
      <c r="CC302">
        <v>0</v>
      </c>
      <c r="CD302">
        <v>0</v>
      </c>
      <c r="CE302" s="15">
        <v>1</v>
      </c>
      <c r="CF302">
        <v>0</v>
      </c>
      <c r="CG302">
        <v>591</v>
      </c>
      <c r="CH302">
        <v>0</v>
      </c>
      <c r="CI302">
        <v>1</v>
      </c>
      <c r="CJ302">
        <v>20</v>
      </c>
      <c r="CK302" s="28" t="s">
        <v>80</v>
      </c>
    </row>
    <row r="303" spans="1:89" x14ac:dyDescent="0.35">
      <c r="A303">
        <v>302</v>
      </c>
      <c r="B303">
        <v>20</v>
      </c>
      <c r="C303" s="21" t="s">
        <v>128</v>
      </c>
      <c r="D303" s="11">
        <v>7.4</v>
      </c>
      <c r="E303" s="12">
        <v>1.2</v>
      </c>
      <c r="F303" s="7">
        <f t="shared" si="46"/>
        <v>6.166666666666667</v>
      </c>
      <c r="G303" s="8">
        <v>0</v>
      </c>
      <c r="H303" s="9">
        <v>0</v>
      </c>
      <c r="I303" s="9">
        <v>0</v>
      </c>
      <c r="J303" s="9">
        <v>1</v>
      </c>
      <c r="K303" s="9">
        <v>0</v>
      </c>
      <c r="L303" s="8">
        <v>609852</v>
      </c>
      <c r="M303" s="9">
        <v>10</v>
      </c>
      <c r="N303" s="9">
        <f t="shared" si="40"/>
        <v>609841</v>
      </c>
      <c r="O303" s="9">
        <f t="shared" si="41"/>
        <v>16</v>
      </c>
      <c r="P303" s="7">
        <v>11.59</v>
      </c>
      <c r="Q303" s="7">
        <f t="shared" si="47"/>
        <v>27.150000000000006</v>
      </c>
      <c r="R303" s="9">
        <v>1</v>
      </c>
      <c r="S303" s="9">
        <v>0</v>
      </c>
      <c r="T303" s="9">
        <v>0</v>
      </c>
      <c r="U303" s="9">
        <v>1</v>
      </c>
      <c r="V303" s="9">
        <v>0</v>
      </c>
      <c r="W303" s="25">
        <v>0</v>
      </c>
      <c r="X303" s="9">
        <v>1</v>
      </c>
      <c r="Y303" s="9">
        <v>0</v>
      </c>
      <c r="Z303" s="25">
        <v>0</v>
      </c>
      <c r="AA303" s="9">
        <v>0</v>
      </c>
      <c r="AB303" s="25">
        <v>1</v>
      </c>
      <c r="AC303" s="17">
        <v>1970</v>
      </c>
      <c r="AD303" s="27" t="s">
        <v>87</v>
      </c>
      <c r="AE303" s="27" t="s">
        <v>87</v>
      </c>
      <c r="AF303" s="27" t="s">
        <v>87</v>
      </c>
      <c r="AG303" s="34" t="s">
        <v>87</v>
      </c>
      <c r="AH303" s="33" t="s">
        <v>87</v>
      </c>
      <c r="AI303" s="15" t="s">
        <v>87</v>
      </c>
      <c r="AJ303">
        <v>1</v>
      </c>
      <c r="AK303" s="31">
        <v>0</v>
      </c>
      <c r="AL303" t="s">
        <v>87</v>
      </c>
      <c r="AM303" s="31" t="s">
        <v>87</v>
      </c>
      <c r="AN303">
        <v>0</v>
      </c>
      <c r="AO303" s="15">
        <v>1</v>
      </c>
      <c r="AP303" t="s">
        <v>87</v>
      </c>
      <c r="AQ303" s="15" t="s">
        <v>87</v>
      </c>
      <c r="AR303" s="15" t="s">
        <v>129</v>
      </c>
      <c r="AS303">
        <v>1</v>
      </c>
      <c r="AT303">
        <v>0</v>
      </c>
      <c r="AU303">
        <v>0</v>
      </c>
      <c r="AV303">
        <v>0</v>
      </c>
      <c r="AW303">
        <v>0</v>
      </c>
      <c r="AX303">
        <v>0</v>
      </c>
      <c r="AY303" s="15">
        <v>0</v>
      </c>
      <c r="AZ303">
        <v>1</v>
      </c>
      <c r="BA303">
        <v>0</v>
      </c>
      <c r="BB303" s="15">
        <v>0</v>
      </c>
      <c r="BC303">
        <v>15553</v>
      </c>
      <c r="BD303">
        <v>1935</v>
      </c>
      <c r="BE303" s="21">
        <v>0.89700000000000002</v>
      </c>
      <c r="BF303" s="21">
        <v>44.74</v>
      </c>
      <c r="BG303">
        <v>0</v>
      </c>
      <c r="BH303">
        <v>0</v>
      </c>
      <c r="BI303">
        <v>1</v>
      </c>
      <c r="BJ303">
        <v>0</v>
      </c>
      <c r="BK303">
        <v>0</v>
      </c>
      <c r="BL303" s="15">
        <v>0</v>
      </c>
      <c r="BM303">
        <v>0</v>
      </c>
      <c r="BN303">
        <v>0</v>
      </c>
      <c r="BO303">
        <v>0</v>
      </c>
      <c r="BP303" s="15">
        <v>1</v>
      </c>
      <c r="BQ303">
        <v>0</v>
      </c>
      <c r="BR303">
        <v>0</v>
      </c>
      <c r="BS303" s="15">
        <v>0</v>
      </c>
      <c r="BT303">
        <v>1</v>
      </c>
      <c r="BU303">
        <v>0</v>
      </c>
      <c r="BV303">
        <v>0</v>
      </c>
      <c r="BW303">
        <v>0</v>
      </c>
      <c r="BX303">
        <v>0</v>
      </c>
      <c r="BY303">
        <v>0</v>
      </c>
      <c r="BZ303">
        <v>0</v>
      </c>
      <c r="CA303">
        <v>0</v>
      </c>
      <c r="CB303">
        <v>0</v>
      </c>
      <c r="CC303">
        <v>0</v>
      </c>
      <c r="CD303">
        <v>0</v>
      </c>
      <c r="CE303" s="15">
        <v>1</v>
      </c>
      <c r="CF303">
        <v>0</v>
      </c>
      <c r="CG303">
        <v>591</v>
      </c>
      <c r="CH303">
        <v>0</v>
      </c>
      <c r="CI303">
        <v>1</v>
      </c>
      <c r="CJ303">
        <v>20</v>
      </c>
      <c r="CK303" s="28" t="s">
        <v>80</v>
      </c>
    </row>
    <row r="304" spans="1:89" x14ac:dyDescent="0.35">
      <c r="A304">
        <v>303</v>
      </c>
      <c r="B304">
        <v>20</v>
      </c>
      <c r="C304" s="21" t="s">
        <v>128</v>
      </c>
      <c r="D304" s="11">
        <v>7.4</v>
      </c>
      <c r="E304" s="12">
        <v>1.2</v>
      </c>
      <c r="F304" s="7">
        <f t="shared" si="46"/>
        <v>6.166666666666667</v>
      </c>
      <c r="G304" s="8">
        <v>0</v>
      </c>
      <c r="H304" s="9">
        <v>0</v>
      </c>
      <c r="I304" s="9">
        <v>0</v>
      </c>
      <c r="J304" s="9">
        <v>1</v>
      </c>
      <c r="K304" s="9">
        <v>0</v>
      </c>
      <c r="L304" s="8">
        <v>609852</v>
      </c>
      <c r="M304" s="9">
        <v>10</v>
      </c>
      <c r="N304" s="9">
        <f t="shared" si="40"/>
        <v>609841</v>
      </c>
      <c r="O304" s="9">
        <f t="shared" si="41"/>
        <v>16</v>
      </c>
      <c r="P304" s="7">
        <v>11.59</v>
      </c>
      <c r="Q304" s="7">
        <f t="shared" si="47"/>
        <v>27.150000000000006</v>
      </c>
      <c r="R304" s="9">
        <v>1</v>
      </c>
      <c r="S304" s="9">
        <v>0</v>
      </c>
      <c r="T304" s="9">
        <v>0</v>
      </c>
      <c r="U304" s="9">
        <v>1</v>
      </c>
      <c r="V304" s="9">
        <v>0</v>
      </c>
      <c r="W304" s="25">
        <v>0</v>
      </c>
      <c r="X304" s="9">
        <v>1</v>
      </c>
      <c r="Y304" s="9">
        <v>0</v>
      </c>
      <c r="Z304" s="25">
        <v>0</v>
      </c>
      <c r="AA304" s="9">
        <v>0</v>
      </c>
      <c r="AB304" s="25">
        <v>1</v>
      </c>
      <c r="AC304" s="17">
        <v>1970</v>
      </c>
      <c r="AD304" s="27" t="s">
        <v>87</v>
      </c>
      <c r="AE304" s="27" t="s">
        <v>87</v>
      </c>
      <c r="AF304" s="27" t="s">
        <v>87</v>
      </c>
      <c r="AG304" s="34" t="s">
        <v>87</v>
      </c>
      <c r="AH304" s="33" t="s">
        <v>87</v>
      </c>
      <c r="AI304" s="15" t="s">
        <v>87</v>
      </c>
      <c r="AJ304">
        <v>1</v>
      </c>
      <c r="AK304" s="31">
        <v>0</v>
      </c>
      <c r="AL304" t="s">
        <v>87</v>
      </c>
      <c r="AM304" s="31" t="s">
        <v>87</v>
      </c>
      <c r="AN304">
        <v>0</v>
      </c>
      <c r="AO304" s="15">
        <v>1</v>
      </c>
      <c r="AP304" t="s">
        <v>87</v>
      </c>
      <c r="AQ304" s="15" t="s">
        <v>87</v>
      </c>
      <c r="AR304" s="15" t="s">
        <v>129</v>
      </c>
      <c r="AS304">
        <v>1</v>
      </c>
      <c r="AT304">
        <v>0</v>
      </c>
      <c r="AU304">
        <v>0</v>
      </c>
      <c r="AV304">
        <v>0</v>
      </c>
      <c r="AW304">
        <v>0</v>
      </c>
      <c r="AX304">
        <v>0</v>
      </c>
      <c r="AY304" s="15">
        <v>0</v>
      </c>
      <c r="AZ304">
        <v>1</v>
      </c>
      <c r="BA304">
        <v>0</v>
      </c>
      <c r="BB304" s="15">
        <v>0</v>
      </c>
      <c r="BC304">
        <v>15553</v>
      </c>
      <c r="BD304">
        <v>1935</v>
      </c>
      <c r="BE304" s="21">
        <v>0.89700000000000002</v>
      </c>
      <c r="BF304" s="21">
        <v>44.74</v>
      </c>
      <c r="BG304">
        <v>0</v>
      </c>
      <c r="BH304">
        <v>0</v>
      </c>
      <c r="BI304">
        <v>1</v>
      </c>
      <c r="BJ304">
        <v>0</v>
      </c>
      <c r="BK304">
        <v>0</v>
      </c>
      <c r="BL304" s="15">
        <v>0</v>
      </c>
      <c r="BM304">
        <v>0</v>
      </c>
      <c r="BN304">
        <v>0</v>
      </c>
      <c r="BO304">
        <v>0</v>
      </c>
      <c r="BP304" s="15">
        <v>1</v>
      </c>
      <c r="BQ304">
        <v>0</v>
      </c>
      <c r="BR304">
        <v>0</v>
      </c>
      <c r="BS304" s="15">
        <v>0</v>
      </c>
      <c r="BT304">
        <v>1</v>
      </c>
      <c r="BU304">
        <v>0</v>
      </c>
      <c r="BV304">
        <v>0</v>
      </c>
      <c r="BW304">
        <v>0</v>
      </c>
      <c r="BX304">
        <v>0</v>
      </c>
      <c r="BY304">
        <v>0</v>
      </c>
      <c r="BZ304">
        <v>0</v>
      </c>
      <c r="CA304">
        <v>0</v>
      </c>
      <c r="CB304">
        <v>0</v>
      </c>
      <c r="CC304">
        <v>0</v>
      </c>
      <c r="CD304">
        <v>0</v>
      </c>
      <c r="CE304" s="15">
        <v>1</v>
      </c>
      <c r="CF304">
        <v>0</v>
      </c>
      <c r="CG304">
        <v>591</v>
      </c>
      <c r="CH304">
        <v>0</v>
      </c>
      <c r="CI304">
        <v>1</v>
      </c>
      <c r="CJ304">
        <v>20</v>
      </c>
      <c r="CK304" s="28" t="s">
        <v>80</v>
      </c>
    </row>
    <row r="305" spans="1:89" x14ac:dyDescent="0.35">
      <c r="A305">
        <v>304</v>
      </c>
      <c r="B305">
        <v>20</v>
      </c>
      <c r="C305" s="21" t="s">
        <v>128</v>
      </c>
      <c r="D305" s="11">
        <v>7.5</v>
      </c>
      <c r="E305" s="12">
        <v>1.2</v>
      </c>
      <c r="F305" s="7">
        <f t="shared" si="46"/>
        <v>6.25</v>
      </c>
      <c r="G305" s="8">
        <v>0</v>
      </c>
      <c r="H305" s="9">
        <v>0</v>
      </c>
      <c r="I305" s="9">
        <v>0</v>
      </c>
      <c r="J305" s="9">
        <v>1</v>
      </c>
      <c r="K305" s="9">
        <v>0</v>
      </c>
      <c r="L305" s="8">
        <v>609852</v>
      </c>
      <c r="M305" s="9">
        <v>11</v>
      </c>
      <c r="N305" s="9">
        <f t="shared" si="40"/>
        <v>609840</v>
      </c>
      <c r="O305" s="9">
        <f t="shared" si="41"/>
        <v>16</v>
      </c>
      <c r="P305" s="7">
        <v>11.59</v>
      </c>
      <c r="Q305" s="7">
        <f t="shared" si="47"/>
        <v>27.150000000000006</v>
      </c>
      <c r="R305" s="9">
        <v>1</v>
      </c>
      <c r="S305" s="9">
        <v>0</v>
      </c>
      <c r="T305" s="9">
        <v>0</v>
      </c>
      <c r="U305" s="9">
        <v>1</v>
      </c>
      <c r="V305" s="9">
        <v>0</v>
      </c>
      <c r="W305" s="25">
        <v>0</v>
      </c>
      <c r="X305" s="9">
        <v>1</v>
      </c>
      <c r="Y305" s="9">
        <v>0</v>
      </c>
      <c r="Z305" s="25">
        <v>0</v>
      </c>
      <c r="AA305" s="9">
        <v>0</v>
      </c>
      <c r="AB305" s="25">
        <v>1</v>
      </c>
      <c r="AC305" s="17">
        <v>1970</v>
      </c>
      <c r="AD305" s="27" t="s">
        <v>87</v>
      </c>
      <c r="AE305" s="27" t="s">
        <v>87</v>
      </c>
      <c r="AF305" s="27" t="s">
        <v>87</v>
      </c>
      <c r="AG305" s="34" t="s">
        <v>87</v>
      </c>
      <c r="AH305" s="33" t="s">
        <v>87</v>
      </c>
      <c r="AI305" s="15" t="s">
        <v>87</v>
      </c>
      <c r="AJ305">
        <v>1</v>
      </c>
      <c r="AK305" s="31">
        <v>0</v>
      </c>
      <c r="AL305" t="s">
        <v>87</v>
      </c>
      <c r="AM305" s="31" t="s">
        <v>87</v>
      </c>
      <c r="AN305">
        <v>0</v>
      </c>
      <c r="AO305" s="15">
        <v>1</v>
      </c>
      <c r="AP305" t="s">
        <v>87</v>
      </c>
      <c r="AQ305" s="15" t="s">
        <v>87</v>
      </c>
      <c r="AR305" s="15" t="s">
        <v>129</v>
      </c>
      <c r="AS305">
        <v>1</v>
      </c>
      <c r="AT305">
        <v>0</v>
      </c>
      <c r="AU305">
        <v>0</v>
      </c>
      <c r="AV305">
        <v>0</v>
      </c>
      <c r="AW305">
        <v>0</v>
      </c>
      <c r="AX305">
        <v>0</v>
      </c>
      <c r="AY305" s="15">
        <v>0</v>
      </c>
      <c r="AZ305">
        <v>1</v>
      </c>
      <c r="BA305">
        <v>0</v>
      </c>
      <c r="BB305" s="15">
        <v>0</v>
      </c>
      <c r="BC305">
        <v>15553</v>
      </c>
      <c r="BD305">
        <v>1935</v>
      </c>
      <c r="BE305" s="21">
        <v>0.89700000000000002</v>
      </c>
      <c r="BF305" s="21">
        <v>44.74</v>
      </c>
      <c r="BG305">
        <v>0</v>
      </c>
      <c r="BH305">
        <v>0</v>
      </c>
      <c r="BI305">
        <v>1</v>
      </c>
      <c r="BJ305">
        <v>0</v>
      </c>
      <c r="BK305">
        <v>0</v>
      </c>
      <c r="BL305" s="15">
        <v>0</v>
      </c>
      <c r="BM305">
        <v>0</v>
      </c>
      <c r="BN305">
        <v>0</v>
      </c>
      <c r="BO305">
        <v>0</v>
      </c>
      <c r="BP305" s="15">
        <v>1</v>
      </c>
      <c r="BQ305">
        <v>0</v>
      </c>
      <c r="BR305">
        <v>0</v>
      </c>
      <c r="BS305" s="15">
        <v>0</v>
      </c>
      <c r="BT305">
        <v>1</v>
      </c>
      <c r="BU305">
        <v>0</v>
      </c>
      <c r="BV305">
        <v>0</v>
      </c>
      <c r="BW305">
        <v>0</v>
      </c>
      <c r="BX305">
        <v>0</v>
      </c>
      <c r="BY305">
        <v>0</v>
      </c>
      <c r="BZ305">
        <v>0</v>
      </c>
      <c r="CA305">
        <v>0</v>
      </c>
      <c r="CB305">
        <v>0</v>
      </c>
      <c r="CC305">
        <v>0</v>
      </c>
      <c r="CD305">
        <v>0</v>
      </c>
      <c r="CE305" s="15">
        <v>1</v>
      </c>
      <c r="CF305">
        <v>0</v>
      </c>
      <c r="CG305">
        <v>591</v>
      </c>
      <c r="CH305">
        <v>0</v>
      </c>
      <c r="CI305">
        <v>1</v>
      </c>
      <c r="CJ305">
        <v>20</v>
      </c>
      <c r="CK305" s="28" t="s">
        <v>80</v>
      </c>
    </row>
    <row r="306" spans="1:89" x14ac:dyDescent="0.35">
      <c r="A306">
        <v>305</v>
      </c>
      <c r="B306">
        <v>20</v>
      </c>
      <c r="C306" s="21" t="s">
        <v>128</v>
      </c>
      <c r="D306" s="11">
        <v>6</v>
      </c>
      <c r="E306" s="12">
        <v>1.3</v>
      </c>
      <c r="F306" s="7">
        <f t="shared" si="46"/>
        <v>4.615384615384615</v>
      </c>
      <c r="G306" s="8">
        <v>0</v>
      </c>
      <c r="H306" s="9">
        <v>0</v>
      </c>
      <c r="I306" s="9">
        <v>0</v>
      </c>
      <c r="J306" s="9">
        <v>1</v>
      </c>
      <c r="K306" s="9">
        <v>0</v>
      </c>
      <c r="L306" s="8">
        <v>609852</v>
      </c>
      <c r="M306" s="9">
        <v>12</v>
      </c>
      <c r="N306" s="9">
        <f t="shared" si="40"/>
        <v>609839</v>
      </c>
      <c r="O306" s="9">
        <f t="shared" si="41"/>
        <v>16</v>
      </c>
      <c r="P306" s="7">
        <v>11.59</v>
      </c>
      <c r="Q306" s="7">
        <f t="shared" si="47"/>
        <v>27.150000000000006</v>
      </c>
      <c r="R306" s="9">
        <v>1</v>
      </c>
      <c r="S306" s="9">
        <v>0</v>
      </c>
      <c r="T306" s="9">
        <v>0</v>
      </c>
      <c r="U306" s="9">
        <v>1</v>
      </c>
      <c r="V306" s="9">
        <v>0</v>
      </c>
      <c r="W306" s="25">
        <v>0</v>
      </c>
      <c r="X306" s="9">
        <v>1</v>
      </c>
      <c r="Y306" s="9">
        <v>0</v>
      </c>
      <c r="Z306" s="25">
        <v>0</v>
      </c>
      <c r="AA306" s="9">
        <v>0</v>
      </c>
      <c r="AB306" s="25">
        <v>1</v>
      </c>
      <c r="AC306" s="17">
        <v>1970</v>
      </c>
      <c r="AD306" s="27" t="s">
        <v>87</v>
      </c>
      <c r="AE306" s="27" t="s">
        <v>87</v>
      </c>
      <c r="AF306" s="27" t="s">
        <v>87</v>
      </c>
      <c r="AG306" s="34" t="s">
        <v>87</v>
      </c>
      <c r="AH306" s="33" t="s">
        <v>87</v>
      </c>
      <c r="AI306" s="15" t="s">
        <v>87</v>
      </c>
      <c r="AJ306">
        <v>1</v>
      </c>
      <c r="AK306" s="31">
        <v>0</v>
      </c>
      <c r="AL306" t="s">
        <v>87</v>
      </c>
      <c r="AM306" s="31" t="s">
        <v>87</v>
      </c>
      <c r="AN306">
        <v>0</v>
      </c>
      <c r="AO306" s="15">
        <v>1</v>
      </c>
      <c r="AP306" t="s">
        <v>87</v>
      </c>
      <c r="AQ306" s="15" t="s">
        <v>87</v>
      </c>
      <c r="AR306" s="15" t="s">
        <v>129</v>
      </c>
      <c r="AS306">
        <v>1</v>
      </c>
      <c r="AT306">
        <v>0</v>
      </c>
      <c r="AU306">
        <v>0</v>
      </c>
      <c r="AV306">
        <v>0</v>
      </c>
      <c r="AW306">
        <v>0</v>
      </c>
      <c r="AX306">
        <v>0</v>
      </c>
      <c r="AY306" s="15">
        <v>0</v>
      </c>
      <c r="AZ306">
        <v>1</v>
      </c>
      <c r="BA306">
        <v>0</v>
      </c>
      <c r="BB306" s="15">
        <v>0</v>
      </c>
      <c r="BC306">
        <v>15553</v>
      </c>
      <c r="BD306">
        <v>1935</v>
      </c>
      <c r="BE306" s="21">
        <v>0.89700000000000002</v>
      </c>
      <c r="BF306" s="21">
        <v>44.74</v>
      </c>
      <c r="BG306">
        <v>0</v>
      </c>
      <c r="BH306">
        <v>0</v>
      </c>
      <c r="BI306">
        <v>1</v>
      </c>
      <c r="BJ306">
        <v>0</v>
      </c>
      <c r="BK306">
        <v>0</v>
      </c>
      <c r="BL306" s="15">
        <v>0</v>
      </c>
      <c r="BM306">
        <v>0</v>
      </c>
      <c r="BN306">
        <v>0</v>
      </c>
      <c r="BO306">
        <v>0</v>
      </c>
      <c r="BP306" s="15">
        <v>1</v>
      </c>
      <c r="BQ306">
        <v>0</v>
      </c>
      <c r="BR306">
        <v>0</v>
      </c>
      <c r="BS306" s="15">
        <v>0</v>
      </c>
      <c r="BT306">
        <v>1</v>
      </c>
      <c r="BU306">
        <v>0</v>
      </c>
      <c r="BV306">
        <v>0</v>
      </c>
      <c r="BW306">
        <v>0</v>
      </c>
      <c r="BX306">
        <v>0</v>
      </c>
      <c r="BY306">
        <v>0</v>
      </c>
      <c r="BZ306">
        <v>0</v>
      </c>
      <c r="CA306">
        <v>0</v>
      </c>
      <c r="CB306">
        <v>0</v>
      </c>
      <c r="CC306">
        <v>0</v>
      </c>
      <c r="CD306">
        <v>0</v>
      </c>
      <c r="CE306" s="15">
        <v>1</v>
      </c>
      <c r="CF306">
        <v>0</v>
      </c>
      <c r="CG306">
        <v>591</v>
      </c>
      <c r="CH306">
        <v>0</v>
      </c>
      <c r="CI306">
        <v>1</v>
      </c>
      <c r="CJ306">
        <v>20</v>
      </c>
      <c r="CK306" s="28" t="s">
        <v>80</v>
      </c>
    </row>
    <row r="307" spans="1:89" x14ac:dyDescent="0.35">
      <c r="A307">
        <v>306</v>
      </c>
      <c r="B307">
        <v>20</v>
      </c>
      <c r="C307" s="21" t="s">
        <v>128</v>
      </c>
      <c r="D307" s="11">
        <v>7.3</v>
      </c>
      <c r="E307" s="12">
        <v>0.03</v>
      </c>
      <c r="F307" s="7">
        <f t="shared" si="46"/>
        <v>243.33333333333334</v>
      </c>
      <c r="G307" s="8">
        <v>0</v>
      </c>
      <c r="H307" s="9">
        <v>0</v>
      </c>
      <c r="I307" s="9">
        <v>0</v>
      </c>
      <c r="J307" s="9">
        <v>1</v>
      </c>
      <c r="K307" s="9">
        <v>0</v>
      </c>
      <c r="L307" s="8">
        <v>609852</v>
      </c>
      <c r="M307" s="9">
        <v>9</v>
      </c>
      <c r="N307" s="9">
        <f t="shared" si="40"/>
        <v>609842</v>
      </c>
      <c r="O307" s="9">
        <f t="shared" si="41"/>
        <v>16</v>
      </c>
      <c r="P307" s="7">
        <v>11.59</v>
      </c>
      <c r="Q307" s="7">
        <f t="shared" si="47"/>
        <v>27.150000000000006</v>
      </c>
      <c r="R307" s="9">
        <v>1</v>
      </c>
      <c r="S307" s="9">
        <v>0</v>
      </c>
      <c r="T307" s="9">
        <v>0</v>
      </c>
      <c r="U307" s="9">
        <v>1</v>
      </c>
      <c r="V307" s="9">
        <v>0</v>
      </c>
      <c r="W307" s="25">
        <v>0</v>
      </c>
      <c r="X307" s="9">
        <v>1</v>
      </c>
      <c r="Y307" s="9">
        <v>0</v>
      </c>
      <c r="Z307" s="25">
        <v>0</v>
      </c>
      <c r="AA307" s="9">
        <v>0</v>
      </c>
      <c r="AB307" s="25">
        <v>1</v>
      </c>
      <c r="AC307" s="17">
        <v>1970</v>
      </c>
      <c r="AD307" s="27" t="s">
        <v>87</v>
      </c>
      <c r="AE307" s="27" t="s">
        <v>87</v>
      </c>
      <c r="AF307" s="27" t="s">
        <v>87</v>
      </c>
      <c r="AG307" s="34" t="s">
        <v>87</v>
      </c>
      <c r="AH307" s="33" t="s">
        <v>87</v>
      </c>
      <c r="AI307" s="15" t="s">
        <v>87</v>
      </c>
      <c r="AJ307">
        <v>1</v>
      </c>
      <c r="AK307" s="31">
        <v>0</v>
      </c>
      <c r="AL307" t="s">
        <v>87</v>
      </c>
      <c r="AM307" s="31" t="s">
        <v>87</v>
      </c>
      <c r="AN307">
        <v>0</v>
      </c>
      <c r="AO307" s="15">
        <v>1</v>
      </c>
      <c r="AP307" t="s">
        <v>87</v>
      </c>
      <c r="AQ307" s="15" t="s">
        <v>87</v>
      </c>
      <c r="AR307" s="15" t="s">
        <v>129</v>
      </c>
      <c r="AS307">
        <v>1</v>
      </c>
      <c r="AT307">
        <v>0</v>
      </c>
      <c r="AU307">
        <v>0</v>
      </c>
      <c r="AV307">
        <v>0</v>
      </c>
      <c r="AW307">
        <v>0</v>
      </c>
      <c r="AX307">
        <v>0</v>
      </c>
      <c r="AY307" s="15">
        <v>0</v>
      </c>
      <c r="AZ307">
        <v>1</v>
      </c>
      <c r="BA307">
        <v>0</v>
      </c>
      <c r="BB307" s="15">
        <v>0</v>
      </c>
      <c r="BC307">
        <v>15553</v>
      </c>
      <c r="BD307">
        <v>1935</v>
      </c>
      <c r="BE307" s="21">
        <v>0.89700000000000002</v>
      </c>
      <c r="BF307" s="21">
        <v>44.74</v>
      </c>
      <c r="BG307">
        <v>0</v>
      </c>
      <c r="BH307">
        <v>0</v>
      </c>
      <c r="BI307">
        <v>1</v>
      </c>
      <c r="BJ307">
        <v>0</v>
      </c>
      <c r="BK307">
        <v>0</v>
      </c>
      <c r="BL307" s="15">
        <v>0</v>
      </c>
      <c r="BM307">
        <v>0</v>
      </c>
      <c r="BN307">
        <v>0</v>
      </c>
      <c r="BO307">
        <v>0</v>
      </c>
      <c r="BP307" s="15">
        <v>1</v>
      </c>
      <c r="BQ307">
        <v>0</v>
      </c>
      <c r="BR307">
        <v>0</v>
      </c>
      <c r="BS307" s="15">
        <v>0</v>
      </c>
      <c r="BT307">
        <v>1</v>
      </c>
      <c r="BU307">
        <v>0</v>
      </c>
      <c r="BV307">
        <v>0</v>
      </c>
      <c r="BW307">
        <v>0</v>
      </c>
      <c r="BX307">
        <v>0</v>
      </c>
      <c r="BY307">
        <v>0</v>
      </c>
      <c r="BZ307">
        <v>0</v>
      </c>
      <c r="CA307">
        <v>0</v>
      </c>
      <c r="CB307">
        <v>0</v>
      </c>
      <c r="CC307">
        <v>0</v>
      </c>
      <c r="CD307">
        <v>0</v>
      </c>
      <c r="CE307" s="15">
        <v>1</v>
      </c>
      <c r="CF307">
        <v>0</v>
      </c>
      <c r="CG307">
        <v>591</v>
      </c>
      <c r="CH307">
        <v>0</v>
      </c>
      <c r="CI307">
        <v>1</v>
      </c>
      <c r="CJ307">
        <v>20</v>
      </c>
      <c r="CK307" s="28" t="s">
        <v>80</v>
      </c>
    </row>
    <row r="308" spans="1:89" x14ac:dyDescent="0.35">
      <c r="A308">
        <v>307</v>
      </c>
      <c r="B308">
        <v>20</v>
      </c>
      <c r="C308" s="21" t="s">
        <v>128</v>
      </c>
      <c r="D308" s="11">
        <v>7.3</v>
      </c>
      <c r="E308" s="12">
        <v>0.03</v>
      </c>
      <c r="F308" s="7">
        <f t="shared" si="46"/>
        <v>243.33333333333334</v>
      </c>
      <c r="G308" s="8">
        <v>0</v>
      </c>
      <c r="H308" s="9">
        <v>0</v>
      </c>
      <c r="I308" s="9">
        <v>0</v>
      </c>
      <c r="J308" s="9">
        <v>1</v>
      </c>
      <c r="K308" s="9">
        <v>0</v>
      </c>
      <c r="L308" s="8">
        <v>609852</v>
      </c>
      <c r="M308" s="9">
        <v>9</v>
      </c>
      <c r="N308" s="9">
        <f t="shared" si="40"/>
        <v>609842</v>
      </c>
      <c r="O308" s="9">
        <f t="shared" si="41"/>
        <v>16</v>
      </c>
      <c r="P308" s="7">
        <v>11.59</v>
      </c>
      <c r="Q308" s="7">
        <f t="shared" si="47"/>
        <v>27.150000000000006</v>
      </c>
      <c r="R308" s="9">
        <v>1</v>
      </c>
      <c r="S308" s="9">
        <v>0</v>
      </c>
      <c r="T308" s="9">
        <v>0</v>
      </c>
      <c r="U308" s="9">
        <v>1</v>
      </c>
      <c r="V308" s="9">
        <v>0</v>
      </c>
      <c r="W308" s="25">
        <v>0</v>
      </c>
      <c r="X308" s="9">
        <v>1</v>
      </c>
      <c r="Y308" s="9">
        <v>0</v>
      </c>
      <c r="Z308" s="25">
        <v>0</v>
      </c>
      <c r="AA308" s="9">
        <v>0</v>
      </c>
      <c r="AB308" s="25">
        <v>1</v>
      </c>
      <c r="AC308" s="17">
        <v>1970</v>
      </c>
      <c r="AD308" s="27" t="s">
        <v>87</v>
      </c>
      <c r="AE308" s="27" t="s">
        <v>87</v>
      </c>
      <c r="AF308" s="27" t="s">
        <v>87</v>
      </c>
      <c r="AG308" s="34" t="s">
        <v>87</v>
      </c>
      <c r="AH308" s="33" t="s">
        <v>87</v>
      </c>
      <c r="AI308" s="15" t="s">
        <v>87</v>
      </c>
      <c r="AJ308">
        <v>1</v>
      </c>
      <c r="AK308" s="31">
        <v>0</v>
      </c>
      <c r="AL308" t="s">
        <v>87</v>
      </c>
      <c r="AM308" s="31" t="s">
        <v>87</v>
      </c>
      <c r="AN308">
        <v>0</v>
      </c>
      <c r="AO308" s="15">
        <v>1</v>
      </c>
      <c r="AP308" t="s">
        <v>87</v>
      </c>
      <c r="AQ308" s="15" t="s">
        <v>87</v>
      </c>
      <c r="AR308" s="15" t="s">
        <v>129</v>
      </c>
      <c r="AS308">
        <v>1</v>
      </c>
      <c r="AT308">
        <v>0</v>
      </c>
      <c r="AU308">
        <v>0</v>
      </c>
      <c r="AV308">
        <v>0</v>
      </c>
      <c r="AW308">
        <v>0</v>
      </c>
      <c r="AX308">
        <v>0</v>
      </c>
      <c r="AY308" s="15">
        <v>0</v>
      </c>
      <c r="AZ308">
        <v>1</v>
      </c>
      <c r="BA308">
        <v>0</v>
      </c>
      <c r="BB308" s="15">
        <v>0</v>
      </c>
      <c r="BC308">
        <v>15553</v>
      </c>
      <c r="BD308">
        <v>1935</v>
      </c>
      <c r="BE308" s="21">
        <v>0.89700000000000002</v>
      </c>
      <c r="BF308" s="21">
        <v>44.74</v>
      </c>
      <c r="BG308">
        <v>0</v>
      </c>
      <c r="BH308">
        <v>0</v>
      </c>
      <c r="BI308">
        <v>1</v>
      </c>
      <c r="BJ308">
        <v>0</v>
      </c>
      <c r="BK308">
        <v>0</v>
      </c>
      <c r="BL308" s="15">
        <v>0</v>
      </c>
      <c r="BM308">
        <v>0</v>
      </c>
      <c r="BN308">
        <v>0</v>
      </c>
      <c r="BO308">
        <v>0</v>
      </c>
      <c r="BP308" s="15">
        <v>1</v>
      </c>
      <c r="BQ308">
        <v>0</v>
      </c>
      <c r="BR308">
        <v>0</v>
      </c>
      <c r="BS308" s="15">
        <v>0</v>
      </c>
      <c r="BT308">
        <v>1</v>
      </c>
      <c r="BU308">
        <v>0</v>
      </c>
      <c r="BV308">
        <v>0</v>
      </c>
      <c r="BW308">
        <v>0</v>
      </c>
      <c r="BX308">
        <v>0</v>
      </c>
      <c r="BY308">
        <v>0</v>
      </c>
      <c r="BZ308">
        <v>0</v>
      </c>
      <c r="CA308">
        <v>0</v>
      </c>
      <c r="CB308">
        <v>0</v>
      </c>
      <c r="CC308">
        <v>0</v>
      </c>
      <c r="CD308">
        <v>0</v>
      </c>
      <c r="CE308" s="15">
        <v>1</v>
      </c>
      <c r="CF308">
        <v>0</v>
      </c>
      <c r="CG308">
        <v>591</v>
      </c>
      <c r="CH308">
        <v>0</v>
      </c>
      <c r="CI308">
        <v>1</v>
      </c>
      <c r="CJ308">
        <v>20</v>
      </c>
      <c r="CK308" s="28" t="s">
        <v>80</v>
      </c>
    </row>
    <row r="309" spans="1:89" x14ac:dyDescent="0.35">
      <c r="A309">
        <v>308</v>
      </c>
      <c r="B309">
        <v>20</v>
      </c>
      <c r="C309" s="21" t="s">
        <v>128</v>
      </c>
      <c r="D309" s="11">
        <v>7.3</v>
      </c>
      <c r="E309" s="12">
        <v>0.03</v>
      </c>
      <c r="F309" s="7">
        <f t="shared" si="46"/>
        <v>243.33333333333334</v>
      </c>
      <c r="G309" s="8">
        <v>0</v>
      </c>
      <c r="H309" s="9">
        <v>0</v>
      </c>
      <c r="I309" s="9">
        <v>0</v>
      </c>
      <c r="J309" s="9">
        <v>1</v>
      </c>
      <c r="K309" s="9">
        <v>0</v>
      </c>
      <c r="L309" s="8">
        <v>609852</v>
      </c>
      <c r="M309" s="9">
        <v>10</v>
      </c>
      <c r="N309" s="9">
        <f t="shared" si="40"/>
        <v>609841</v>
      </c>
      <c r="O309" s="9">
        <f t="shared" si="41"/>
        <v>16</v>
      </c>
      <c r="P309" s="7">
        <v>11.59</v>
      </c>
      <c r="Q309" s="7">
        <f t="shared" si="47"/>
        <v>27.150000000000006</v>
      </c>
      <c r="R309" s="9">
        <v>1</v>
      </c>
      <c r="S309" s="9">
        <v>0</v>
      </c>
      <c r="T309" s="9">
        <v>0</v>
      </c>
      <c r="U309" s="9">
        <v>1</v>
      </c>
      <c r="V309" s="9">
        <v>0</v>
      </c>
      <c r="W309" s="25">
        <v>0</v>
      </c>
      <c r="X309" s="9">
        <v>1</v>
      </c>
      <c r="Y309" s="9">
        <v>0</v>
      </c>
      <c r="Z309" s="25">
        <v>0</v>
      </c>
      <c r="AA309" s="9">
        <v>0</v>
      </c>
      <c r="AB309" s="25">
        <v>1</v>
      </c>
      <c r="AC309" s="17">
        <v>1970</v>
      </c>
      <c r="AD309" s="27" t="s">
        <v>87</v>
      </c>
      <c r="AE309" s="27" t="s">
        <v>87</v>
      </c>
      <c r="AF309" s="27" t="s">
        <v>87</v>
      </c>
      <c r="AG309" s="34" t="s">
        <v>87</v>
      </c>
      <c r="AH309" s="33" t="s">
        <v>87</v>
      </c>
      <c r="AI309" s="15" t="s">
        <v>87</v>
      </c>
      <c r="AJ309">
        <v>1</v>
      </c>
      <c r="AK309" s="31">
        <v>0</v>
      </c>
      <c r="AL309" t="s">
        <v>87</v>
      </c>
      <c r="AM309" s="31" t="s">
        <v>87</v>
      </c>
      <c r="AN309">
        <v>0</v>
      </c>
      <c r="AO309" s="15">
        <v>1</v>
      </c>
      <c r="AP309" t="s">
        <v>87</v>
      </c>
      <c r="AQ309" s="15" t="s">
        <v>87</v>
      </c>
      <c r="AR309" s="15" t="s">
        <v>129</v>
      </c>
      <c r="AS309">
        <v>1</v>
      </c>
      <c r="AT309">
        <v>0</v>
      </c>
      <c r="AU309">
        <v>0</v>
      </c>
      <c r="AV309">
        <v>0</v>
      </c>
      <c r="AW309">
        <v>0</v>
      </c>
      <c r="AX309">
        <v>0</v>
      </c>
      <c r="AY309" s="15">
        <v>0</v>
      </c>
      <c r="AZ309">
        <v>1</v>
      </c>
      <c r="BA309">
        <v>0</v>
      </c>
      <c r="BB309" s="15">
        <v>0</v>
      </c>
      <c r="BC309">
        <v>15553</v>
      </c>
      <c r="BD309">
        <v>1935</v>
      </c>
      <c r="BE309" s="21">
        <v>0.89700000000000002</v>
      </c>
      <c r="BF309" s="21">
        <v>44.74</v>
      </c>
      <c r="BG309">
        <v>0</v>
      </c>
      <c r="BH309">
        <v>0</v>
      </c>
      <c r="BI309">
        <v>1</v>
      </c>
      <c r="BJ309">
        <v>0</v>
      </c>
      <c r="BK309">
        <v>0</v>
      </c>
      <c r="BL309" s="15">
        <v>0</v>
      </c>
      <c r="BM309">
        <v>0</v>
      </c>
      <c r="BN309">
        <v>0</v>
      </c>
      <c r="BO309">
        <v>0</v>
      </c>
      <c r="BP309" s="15">
        <v>1</v>
      </c>
      <c r="BQ309">
        <v>0</v>
      </c>
      <c r="BR309">
        <v>0</v>
      </c>
      <c r="BS309" s="15">
        <v>0</v>
      </c>
      <c r="BT309">
        <v>1</v>
      </c>
      <c r="BU309">
        <v>0</v>
      </c>
      <c r="BV309">
        <v>0</v>
      </c>
      <c r="BW309">
        <v>0</v>
      </c>
      <c r="BX309">
        <v>0</v>
      </c>
      <c r="BY309">
        <v>0</v>
      </c>
      <c r="BZ309">
        <v>0</v>
      </c>
      <c r="CA309">
        <v>0</v>
      </c>
      <c r="CB309">
        <v>0</v>
      </c>
      <c r="CC309">
        <v>0</v>
      </c>
      <c r="CD309">
        <v>0</v>
      </c>
      <c r="CE309" s="15">
        <v>1</v>
      </c>
      <c r="CF309">
        <v>0</v>
      </c>
      <c r="CG309">
        <v>591</v>
      </c>
      <c r="CH309">
        <v>0</v>
      </c>
      <c r="CI309">
        <v>1</v>
      </c>
      <c r="CJ309">
        <v>20</v>
      </c>
      <c r="CK309" s="28" t="s">
        <v>80</v>
      </c>
    </row>
    <row r="310" spans="1:89" s="38" customFormat="1" x14ac:dyDescent="0.35">
      <c r="A310" s="38">
        <v>309</v>
      </c>
      <c r="B310" s="38">
        <v>20</v>
      </c>
      <c r="C310" s="39" t="s">
        <v>128</v>
      </c>
      <c r="D310" s="40">
        <v>7.3</v>
      </c>
      <c r="E310" s="41">
        <v>0.03</v>
      </c>
      <c r="F310" s="42">
        <f t="shared" si="46"/>
        <v>243.33333333333334</v>
      </c>
      <c r="G310" s="44">
        <v>0</v>
      </c>
      <c r="H310" s="45">
        <v>0</v>
      </c>
      <c r="I310" s="45">
        <v>0</v>
      </c>
      <c r="J310" s="45">
        <v>1</v>
      </c>
      <c r="K310" s="45">
        <v>0</v>
      </c>
      <c r="L310" s="44">
        <v>609852</v>
      </c>
      <c r="M310" s="45">
        <v>12</v>
      </c>
      <c r="N310" s="45">
        <f t="shared" si="40"/>
        <v>609839</v>
      </c>
      <c r="O310" s="45">
        <f t="shared" si="41"/>
        <v>16</v>
      </c>
      <c r="P310" s="42">
        <v>11.59</v>
      </c>
      <c r="Q310" s="42">
        <f t="shared" si="47"/>
        <v>27.150000000000006</v>
      </c>
      <c r="R310" s="45">
        <v>1</v>
      </c>
      <c r="S310" s="45">
        <v>0</v>
      </c>
      <c r="T310" s="45">
        <v>0</v>
      </c>
      <c r="U310" s="45">
        <v>1</v>
      </c>
      <c r="V310" s="45">
        <v>0</v>
      </c>
      <c r="W310" s="46">
        <v>0</v>
      </c>
      <c r="X310" s="45">
        <v>1</v>
      </c>
      <c r="Y310" s="45">
        <v>0</v>
      </c>
      <c r="Z310" s="46">
        <v>0</v>
      </c>
      <c r="AA310" s="45">
        <v>0</v>
      </c>
      <c r="AB310" s="46">
        <v>1</v>
      </c>
      <c r="AC310" s="47">
        <v>1970</v>
      </c>
      <c r="AD310" s="43" t="s">
        <v>87</v>
      </c>
      <c r="AE310" s="43" t="s">
        <v>87</v>
      </c>
      <c r="AF310" s="43" t="s">
        <v>87</v>
      </c>
      <c r="AG310" s="48" t="s">
        <v>87</v>
      </c>
      <c r="AH310" s="49" t="s">
        <v>87</v>
      </c>
      <c r="AI310" s="50" t="s">
        <v>87</v>
      </c>
      <c r="AJ310" s="38">
        <v>1</v>
      </c>
      <c r="AK310" s="51">
        <v>0</v>
      </c>
      <c r="AL310" s="38" t="s">
        <v>87</v>
      </c>
      <c r="AM310" s="51" t="s">
        <v>87</v>
      </c>
      <c r="AN310">
        <v>0</v>
      </c>
      <c r="AO310" s="50">
        <v>1</v>
      </c>
      <c r="AP310" s="38" t="s">
        <v>87</v>
      </c>
      <c r="AQ310" s="50" t="s">
        <v>87</v>
      </c>
      <c r="AR310" s="50" t="s">
        <v>129</v>
      </c>
      <c r="AS310">
        <v>1</v>
      </c>
      <c r="AT310">
        <v>0</v>
      </c>
      <c r="AU310">
        <v>0</v>
      </c>
      <c r="AV310">
        <v>0</v>
      </c>
      <c r="AW310">
        <v>0</v>
      </c>
      <c r="AX310">
        <v>0</v>
      </c>
      <c r="AY310" s="50">
        <v>0</v>
      </c>
      <c r="AZ310">
        <v>1</v>
      </c>
      <c r="BA310">
        <v>0</v>
      </c>
      <c r="BB310" s="50">
        <v>0</v>
      </c>
      <c r="BC310">
        <v>15553</v>
      </c>
      <c r="BD310">
        <v>1935</v>
      </c>
      <c r="BE310" s="39">
        <v>0.89700000000000002</v>
      </c>
      <c r="BF310" s="39">
        <v>44.74</v>
      </c>
      <c r="BG310" s="38">
        <v>0</v>
      </c>
      <c r="BH310" s="38">
        <v>0</v>
      </c>
      <c r="BI310" s="38">
        <v>1</v>
      </c>
      <c r="BJ310" s="38">
        <v>0</v>
      </c>
      <c r="BK310" s="38">
        <v>0</v>
      </c>
      <c r="BL310" s="50">
        <v>0</v>
      </c>
      <c r="BM310" s="38">
        <v>0</v>
      </c>
      <c r="BN310" s="38">
        <v>0</v>
      </c>
      <c r="BO310" s="38">
        <v>0</v>
      </c>
      <c r="BP310" s="50">
        <v>1</v>
      </c>
      <c r="BQ310" s="38">
        <v>0</v>
      </c>
      <c r="BR310" s="38">
        <v>0</v>
      </c>
      <c r="BS310" s="50">
        <v>0</v>
      </c>
      <c r="BT310" s="38">
        <v>1</v>
      </c>
      <c r="BU310" s="38">
        <v>0</v>
      </c>
      <c r="BV310" s="38">
        <v>0</v>
      </c>
      <c r="BW310" s="38">
        <v>0</v>
      </c>
      <c r="BX310" s="38">
        <v>0</v>
      </c>
      <c r="BY310" s="38">
        <v>0</v>
      </c>
      <c r="BZ310" s="38">
        <v>0</v>
      </c>
      <c r="CA310">
        <v>0</v>
      </c>
      <c r="CB310" s="38">
        <v>0</v>
      </c>
      <c r="CC310" s="38">
        <v>0</v>
      </c>
      <c r="CD310" s="38">
        <v>0</v>
      </c>
      <c r="CE310" s="50">
        <v>1</v>
      </c>
      <c r="CF310">
        <v>0</v>
      </c>
      <c r="CG310">
        <v>591</v>
      </c>
      <c r="CH310">
        <v>0</v>
      </c>
      <c r="CI310">
        <v>1</v>
      </c>
      <c r="CJ310">
        <v>20</v>
      </c>
      <c r="CK310" s="28" t="s">
        <v>80</v>
      </c>
    </row>
    <row r="311" spans="1:89" x14ac:dyDescent="0.35">
      <c r="A311">
        <v>310</v>
      </c>
      <c r="B311">
        <v>21</v>
      </c>
      <c r="C311" s="21" t="s">
        <v>130</v>
      </c>
      <c r="D311" s="11">
        <v>5</v>
      </c>
      <c r="E311" s="12">
        <v>0.1</v>
      </c>
      <c r="F311" s="7">
        <f t="shared" si="46"/>
        <v>50</v>
      </c>
      <c r="G311" s="8">
        <v>0</v>
      </c>
      <c r="H311" s="9">
        <v>0</v>
      </c>
      <c r="I311" s="9">
        <v>1</v>
      </c>
      <c r="J311" s="9">
        <v>0</v>
      </c>
      <c r="K311" s="9">
        <v>0</v>
      </c>
      <c r="L311" s="8">
        <v>53044</v>
      </c>
      <c r="M311" s="9">
        <v>14</v>
      </c>
      <c r="N311" s="9">
        <f t="shared" si="40"/>
        <v>53029</v>
      </c>
      <c r="O311" s="9">
        <f t="shared" si="41"/>
        <v>12</v>
      </c>
      <c r="P311" s="7">
        <v>7.8040000000000003</v>
      </c>
      <c r="Q311" s="7">
        <f t="shared" si="47"/>
        <v>30.79</v>
      </c>
      <c r="R311" s="9">
        <v>1</v>
      </c>
      <c r="S311" s="9">
        <v>0</v>
      </c>
      <c r="T311" s="9">
        <v>0</v>
      </c>
      <c r="U311" s="9">
        <v>0</v>
      </c>
      <c r="V311" s="9">
        <v>1</v>
      </c>
      <c r="W311" s="25">
        <v>0</v>
      </c>
      <c r="X311" s="9">
        <v>0</v>
      </c>
      <c r="Y311" s="9">
        <v>0</v>
      </c>
      <c r="Z311" s="25">
        <v>1</v>
      </c>
      <c r="AA311" s="9">
        <v>0</v>
      </c>
      <c r="AB311" s="25">
        <v>1</v>
      </c>
      <c r="AC311" s="17">
        <v>2013</v>
      </c>
      <c r="AD311" s="27">
        <v>0.14000000000000001</v>
      </c>
      <c r="AE311" s="27">
        <v>0.42</v>
      </c>
      <c r="AF311" s="27">
        <v>0.33</v>
      </c>
      <c r="AG311" s="34">
        <v>0.11</v>
      </c>
      <c r="AH311" s="33">
        <v>1</v>
      </c>
      <c r="AI311" s="15">
        <v>0</v>
      </c>
      <c r="AJ311" s="30">
        <f t="shared" ref="AJ311:AJ318" si="48">1-AK311</f>
        <v>0.505</v>
      </c>
      <c r="AK311" s="31">
        <v>0.495</v>
      </c>
      <c r="AL311">
        <v>1</v>
      </c>
      <c r="AM311" s="31">
        <v>0</v>
      </c>
      <c r="AN311">
        <v>0</v>
      </c>
      <c r="AO311" s="15">
        <v>1</v>
      </c>
      <c r="AP311">
        <f t="shared" ref="AP311:AP322" si="49">1-AQ311</f>
        <v>0.375</v>
      </c>
      <c r="AQ311" s="15">
        <v>0.625</v>
      </c>
      <c r="AR311" s="15" t="s">
        <v>28</v>
      </c>
      <c r="AS311">
        <v>0</v>
      </c>
      <c r="AT311">
        <v>1</v>
      </c>
      <c r="AU311">
        <v>0</v>
      </c>
      <c r="AV311">
        <v>0</v>
      </c>
      <c r="AW311">
        <v>0</v>
      </c>
      <c r="AX311">
        <v>0</v>
      </c>
      <c r="AY311" s="15">
        <v>0</v>
      </c>
      <c r="AZ311">
        <v>0</v>
      </c>
      <c r="BA311">
        <v>1</v>
      </c>
      <c r="BB311" s="15">
        <v>0</v>
      </c>
      <c r="BC311">
        <v>2870</v>
      </c>
      <c r="BD311">
        <v>291</v>
      </c>
      <c r="BE311" s="21">
        <v>0.51400000000000001</v>
      </c>
      <c r="BF311" s="21">
        <v>44.594000000000001</v>
      </c>
      <c r="BG311">
        <v>1</v>
      </c>
      <c r="BH311">
        <v>0</v>
      </c>
      <c r="BI311">
        <v>0</v>
      </c>
      <c r="BJ311">
        <v>0</v>
      </c>
      <c r="BK311">
        <v>0</v>
      </c>
      <c r="BL311" s="15">
        <v>0</v>
      </c>
      <c r="BM311">
        <v>0</v>
      </c>
      <c r="BN311">
        <v>0</v>
      </c>
      <c r="BO311">
        <v>1</v>
      </c>
      <c r="BP311" s="15">
        <v>0</v>
      </c>
      <c r="BQ311">
        <v>0</v>
      </c>
      <c r="BR311">
        <v>0</v>
      </c>
      <c r="BS311" s="15">
        <v>0</v>
      </c>
      <c r="BT311">
        <v>1</v>
      </c>
      <c r="BU311">
        <v>1</v>
      </c>
      <c r="BV311">
        <v>0</v>
      </c>
      <c r="BW311">
        <v>0</v>
      </c>
      <c r="BX311">
        <v>0</v>
      </c>
      <c r="BY311">
        <v>0</v>
      </c>
      <c r="BZ311">
        <v>1</v>
      </c>
      <c r="CA311">
        <v>1</v>
      </c>
      <c r="CB311">
        <v>0</v>
      </c>
      <c r="CC311">
        <v>0</v>
      </c>
      <c r="CD311">
        <v>1</v>
      </c>
      <c r="CE311" s="15">
        <v>1</v>
      </c>
      <c r="CF311">
        <v>1.2999999999999999E-2</v>
      </c>
      <c r="CG311">
        <v>3</v>
      </c>
      <c r="CH311">
        <v>1</v>
      </c>
      <c r="CI311">
        <v>0</v>
      </c>
      <c r="CJ311">
        <v>41</v>
      </c>
      <c r="CK311" s="28" t="s">
        <v>80</v>
      </c>
    </row>
    <row r="312" spans="1:89" x14ac:dyDescent="0.35">
      <c r="A312">
        <v>311</v>
      </c>
      <c r="B312">
        <v>21</v>
      </c>
      <c r="C312" s="21" t="s">
        <v>130</v>
      </c>
      <c r="D312" s="11">
        <v>7.1</v>
      </c>
      <c r="E312" s="12">
        <v>0.1</v>
      </c>
      <c r="F312" s="7">
        <f t="shared" si="46"/>
        <v>70.999999999999986</v>
      </c>
      <c r="G312" s="8">
        <v>0</v>
      </c>
      <c r="H312" s="9">
        <v>0</v>
      </c>
      <c r="I312" s="9">
        <v>1</v>
      </c>
      <c r="J312" s="9">
        <v>0</v>
      </c>
      <c r="K312" s="9">
        <v>0</v>
      </c>
      <c r="L312" s="8">
        <v>13870</v>
      </c>
      <c r="M312" s="9">
        <v>12</v>
      </c>
      <c r="N312" s="9">
        <f t="shared" si="40"/>
        <v>13857</v>
      </c>
      <c r="O312" s="9">
        <f t="shared" si="41"/>
        <v>12</v>
      </c>
      <c r="P312" s="7">
        <v>10.032</v>
      </c>
      <c r="Q312" s="7">
        <f t="shared" si="47"/>
        <v>25.486000000000001</v>
      </c>
      <c r="R312" s="9">
        <v>1</v>
      </c>
      <c r="S312" s="9">
        <v>0</v>
      </c>
      <c r="T312" s="9">
        <v>0</v>
      </c>
      <c r="U312" s="9">
        <v>0</v>
      </c>
      <c r="V312" s="9">
        <v>1</v>
      </c>
      <c r="W312" s="25">
        <v>0</v>
      </c>
      <c r="X312" s="9">
        <v>0</v>
      </c>
      <c r="Y312" s="9">
        <v>0</v>
      </c>
      <c r="Z312" s="25">
        <v>1</v>
      </c>
      <c r="AA312" s="9">
        <v>0</v>
      </c>
      <c r="AB312" s="25">
        <v>1</v>
      </c>
      <c r="AC312" s="17">
        <v>2013</v>
      </c>
      <c r="AD312" s="27">
        <v>0.14000000000000001</v>
      </c>
      <c r="AE312" s="27">
        <v>0.42</v>
      </c>
      <c r="AF312" s="27">
        <v>0.33</v>
      </c>
      <c r="AG312" s="34">
        <v>0.11</v>
      </c>
      <c r="AH312" s="33">
        <v>1</v>
      </c>
      <c r="AI312" s="15">
        <v>0</v>
      </c>
      <c r="AJ312" s="30">
        <f t="shared" si="48"/>
        <v>0.52</v>
      </c>
      <c r="AK312" s="31">
        <v>0.48</v>
      </c>
      <c r="AL312">
        <v>1</v>
      </c>
      <c r="AM312" s="31">
        <v>0</v>
      </c>
      <c r="AN312">
        <v>0</v>
      </c>
      <c r="AO312" s="15">
        <v>1</v>
      </c>
      <c r="AP312">
        <f t="shared" si="49"/>
        <v>0.378</v>
      </c>
      <c r="AQ312" s="15">
        <v>0.622</v>
      </c>
      <c r="AR312" s="15" t="s">
        <v>28</v>
      </c>
      <c r="AS312">
        <v>0</v>
      </c>
      <c r="AT312">
        <v>1</v>
      </c>
      <c r="AU312">
        <v>0</v>
      </c>
      <c r="AV312">
        <v>0</v>
      </c>
      <c r="AW312">
        <v>0</v>
      </c>
      <c r="AX312">
        <v>0</v>
      </c>
      <c r="AY312" s="15">
        <v>0</v>
      </c>
      <c r="AZ312">
        <v>0</v>
      </c>
      <c r="BA312">
        <v>1</v>
      </c>
      <c r="BB312" s="15">
        <v>0</v>
      </c>
      <c r="BC312">
        <v>2870</v>
      </c>
      <c r="BD312">
        <v>291</v>
      </c>
      <c r="BE312" s="21">
        <v>0.51400000000000001</v>
      </c>
      <c r="BF312" s="21">
        <v>41.518000000000001</v>
      </c>
      <c r="BG312">
        <v>1</v>
      </c>
      <c r="BH312">
        <v>0</v>
      </c>
      <c r="BI312">
        <v>0</v>
      </c>
      <c r="BJ312">
        <v>0</v>
      </c>
      <c r="BK312">
        <v>0</v>
      </c>
      <c r="BL312" s="15">
        <v>0</v>
      </c>
      <c r="BM312">
        <v>0</v>
      </c>
      <c r="BN312">
        <v>0</v>
      </c>
      <c r="BO312">
        <v>1</v>
      </c>
      <c r="BP312" s="15">
        <v>0</v>
      </c>
      <c r="BQ312">
        <v>0</v>
      </c>
      <c r="BR312">
        <v>0</v>
      </c>
      <c r="BS312" s="15">
        <v>0</v>
      </c>
      <c r="BT312">
        <v>1</v>
      </c>
      <c r="BU312">
        <v>1</v>
      </c>
      <c r="BV312">
        <v>0</v>
      </c>
      <c r="BW312">
        <v>0</v>
      </c>
      <c r="BX312">
        <v>0</v>
      </c>
      <c r="BY312">
        <v>0</v>
      </c>
      <c r="BZ312">
        <v>1</v>
      </c>
      <c r="CA312">
        <v>1</v>
      </c>
      <c r="CB312">
        <v>0</v>
      </c>
      <c r="CC312">
        <v>0</v>
      </c>
      <c r="CD312">
        <v>1</v>
      </c>
      <c r="CE312" s="15">
        <v>1</v>
      </c>
      <c r="CF312">
        <v>1.2999999999999999E-2</v>
      </c>
      <c r="CG312">
        <v>3</v>
      </c>
      <c r="CH312">
        <v>1</v>
      </c>
      <c r="CI312">
        <v>0</v>
      </c>
      <c r="CJ312">
        <v>41</v>
      </c>
      <c r="CK312" s="28" t="s">
        <v>80</v>
      </c>
    </row>
    <row r="313" spans="1:89" x14ac:dyDescent="0.35">
      <c r="A313">
        <v>312</v>
      </c>
      <c r="B313">
        <v>21</v>
      </c>
      <c r="C313" s="21" t="s">
        <v>130</v>
      </c>
      <c r="D313" s="11">
        <v>4.9000000000000004</v>
      </c>
      <c r="E313" s="12">
        <v>0.1</v>
      </c>
      <c r="F313" s="7">
        <f t="shared" si="46"/>
        <v>49</v>
      </c>
      <c r="G313" s="8">
        <v>0</v>
      </c>
      <c r="H313" s="9">
        <v>0</v>
      </c>
      <c r="I313" s="9">
        <v>1</v>
      </c>
      <c r="J313" s="9">
        <v>0</v>
      </c>
      <c r="K313" s="9">
        <v>0</v>
      </c>
      <c r="L313" s="8">
        <v>18754</v>
      </c>
      <c r="M313" s="9">
        <v>12</v>
      </c>
      <c r="N313" s="9">
        <f t="shared" si="40"/>
        <v>18741</v>
      </c>
      <c r="O313" s="9">
        <f t="shared" si="41"/>
        <v>12</v>
      </c>
      <c r="P313" s="7">
        <v>6.3079999999999998</v>
      </c>
      <c r="Q313" s="7">
        <f t="shared" si="47"/>
        <v>32.466000000000001</v>
      </c>
      <c r="R313" s="9">
        <v>1</v>
      </c>
      <c r="S313" s="9">
        <v>0</v>
      </c>
      <c r="T313" s="9">
        <v>0</v>
      </c>
      <c r="U313" s="9">
        <v>0</v>
      </c>
      <c r="V313" s="9">
        <v>1</v>
      </c>
      <c r="W313" s="25">
        <v>0</v>
      </c>
      <c r="X313" s="9">
        <v>0</v>
      </c>
      <c r="Y313" s="9">
        <v>0</v>
      </c>
      <c r="Z313" s="25">
        <v>1</v>
      </c>
      <c r="AA313" s="9">
        <v>0</v>
      </c>
      <c r="AB313" s="25">
        <v>1</v>
      </c>
      <c r="AC313" s="17">
        <v>2013</v>
      </c>
      <c r="AD313" s="27">
        <v>0.14000000000000001</v>
      </c>
      <c r="AE313" s="27">
        <v>0.42</v>
      </c>
      <c r="AF313" s="27">
        <v>0.33</v>
      </c>
      <c r="AG313" s="34">
        <v>0.11</v>
      </c>
      <c r="AH313" s="33">
        <v>1</v>
      </c>
      <c r="AI313" s="15">
        <v>0</v>
      </c>
      <c r="AJ313" s="30">
        <f t="shared" si="48"/>
        <v>0.57200000000000006</v>
      </c>
      <c r="AK313" s="31">
        <v>0.42799999999999999</v>
      </c>
      <c r="AL313">
        <v>1</v>
      </c>
      <c r="AM313" s="31">
        <v>0</v>
      </c>
      <c r="AN313">
        <v>0</v>
      </c>
      <c r="AO313" s="15">
        <v>1</v>
      </c>
      <c r="AP313">
        <f t="shared" si="49"/>
        <v>0.45799999999999996</v>
      </c>
      <c r="AQ313" s="15">
        <v>0.54200000000000004</v>
      </c>
      <c r="AR313" s="15" t="s">
        <v>28</v>
      </c>
      <c r="AS313">
        <v>0</v>
      </c>
      <c r="AT313">
        <v>1</v>
      </c>
      <c r="AU313">
        <v>0</v>
      </c>
      <c r="AV313">
        <v>0</v>
      </c>
      <c r="AW313">
        <v>0</v>
      </c>
      <c r="AX313">
        <v>0</v>
      </c>
      <c r="AY313" s="15">
        <v>0</v>
      </c>
      <c r="AZ313">
        <v>0</v>
      </c>
      <c r="BA313">
        <v>1</v>
      </c>
      <c r="BB313" s="15">
        <v>0</v>
      </c>
      <c r="BC313">
        <v>2870</v>
      </c>
      <c r="BD313">
        <v>291</v>
      </c>
      <c r="BE313" s="21">
        <v>0.51400000000000001</v>
      </c>
      <c r="BF313" s="21">
        <v>44.774000000000001</v>
      </c>
      <c r="BG313">
        <v>1</v>
      </c>
      <c r="BH313">
        <v>0</v>
      </c>
      <c r="BI313">
        <v>0</v>
      </c>
      <c r="BJ313">
        <v>0</v>
      </c>
      <c r="BK313">
        <v>0</v>
      </c>
      <c r="BL313" s="15">
        <v>0</v>
      </c>
      <c r="BM313">
        <v>0</v>
      </c>
      <c r="BN313">
        <v>0</v>
      </c>
      <c r="BO313">
        <v>1</v>
      </c>
      <c r="BP313" s="15">
        <v>0</v>
      </c>
      <c r="BQ313">
        <v>0</v>
      </c>
      <c r="BR313">
        <v>0</v>
      </c>
      <c r="BS313" s="15">
        <v>0</v>
      </c>
      <c r="BT313">
        <v>1</v>
      </c>
      <c r="BU313">
        <v>1</v>
      </c>
      <c r="BV313">
        <v>0</v>
      </c>
      <c r="BW313">
        <v>0</v>
      </c>
      <c r="BX313">
        <v>0</v>
      </c>
      <c r="BY313">
        <v>0</v>
      </c>
      <c r="BZ313">
        <v>1</v>
      </c>
      <c r="CA313">
        <v>1</v>
      </c>
      <c r="CB313">
        <v>0</v>
      </c>
      <c r="CC313">
        <v>0</v>
      </c>
      <c r="CD313">
        <v>1</v>
      </c>
      <c r="CE313" s="15">
        <v>1</v>
      </c>
      <c r="CF313">
        <v>1.2999999999999999E-2</v>
      </c>
      <c r="CG313">
        <v>3</v>
      </c>
      <c r="CH313">
        <v>1</v>
      </c>
      <c r="CI313">
        <v>0</v>
      </c>
      <c r="CJ313">
        <v>41</v>
      </c>
      <c r="CK313" s="28" t="s">
        <v>80</v>
      </c>
    </row>
    <row r="314" spans="1:89" x14ac:dyDescent="0.35">
      <c r="A314">
        <v>313</v>
      </c>
      <c r="B314">
        <v>21</v>
      </c>
      <c r="C314" s="21" t="s">
        <v>130</v>
      </c>
      <c r="D314" s="11">
        <v>3.5</v>
      </c>
      <c r="E314" s="12">
        <v>0.2</v>
      </c>
      <c r="F314" s="7">
        <f t="shared" si="46"/>
        <v>17.5</v>
      </c>
      <c r="G314" s="8">
        <v>0</v>
      </c>
      <c r="H314" s="9">
        <v>0</v>
      </c>
      <c r="I314" s="9">
        <v>1</v>
      </c>
      <c r="J314" s="9">
        <v>0</v>
      </c>
      <c r="K314" s="9">
        <v>0</v>
      </c>
      <c r="L314" s="8">
        <v>20420</v>
      </c>
      <c r="M314" s="9">
        <v>12</v>
      </c>
      <c r="N314" s="9">
        <f t="shared" si="40"/>
        <v>20407</v>
      </c>
      <c r="O314" s="9">
        <f t="shared" si="41"/>
        <v>12</v>
      </c>
      <c r="P314" s="7">
        <v>7.6660000000000004</v>
      </c>
      <c r="Q314" s="7">
        <f t="shared" si="47"/>
        <v>32.852999999999994</v>
      </c>
      <c r="R314" s="9">
        <v>1</v>
      </c>
      <c r="S314" s="9">
        <v>0</v>
      </c>
      <c r="T314" s="9">
        <v>0</v>
      </c>
      <c r="U314" s="9">
        <v>0</v>
      </c>
      <c r="V314" s="9">
        <v>1</v>
      </c>
      <c r="W314" s="25">
        <v>0</v>
      </c>
      <c r="X314" s="9">
        <v>0</v>
      </c>
      <c r="Y314" s="9">
        <v>0</v>
      </c>
      <c r="Z314" s="25">
        <v>1</v>
      </c>
      <c r="AA314" s="9">
        <v>0</v>
      </c>
      <c r="AB314" s="25">
        <v>1</v>
      </c>
      <c r="AC314" s="17">
        <v>2013</v>
      </c>
      <c r="AD314" s="27">
        <v>0.14000000000000001</v>
      </c>
      <c r="AE314" s="27">
        <v>0.42</v>
      </c>
      <c r="AF314" s="27">
        <v>0.33</v>
      </c>
      <c r="AG314" s="34">
        <v>0.11</v>
      </c>
      <c r="AH314" s="33">
        <v>1</v>
      </c>
      <c r="AI314" s="15">
        <v>0</v>
      </c>
      <c r="AJ314" s="30">
        <f t="shared" si="48"/>
        <v>0.43300000000000005</v>
      </c>
      <c r="AK314" s="31">
        <v>0.56699999999999995</v>
      </c>
      <c r="AL314">
        <v>1</v>
      </c>
      <c r="AM314" s="31">
        <v>0</v>
      </c>
      <c r="AN314">
        <v>0</v>
      </c>
      <c r="AO314" s="15">
        <v>1</v>
      </c>
      <c r="AP314">
        <f t="shared" si="49"/>
        <v>0.29600000000000004</v>
      </c>
      <c r="AQ314" s="15">
        <v>0.70399999999999996</v>
      </c>
      <c r="AR314" s="15" t="s">
        <v>28</v>
      </c>
      <c r="AS314">
        <v>0</v>
      </c>
      <c r="AT314">
        <v>1</v>
      </c>
      <c r="AU314">
        <v>0</v>
      </c>
      <c r="AV314">
        <v>0</v>
      </c>
      <c r="AW314">
        <v>0</v>
      </c>
      <c r="AX314">
        <v>0</v>
      </c>
      <c r="AY314" s="15">
        <v>0</v>
      </c>
      <c r="AZ314">
        <v>0</v>
      </c>
      <c r="BA314">
        <v>1</v>
      </c>
      <c r="BB314" s="15">
        <v>0</v>
      </c>
      <c r="BC314">
        <v>2870</v>
      </c>
      <c r="BD314">
        <v>291</v>
      </c>
      <c r="BE314" s="21">
        <v>0.51400000000000001</v>
      </c>
      <c r="BF314" s="21">
        <v>46.518999999999998</v>
      </c>
      <c r="BG314">
        <v>1</v>
      </c>
      <c r="BH314">
        <v>0</v>
      </c>
      <c r="BI314">
        <v>0</v>
      </c>
      <c r="BJ314">
        <v>0</v>
      </c>
      <c r="BK314">
        <v>0</v>
      </c>
      <c r="BL314" s="15">
        <v>0</v>
      </c>
      <c r="BM314">
        <v>0</v>
      </c>
      <c r="BN314">
        <v>0</v>
      </c>
      <c r="BO314">
        <v>1</v>
      </c>
      <c r="BP314" s="15">
        <v>0</v>
      </c>
      <c r="BQ314">
        <v>0</v>
      </c>
      <c r="BR314">
        <v>0</v>
      </c>
      <c r="BS314" s="15">
        <v>0</v>
      </c>
      <c r="BT314">
        <v>1</v>
      </c>
      <c r="BU314">
        <v>1</v>
      </c>
      <c r="BV314">
        <v>0</v>
      </c>
      <c r="BW314">
        <v>0</v>
      </c>
      <c r="BX314">
        <v>0</v>
      </c>
      <c r="BY314">
        <v>0</v>
      </c>
      <c r="BZ314">
        <v>1</v>
      </c>
      <c r="CA314">
        <v>1</v>
      </c>
      <c r="CB314">
        <v>0</v>
      </c>
      <c r="CC314">
        <v>0</v>
      </c>
      <c r="CD314">
        <v>1</v>
      </c>
      <c r="CE314" s="15">
        <v>1</v>
      </c>
      <c r="CF314">
        <v>1.2999999999999999E-2</v>
      </c>
      <c r="CG314">
        <v>3</v>
      </c>
      <c r="CH314">
        <v>1</v>
      </c>
      <c r="CI314">
        <v>0</v>
      </c>
      <c r="CJ314">
        <v>41</v>
      </c>
      <c r="CK314" s="28" t="s">
        <v>80</v>
      </c>
    </row>
    <row r="315" spans="1:89" x14ac:dyDescent="0.35">
      <c r="A315">
        <v>314</v>
      </c>
      <c r="B315">
        <v>21</v>
      </c>
      <c r="C315" s="21" t="s">
        <v>130</v>
      </c>
      <c r="D315" s="11">
        <v>13.6</v>
      </c>
      <c r="E315" s="12">
        <v>1.5</v>
      </c>
      <c r="F315" s="7">
        <f t="shared" si="46"/>
        <v>9.0666666666666664</v>
      </c>
      <c r="G315" s="8">
        <v>0</v>
      </c>
      <c r="H315" s="9">
        <v>0</v>
      </c>
      <c r="I315" s="9">
        <v>1</v>
      </c>
      <c r="J315" s="9">
        <v>0</v>
      </c>
      <c r="K315" s="9">
        <v>0</v>
      </c>
      <c r="L315" s="8">
        <v>53044</v>
      </c>
      <c r="M315" s="9">
        <v>14</v>
      </c>
      <c r="N315" s="9">
        <f t="shared" si="40"/>
        <v>53029</v>
      </c>
      <c r="O315" s="9">
        <f t="shared" si="41"/>
        <v>12</v>
      </c>
      <c r="P315" s="7">
        <v>7.8040000000000003</v>
      </c>
      <c r="Q315" s="7">
        <f t="shared" si="47"/>
        <v>30.79</v>
      </c>
      <c r="R315" s="9">
        <v>1</v>
      </c>
      <c r="S315" s="9">
        <v>0</v>
      </c>
      <c r="T315" s="9">
        <v>0</v>
      </c>
      <c r="U315" s="9">
        <v>0</v>
      </c>
      <c r="V315" s="9">
        <v>1</v>
      </c>
      <c r="W315" s="25">
        <v>0</v>
      </c>
      <c r="X315" s="9">
        <v>0</v>
      </c>
      <c r="Y315" s="9">
        <v>0</v>
      </c>
      <c r="Z315" s="25">
        <v>1</v>
      </c>
      <c r="AA315" s="9">
        <v>0</v>
      </c>
      <c r="AB315" s="25">
        <v>1</v>
      </c>
      <c r="AC315" s="17">
        <v>2013</v>
      </c>
      <c r="AD315" s="27">
        <v>0.14000000000000001</v>
      </c>
      <c r="AE315" s="27">
        <v>0.42</v>
      </c>
      <c r="AF315" s="27">
        <v>0.33</v>
      </c>
      <c r="AG315" s="34">
        <v>0.11</v>
      </c>
      <c r="AH315" s="33">
        <v>1</v>
      </c>
      <c r="AI315" s="15">
        <v>0</v>
      </c>
      <c r="AJ315" s="30">
        <f t="shared" si="48"/>
        <v>0.505</v>
      </c>
      <c r="AK315" s="31">
        <v>0.495</v>
      </c>
      <c r="AL315">
        <v>1</v>
      </c>
      <c r="AM315" s="31">
        <v>0</v>
      </c>
      <c r="AN315">
        <v>0</v>
      </c>
      <c r="AO315" s="15">
        <v>1</v>
      </c>
      <c r="AP315">
        <f t="shared" si="49"/>
        <v>0.375</v>
      </c>
      <c r="AQ315" s="15">
        <v>0.625</v>
      </c>
      <c r="AR315" s="15" t="s">
        <v>28</v>
      </c>
      <c r="AS315">
        <v>0</v>
      </c>
      <c r="AT315">
        <v>1</v>
      </c>
      <c r="AU315">
        <v>0</v>
      </c>
      <c r="AV315">
        <v>0</v>
      </c>
      <c r="AW315">
        <v>0</v>
      </c>
      <c r="AX315">
        <v>0</v>
      </c>
      <c r="AY315" s="15">
        <v>0</v>
      </c>
      <c r="AZ315">
        <v>0</v>
      </c>
      <c r="BA315">
        <v>1</v>
      </c>
      <c r="BB315" s="15">
        <v>0</v>
      </c>
      <c r="BC315">
        <v>2870</v>
      </c>
      <c r="BD315">
        <v>291</v>
      </c>
      <c r="BE315" s="21">
        <v>0.51400000000000001</v>
      </c>
      <c r="BF315" s="21">
        <v>44.594000000000001</v>
      </c>
      <c r="BG315">
        <v>0</v>
      </c>
      <c r="BH315">
        <v>0</v>
      </c>
      <c r="BI315">
        <v>0</v>
      </c>
      <c r="BJ315">
        <v>0</v>
      </c>
      <c r="BK315">
        <v>0</v>
      </c>
      <c r="BL315" s="15">
        <v>1</v>
      </c>
      <c r="BM315">
        <v>0</v>
      </c>
      <c r="BN315">
        <v>1</v>
      </c>
      <c r="BO315">
        <v>0</v>
      </c>
      <c r="BP315" s="15">
        <v>0</v>
      </c>
      <c r="BQ315">
        <v>0</v>
      </c>
      <c r="BR315">
        <v>1</v>
      </c>
      <c r="BS315" s="15">
        <v>0</v>
      </c>
      <c r="BT315">
        <v>1</v>
      </c>
      <c r="BU315">
        <v>1</v>
      </c>
      <c r="BV315">
        <v>0</v>
      </c>
      <c r="BW315">
        <v>0</v>
      </c>
      <c r="BX315">
        <v>0</v>
      </c>
      <c r="BY315">
        <v>0</v>
      </c>
      <c r="BZ315">
        <v>1</v>
      </c>
      <c r="CA315">
        <v>1</v>
      </c>
      <c r="CB315">
        <v>0</v>
      </c>
      <c r="CC315">
        <v>0</v>
      </c>
      <c r="CD315">
        <v>1</v>
      </c>
      <c r="CE315" s="15">
        <v>1</v>
      </c>
      <c r="CF315">
        <v>1.2999999999999999E-2</v>
      </c>
      <c r="CG315">
        <v>3</v>
      </c>
      <c r="CH315">
        <v>1</v>
      </c>
      <c r="CI315">
        <v>0</v>
      </c>
      <c r="CJ315">
        <v>41</v>
      </c>
      <c r="CK315" s="28" t="s">
        <v>80</v>
      </c>
    </row>
    <row r="316" spans="1:89" x14ac:dyDescent="0.35">
      <c r="A316">
        <v>315</v>
      </c>
      <c r="B316">
        <v>21</v>
      </c>
      <c r="C316" s="21" t="s">
        <v>130</v>
      </c>
      <c r="D316" s="11">
        <v>14.6</v>
      </c>
      <c r="E316" s="12">
        <v>1.5</v>
      </c>
      <c r="F316" s="7">
        <f t="shared" si="46"/>
        <v>9.7333333333333325</v>
      </c>
      <c r="G316" s="8">
        <v>0</v>
      </c>
      <c r="H316" s="9">
        <v>0</v>
      </c>
      <c r="I316" s="9">
        <v>1</v>
      </c>
      <c r="J316" s="9">
        <v>0</v>
      </c>
      <c r="K316" s="9">
        <v>0</v>
      </c>
      <c r="L316" s="8">
        <v>13870</v>
      </c>
      <c r="M316" s="9">
        <v>12</v>
      </c>
      <c r="N316" s="9">
        <f t="shared" si="40"/>
        <v>13857</v>
      </c>
      <c r="O316" s="9">
        <f t="shared" si="41"/>
        <v>12</v>
      </c>
      <c r="P316" s="7">
        <v>10.032</v>
      </c>
      <c r="Q316" s="7">
        <f t="shared" si="47"/>
        <v>25.486000000000001</v>
      </c>
      <c r="R316" s="9">
        <v>1</v>
      </c>
      <c r="S316" s="9">
        <v>0</v>
      </c>
      <c r="T316" s="9">
        <v>0</v>
      </c>
      <c r="U316" s="9">
        <v>0</v>
      </c>
      <c r="V316" s="9">
        <v>1</v>
      </c>
      <c r="W316" s="25">
        <v>0</v>
      </c>
      <c r="X316" s="9">
        <v>0</v>
      </c>
      <c r="Y316" s="9">
        <v>0</v>
      </c>
      <c r="Z316" s="25">
        <v>1</v>
      </c>
      <c r="AA316" s="9">
        <v>0</v>
      </c>
      <c r="AB316" s="25">
        <v>1</v>
      </c>
      <c r="AC316" s="17">
        <v>2013</v>
      </c>
      <c r="AD316" s="27">
        <v>0.14000000000000001</v>
      </c>
      <c r="AE316" s="27">
        <v>0.42</v>
      </c>
      <c r="AF316" s="27">
        <v>0.33</v>
      </c>
      <c r="AG316" s="34">
        <v>0.11</v>
      </c>
      <c r="AH316" s="33">
        <v>1</v>
      </c>
      <c r="AI316" s="15">
        <v>0</v>
      </c>
      <c r="AJ316" s="30">
        <f t="shared" si="48"/>
        <v>0.52</v>
      </c>
      <c r="AK316" s="31">
        <v>0.48</v>
      </c>
      <c r="AL316">
        <v>1</v>
      </c>
      <c r="AM316" s="31">
        <v>0</v>
      </c>
      <c r="AN316">
        <v>0</v>
      </c>
      <c r="AO316" s="15">
        <v>1</v>
      </c>
      <c r="AP316">
        <f t="shared" si="49"/>
        <v>0.378</v>
      </c>
      <c r="AQ316" s="15">
        <v>0.622</v>
      </c>
      <c r="AR316" s="15" t="s">
        <v>28</v>
      </c>
      <c r="AS316">
        <v>0</v>
      </c>
      <c r="AT316">
        <v>1</v>
      </c>
      <c r="AU316">
        <v>0</v>
      </c>
      <c r="AV316">
        <v>0</v>
      </c>
      <c r="AW316">
        <v>0</v>
      </c>
      <c r="AX316">
        <v>0</v>
      </c>
      <c r="AY316" s="15">
        <v>0</v>
      </c>
      <c r="AZ316">
        <v>0</v>
      </c>
      <c r="BA316">
        <v>1</v>
      </c>
      <c r="BB316" s="15">
        <v>0</v>
      </c>
      <c r="BC316">
        <v>2870</v>
      </c>
      <c r="BD316">
        <v>291</v>
      </c>
      <c r="BE316" s="21">
        <v>0.51400000000000001</v>
      </c>
      <c r="BF316" s="21">
        <v>41.518000000000001</v>
      </c>
      <c r="BG316">
        <v>0</v>
      </c>
      <c r="BH316">
        <v>0</v>
      </c>
      <c r="BI316">
        <v>0</v>
      </c>
      <c r="BJ316">
        <v>0</v>
      </c>
      <c r="BK316">
        <v>0</v>
      </c>
      <c r="BL316" s="15">
        <v>1</v>
      </c>
      <c r="BM316">
        <v>0</v>
      </c>
      <c r="BN316">
        <v>1</v>
      </c>
      <c r="BO316">
        <v>0</v>
      </c>
      <c r="BP316" s="15">
        <v>0</v>
      </c>
      <c r="BQ316">
        <v>0</v>
      </c>
      <c r="BR316">
        <v>1</v>
      </c>
      <c r="BS316" s="15">
        <v>0</v>
      </c>
      <c r="BT316">
        <v>1</v>
      </c>
      <c r="BU316">
        <v>1</v>
      </c>
      <c r="BV316">
        <v>0</v>
      </c>
      <c r="BW316">
        <v>0</v>
      </c>
      <c r="BX316">
        <v>0</v>
      </c>
      <c r="BY316">
        <v>0</v>
      </c>
      <c r="BZ316">
        <v>1</v>
      </c>
      <c r="CA316">
        <v>1</v>
      </c>
      <c r="CB316">
        <v>0</v>
      </c>
      <c r="CC316">
        <v>0</v>
      </c>
      <c r="CD316">
        <v>1</v>
      </c>
      <c r="CE316" s="15">
        <v>1</v>
      </c>
      <c r="CF316">
        <v>1.2999999999999999E-2</v>
      </c>
      <c r="CG316">
        <v>3</v>
      </c>
      <c r="CH316">
        <v>1</v>
      </c>
      <c r="CI316">
        <v>0</v>
      </c>
      <c r="CJ316">
        <v>41</v>
      </c>
      <c r="CK316" s="28" t="s">
        <v>80</v>
      </c>
    </row>
    <row r="317" spans="1:89" x14ac:dyDescent="0.35">
      <c r="A317">
        <v>316</v>
      </c>
      <c r="B317">
        <v>21</v>
      </c>
      <c r="C317" s="21" t="s">
        <v>130</v>
      </c>
      <c r="D317" s="11">
        <v>11.2</v>
      </c>
      <c r="E317" s="12">
        <v>3</v>
      </c>
      <c r="F317" s="7">
        <f t="shared" si="46"/>
        <v>3.7333333333333329</v>
      </c>
      <c r="G317" s="8">
        <v>0</v>
      </c>
      <c r="H317" s="9">
        <v>0</v>
      </c>
      <c r="I317" s="9">
        <v>1</v>
      </c>
      <c r="J317" s="9">
        <v>0</v>
      </c>
      <c r="K317" s="9">
        <v>0</v>
      </c>
      <c r="L317" s="8">
        <v>18754</v>
      </c>
      <c r="M317" s="9">
        <v>12</v>
      </c>
      <c r="N317" s="9">
        <f t="shared" si="40"/>
        <v>18741</v>
      </c>
      <c r="O317" s="9">
        <f t="shared" si="41"/>
        <v>12</v>
      </c>
      <c r="P317" s="7">
        <v>6.3079999999999998</v>
      </c>
      <c r="Q317" s="7">
        <f t="shared" si="47"/>
        <v>32.466000000000001</v>
      </c>
      <c r="R317" s="9">
        <v>1</v>
      </c>
      <c r="S317" s="9">
        <v>0</v>
      </c>
      <c r="T317" s="9">
        <v>0</v>
      </c>
      <c r="U317" s="9">
        <v>0</v>
      </c>
      <c r="V317" s="9">
        <v>1</v>
      </c>
      <c r="W317" s="25">
        <v>0</v>
      </c>
      <c r="X317" s="9">
        <v>0</v>
      </c>
      <c r="Y317" s="9">
        <v>0</v>
      </c>
      <c r="Z317" s="25">
        <v>1</v>
      </c>
      <c r="AA317" s="9">
        <v>0</v>
      </c>
      <c r="AB317" s="25">
        <v>1</v>
      </c>
      <c r="AC317" s="17">
        <v>2013</v>
      </c>
      <c r="AD317" s="27">
        <v>0.14000000000000001</v>
      </c>
      <c r="AE317" s="27">
        <v>0.42</v>
      </c>
      <c r="AF317" s="27">
        <v>0.33</v>
      </c>
      <c r="AG317" s="34">
        <v>0.11</v>
      </c>
      <c r="AH317" s="33">
        <v>1</v>
      </c>
      <c r="AI317" s="15">
        <v>0</v>
      </c>
      <c r="AJ317" s="30">
        <f t="shared" si="48"/>
        <v>0.57200000000000006</v>
      </c>
      <c r="AK317" s="31">
        <v>0.42799999999999999</v>
      </c>
      <c r="AL317">
        <v>1</v>
      </c>
      <c r="AM317" s="31">
        <v>0</v>
      </c>
      <c r="AN317">
        <v>0</v>
      </c>
      <c r="AO317" s="15">
        <v>1</v>
      </c>
      <c r="AP317">
        <f t="shared" si="49"/>
        <v>0.45799999999999996</v>
      </c>
      <c r="AQ317" s="15">
        <v>0.54200000000000004</v>
      </c>
      <c r="AR317" s="15" t="s">
        <v>28</v>
      </c>
      <c r="AS317">
        <v>0</v>
      </c>
      <c r="AT317">
        <v>1</v>
      </c>
      <c r="AU317">
        <v>0</v>
      </c>
      <c r="AV317">
        <v>0</v>
      </c>
      <c r="AW317">
        <v>0</v>
      </c>
      <c r="AX317">
        <v>0</v>
      </c>
      <c r="AY317" s="15">
        <v>0</v>
      </c>
      <c r="AZ317">
        <v>0</v>
      </c>
      <c r="BA317">
        <v>1</v>
      </c>
      <c r="BB317" s="15">
        <v>0</v>
      </c>
      <c r="BC317">
        <v>2870</v>
      </c>
      <c r="BD317">
        <v>291</v>
      </c>
      <c r="BE317" s="21">
        <v>0.51400000000000001</v>
      </c>
      <c r="BF317" s="21">
        <v>44.774000000000001</v>
      </c>
      <c r="BG317">
        <v>0</v>
      </c>
      <c r="BH317">
        <v>0</v>
      </c>
      <c r="BI317">
        <v>0</v>
      </c>
      <c r="BJ317">
        <v>0</v>
      </c>
      <c r="BK317">
        <v>0</v>
      </c>
      <c r="BL317" s="15">
        <v>1</v>
      </c>
      <c r="BM317">
        <v>0</v>
      </c>
      <c r="BN317">
        <v>1</v>
      </c>
      <c r="BO317">
        <v>0</v>
      </c>
      <c r="BP317" s="15">
        <v>0</v>
      </c>
      <c r="BQ317">
        <v>0</v>
      </c>
      <c r="BR317">
        <v>1</v>
      </c>
      <c r="BS317" s="15">
        <v>0</v>
      </c>
      <c r="BT317">
        <v>1</v>
      </c>
      <c r="BU317">
        <v>1</v>
      </c>
      <c r="BV317">
        <v>0</v>
      </c>
      <c r="BW317">
        <v>0</v>
      </c>
      <c r="BX317">
        <v>0</v>
      </c>
      <c r="BY317">
        <v>0</v>
      </c>
      <c r="BZ317">
        <v>1</v>
      </c>
      <c r="CA317">
        <v>1</v>
      </c>
      <c r="CB317">
        <v>0</v>
      </c>
      <c r="CC317">
        <v>0</v>
      </c>
      <c r="CD317">
        <v>1</v>
      </c>
      <c r="CE317" s="15">
        <v>1</v>
      </c>
      <c r="CF317">
        <v>1.2999999999999999E-2</v>
      </c>
      <c r="CG317">
        <v>3</v>
      </c>
      <c r="CH317">
        <v>1</v>
      </c>
      <c r="CI317">
        <v>0</v>
      </c>
      <c r="CJ317">
        <v>41</v>
      </c>
      <c r="CK317" s="28" t="s">
        <v>80</v>
      </c>
    </row>
    <row r="318" spans="1:89" x14ac:dyDescent="0.35">
      <c r="A318">
        <v>317</v>
      </c>
      <c r="B318">
        <v>21</v>
      </c>
      <c r="C318" s="21" t="s">
        <v>130</v>
      </c>
      <c r="D318" s="11">
        <v>11.9</v>
      </c>
      <c r="E318" s="12">
        <v>3.6</v>
      </c>
      <c r="F318" s="7">
        <f t="shared" si="46"/>
        <v>3.3055555555555554</v>
      </c>
      <c r="G318" s="8">
        <v>0</v>
      </c>
      <c r="H318" s="9">
        <v>0</v>
      </c>
      <c r="I318" s="9">
        <v>1</v>
      </c>
      <c r="J318" s="9">
        <v>0</v>
      </c>
      <c r="K318" s="9">
        <v>0</v>
      </c>
      <c r="L318" s="8">
        <v>20420</v>
      </c>
      <c r="M318" s="9">
        <v>12</v>
      </c>
      <c r="N318" s="9">
        <f t="shared" si="40"/>
        <v>20407</v>
      </c>
      <c r="O318" s="9">
        <f t="shared" si="41"/>
        <v>12</v>
      </c>
      <c r="P318" s="7">
        <v>7.6660000000000004</v>
      </c>
      <c r="Q318" s="7">
        <f t="shared" si="47"/>
        <v>32.852999999999994</v>
      </c>
      <c r="R318" s="9">
        <v>1</v>
      </c>
      <c r="S318" s="9">
        <v>0</v>
      </c>
      <c r="T318" s="9">
        <v>0</v>
      </c>
      <c r="U318" s="9">
        <v>0</v>
      </c>
      <c r="V318" s="9">
        <v>1</v>
      </c>
      <c r="W318" s="25">
        <v>0</v>
      </c>
      <c r="X318" s="9">
        <v>0</v>
      </c>
      <c r="Y318" s="9">
        <v>0</v>
      </c>
      <c r="Z318" s="25">
        <v>1</v>
      </c>
      <c r="AA318" s="9">
        <v>0</v>
      </c>
      <c r="AB318" s="25">
        <v>1</v>
      </c>
      <c r="AC318" s="17">
        <v>2013</v>
      </c>
      <c r="AD318" s="27">
        <v>0.14000000000000001</v>
      </c>
      <c r="AE318" s="27">
        <v>0.42</v>
      </c>
      <c r="AF318" s="27">
        <v>0.33</v>
      </c>
      <c r="AG318" s="34">
        <v>0.11</v>
      </c>
      <c r="AH318" s="33">
        <v>1</v>
      </c>
      <c r="AI318" s="15">
        <v>0</v>
      </c>
      <c r="AJ318" s="30">
        <f t="shared" si="48"/>
        <v>0.43300000000000005</v>
      </c>
      <c r="AK318" s="31">
        <v>0.56699999999999995</v>
      </c>
      <c r="AL318">
        <v>1</v>
      </c>
      <c r="AM318" s="31">
        <v>0</v>
      </c>
      <c r="AN318">
        <v>0</v>
      </c>
      <c r="AO318" s="15">
        <v>1</v>
      </c>
      <c r="AP318">
        <f t="shared" si="49"/>
        <v>0.29600000000000004</v>
      </c>
      <c r="AQ318" s="15">
        <v>0.70399999999999996</v>
      </c>
      <c r="AR318" s="15" t="s">
        <v>28</v>
      </c>
      <c r="AS318">
        <v>0</v>
      </c>
      <c r="AT318">
        <v>1</v>
      </c>
      <c r="AU318">
        <v>0</v>
      </c>
      <c r="AV318">
        <v>0</v>
      </c>
      <c r="AW318">
        <v>0</v>
      </c>
      <c r="AX318">
        <v>0</v>
      </c>
      <c r="AY318" s="15">
        <v>0</v>
      </c>
      <c r="AZ318">
        <v>0</v>
      </c>
      <c r="BA318">
        <v>1</v>
      </c>
      <c r="BB318" s="15">
        <v>0</v>
      </c>
      <c r="BC318">
        <v>2870</v>
      </c>
      <c r="BD318">
        <v>291</v>
      </c>
      <c r="BE318" s="21">
        <v>0.51400000000000001</v>
      </c>
      <c r="BF318" s="21">
        <v>46.518999999999998</v>
      </c>
      <c r="BG318">
        <v>0</v>
      </c>
      <c r="BH318">
        <v>0</v>
      </c>
      <c r="BI318">
        <v>0</v>
      </c>
      <c r="BJ318">
        <v>0</v>
      </c>
      <c r="BK318">
        <v>0</v>
      </c>
      <c r="BL318" s="15">
        <v>1</v>
      </c>
      <c r="BM318">
        <v>0</v>
      </c>
      <c r="BN318">
        <v>1</v>
      </c>
      <c r="BO318">
        <v>0</v>
      </c>
      <c r="BP318" s="15">
        <v>0</v>
      </c>
      <c r="BQ318">
        <v>0</v>
      </c>
      <c r="BR318">
        <v>1</v>
      </c>
      <c r="BS318" s="15">
        <v>0</v>
      </c>
      <c r="BT318">
        <v>1</v>
      </c>
      <c r="BU318">
        <v>1</v>
      </c>
      <c r="BV318">
        <v>0</v>
      </c>
      <c r="BW318">
        <v>0</v>
      </c>
      <c r="BX318">
        <v>0</v>
      </c>
      <c r="BY318">
        <v>0</v>
      </c>
      <c r="BZ318">
        <v>1</v>
      </c>
      <c r="CA318">
        <v>1</v>
      </c>
      <c r="CB318">
        <v>0</v>
      </c>
      <c r="CC318">
        <v>0</v>
      </c>
      <c r="CD318">
        <v>1</v>
      </c>
      <c r="CE318" s="15">
        <v>1</v>
      </c>
      <c r="CF318">
        <v>1.2999999999999999E-2</v>
      </c>
      <c r="CG318">
        <v>3</v>
      </c>
      <c r="CH318">
        <v>1</v>
      </c>
      <c r="CI318">
        <v>0</v>
      </c>
      <c r="CJ318">
        <v>41</v>
      </c>
      <c r="CK318" s="28" t="s">
        <v>80</v>
      </c>
    </row>
    <row r="319" spans="1:89" x14ac:dyDescent="0.35">
      <c r="A319">
        <v>318</v>
      </c>
      <c r="B319">
        <v>21</v>
      </c>
      <c r="C319" s="21" t="s">
        <v>130</v>
      </c>
      <c r="D319" s="11">
        <v>5.0999999999999996</v>
      </c>
      <c r="E319" s="12">
        <v>0.1</v>
      </c>
      <c r="F319" s="7">
        <f t="shared" si="46"/>
        <v>50.999999999999993</v>
      </c>
      <c r="G319" s="8">
        <v>0</v>
      </c>
      <c r="H319" s="9">
        <v>0</v>
      </c>
      <c r="I319" s="9">
        <v>1</v>
      </c>
      <c r="J319" s="9">
        <v>0</v>
      </c>
      <c r="K319" s="9">
        <v>0</v>
      </c>
      <c r="L319" s="8">
        <v>26789</v>
      </c>
      <c r="M319" s="9">
        <v>12</v>
      </c>
      <c r="N319" s="9">
        <f t="shared" si="40"/>
        <v>26776</v>
      </c>
      <c r="O319" s="9">
        <f t="shared" si="41"/>
        <v>12</v>
      </c>
      <c r="P319" s="7">
        <v>7.8040000000000003</v>
      </c>
      <c r="Q319" s="7">
        <f t="shared" si="47"/>
        <v>30.79</v>
      </c>
      <c r="R319" s="9">
        <v>1</v>
      </c>
      <c r="S319" s="9">
        <v>0</v>
      </c>
      <c r="T319" s="9">
        <v>0</v>
      </c>
      <c r="U319" s="9">
        <v>0</v>
      </c>
      <c r="V319" s="9">
        <v>1</v>
      </c>
      <c r="W319" s="25">
        <v>0</v>
      </c>
      <c r="X319" s="9">
        <v>0</v>
      </c>
      <c r="Y319" s="9">
        <v>0</v>
      </c>
      <c r="Z319" s="25">
        <v>1</v>
      </c>
      <c r="AA319" s="9">
        <v>0</v>
      </c>
      <c r="AB319" s="25">
        <v>1</v>
      </c>
      <c r="AC319" s="17">
        <v>2013</v>
      </c>
      <c r="AD319" s="27">
        <v>0.14000000000000001</v>
      </c>
      <c r="AE319" s="27">
        <v>0.42</v>
      </c>
      <c r="AF319" s="27">
        <v>0.33</v>
      </c>
      <c r="AG319" s="34">
        <v>0.11</v>
      </c>
      <c r="AH319" s="33">
        <v>1</v>
      </c>
      <c r="AI319" s="15">
        <v>0</v>
      </c>
      <c r="AJ319">
        <v>1</v>
      </c>
      <c r="AK319" s="31">
        <v>0</v>
      </c>
      <c r="AL319">
        <v>1</v>
      </c>
      <c r="AM319" s="31">
        <v>0</v>
      </c>
      <c r="AN319">
        <v>0</v>
      </c>
      <c r="AO319" s="15">
        <v>1</v>
      </c>
      <c r="AP319">
        <f t="shared" si="49"/>
        <v>0.375</v>
      </c>
      <c r="AQ319" s="15">
        <v>0.625</v>
      </c>
      <c r="AR319" s="15" t="s">
        <v>28</v>
      </c>
      <c r="AS319">
        <v>0</v>
      </c>
      <c r="AT319">
        <v>1</v>
      </c>
      <c r="AU319">
        <v>0</v>
      </c>
      <c r="AV319">
        <v>0</v>
      </c>
      <c r="AW319">
        <v>0</v>
      </c>
      <c r="AX319">
        <v>0</v>
      </c>
      <c r="AY319" s="15">
        <v>0</v>
      </c>
      <c r="AZ319">
        <v>0</v>
      </c>
      <c r="BA319">
        <v>1</v>
      </c>
      <c r="BB319" s="15">
        <v>0</v>
      </c>
      <c r="BC319">
        <v>2870</v>
      </c>
      <c r="BD319">
        <v>291</v>
      </c>
      <c r="BE319" s="21">
        <v>0.51400000000000001</v>
      </c>
      <c r="BF319" s="21">
        <v>44.594000000000001</v>
      </c>
      <c r="BG319">
        <v>1</v>
      </c>
      <c r="BH319">
        <v>0</v>
      </c>
      <c r="BI319">
        <v>0</v>
      </c>
      <c r="BJ319">
        <v>0</v>
      </c>
      <c r="BK319">
        <v>0</v>
      </c>
      <c r="BL319" s="15">
        <v>0</v>
      </c>
      <c r="BM319">
        <v>0</v>
      </c>
      <c r="BN319">
        <v>0</v>
      </c>
      <c r="BO319">
        <v>1</v>
      </c>
      <c r="BP319" s="15">
        <v>0</v>
      </c>
      <c r="BQ319">
        <v>0</v>
      </c>
      <c r="BR319">
        <v>0</v>
      </c>
      <c r="BS319" s="15">
        <v>0</v>
      </c>
      <c r="BT319">
        <v>1</v>
      </c>
      <c r="BU319">
        <v>1</v>
      </c>
      <c r="BV319">
        <v>0</v>
      </c>
      <c r="BW319">
        <v>0</v>
      </c>
      <c r="BX319">
        <v>0</v>
      </c>
      <c r="BY319">
        <v>0</v>
      </c>
      <c r="BZ319">
        <v>1</v>
      </c>
      <c r="CA319">
        <v>1</v>
      </c>
      <c r="CB319">
        <v>0</v>
      </c>
      <c r="CC319">
        <v>0</v>
      </c>
      <c r="CD319">
        <v>1</v>
      </c>
      <c r="CE319" s="15">
        <v>1</v>
      </c>
      <c r="CF319">
        <v>1.2999999999999999E-2</v>
      </c>
      <c r="CG319">
        <v>3</v>
      </c>
      <c r="CH319">
        <v>1</v>
      </c>
      <c r="CI319">
        <v>0</v>
      </c>
      <c r="CJ319">
        <v>41</v>
      </c>
      <c r="CK319" s="28" t="s">
        <v>80</v>
      </c>
    </row>
    <row r="320" spans="1:89" x14ac:dyDescent="0.35">
      <c r="A320">
        <v>319</v>
      </c>
      <c r="B320">
        <v>21</v>
      </c>
      <c r="C320" s="21" t="s">
        <v>130</v>
      </c>
      <c r="D320" s="11">
        <v>4.9000000000000004</v>
      </c>
      <c r="E320" s="12">
        <v>0.1</v>
      </c>
      <c r="F320" s="7">
        <f t="shared" si="46"/>
        <v>49</v>
      </c>
      <c r="G320" s="8">
        <v>0</v>
      </c>
      <c r="H320" s="9">
        <v>0</v>
      </c>
      <c r="I320" s="9">
        <v>1</v>
      </c>
      <c r="J320" s="9">
        <v>0</v>
      </c>
      <c r="K320" s="9">
        <v>0</v>
      </c>
      <c r="L320" s="8">
        <v>26255</v>
      </c>
      <c r="M320" s="9">
        <v>12</v>
      </c>
      <c r="N320" s="9">
        <f t="shared" si="40"/>
        <v>26242</v>
      </c>
      <c r="O320" s="9">
        <f t="shared" si="41"/>
        <v>12</v>
      </c>
      <c r="P320" s="7">
        <v>7.8040000000000003</v>
      </c>
      <c r="Q320" s="7">
        <f t="shared" si="47"/>
        <v>30.79</v>
      </c>
      <c r="R320" s="9">
        <v>1</v>
      </c>
      <c r="S320" s="9">
        <v>0</v>
      </c>
      <c r="T320" s="9">
        <v>0</v>
      </c>
      <c r="U320" s="9">
        <v>0</v>
      </c>
      <c r="V320" s="9">
        <v>1</v>
      </c>
      <c r="W320" s="25">
        <v>0</v>
      </c>
      <c r="X320" s="9">
        <v>0</v>
      </c>
      <c r="Y320" s="9">
        <v>0</v>
      </c>
      <c r="Z320" s="25">
        <v>1</v>
      </c>
      <c r="AA320" s="9">
        <v>0</v>
      </c>
      <c r="AB320" s="25">
        <v>1</v>
      </c>
      <c r="AC320" s="17">
        <v>2013</v>
      </c>
      <c r="AD320" s="27">
        <v>0.14000000000000001</v>
      </c>
      <c r="AE320" s="27">
        <v>0.42</v>
      </c>
      <c r="AF320" s="27">
        <v>0.33</v>
      </c>
      <c r="AG320" s="34">
        <v>0.11</v>
      </c>
      <c r="AH320" s="33">
        <v>1</v>
      </c>
      <c r="AI320" s="15">
        <v>0</v>
      </c>
      <c r="AJ320">
        <v>0</v>
      </c>
      <c r="AK320" s="31">
        <v>1</v>
      </c>
      <c r="AL320">
        <v>1</v>
      </c>
      <c r="AM320" s="31">
        <v>0</v>
      </c>
      <c r="AN320">
        <v>0</v>
      </c>
      <c r="AO320" s="15">
        <v>1</v>
      </c>
      <c r="AP320">
        <f t="shared" si="49"/>
        <v>0.375</v>
      </c>
      <c r="AQ320" s="15">
        <v>0.625</v>
      </c>
      <c r="AR320" s="15" t="s">
        <v>28</v>
      </c>
      <c r="AS320">
        <v>0</v>
      </c>
      <c r="AT320">
        <v>1</v>
      </c>
      <c r="AU320">
        <v>0</v>
      </c>
      <c r="AV320">
        <v>0</v>
      </c>
      <c r="AW320">
        <v>0</v>
      </c>
      <c r="AX320">
        <v>0</v>
      </c>
      <c r="AY320" s="15">
        <v>0</v>
      </c>
      <c r="AZ320">
        <v>0</v>
      </c>
      <c r="BA320">
        <v>1</v>
      </c>
      <c r="BB320" s="15">
        <v>0</v>
      </c>
      <c r="BC320">
        <v>2870</v>
      </c>
      <c r="BD320">
        <v>291</v>
      </c>
      <c r="BE320" s="21">
        <v>0.51400000000000001</v>
      </c>
      <c r="BF320" s="21">
        <v>44.594000000000001</v>
      </c>
      <c r="BG320">
        <v>1</v>
      </c>
      <c r="BH320">
        <v>0</v>
      </c>
      <c r="BI320">
        <v>0</v>
      </c>
      <c r="BJ320">
        <v>0</v>
      </c>
      <c r="BK320">
        <v>0</v>
      </c>
      <c r="BL320" s="15">
        <v>0</v>
      </c>
      <c r="BM320">
        <v>0</v>
      </c>
      <c r="BN320">
        <v>0</v>
      </c>
      <c r="BO320">
        <v>1</v>
      </c>
      <c r="BP320" s="15">
        <v>0</v>
      </c>
      <c r="BQ320">
        <v>0</v>
      </c>
      <c r="BR320">
        <v>0</v>
      </c>
      <c r="BS320" s="15">
        <v>0</v>
      </c>
      <c r="BT320">
        <v>1</v>
      </c>
      <c r="BU320">
        <v>1</v>
      </c>
      <c r="BV320">
        <v>0</v>
      </c>
      <c r="BW320">
        <v>0</v>
      </c>
      <c r="BX320">
        <v>0</v>
      </c>
      <c r="BY320">
        <v>0</v>
      </c>
      <c r="BZ320">
        <v>1</v>
      </c>
      <c r="CA320">
        <v>1</v>
      </c>
      <c r="CB320">
        <v>0</v>
      </c>
      <c r="CC320">
        <v>0</v>
      </c>
      <c r="CD320">
        <v>1</v>
      </c>
      <c r="CE320" s="15">
        <v>1</v>
      </c>
      <c r="CF320">
        <v>1.2999999999999999E-2</v>
      </c>
      <c r="CG320">
        <v>3</v>
      </c>
      <c r="CH320">
        <v>1</v>
      </c>
      <c r="CI320">
        <v>0</v>
      </c>
      <c r="CJ320">
        <v>41</v>
      </c>
      <c r="CK320" s="28" t="s">
        <v>80</v>
      </c>
    </row>
    <row r="321" spans="1:89" x14ac:dyDescent="0.35">
      <c r="A321">
        <v>320</v>
      </c>
      <c r="B321">
        <v>21</v>
      </c>
      <c r="C321" s="21" t="s">
        <v>130</v>
      </c>
      <c r="D321" s="11">
        <v>12.2</v>
      </c>
      <c r="E321" s="12">
        <v>1.7</v>
      </c>
      <c r="F321" s="7">
        <f t="shared" si="46"/>
        <v>7.1764705882352935</v>
      </c>
      <c r="G321" s="8">
        <v>0</v>
      </c>
      <c r="H321" s="9">
        <v>0</v>
      </c>
      <c r="I321" s="9">
        <v>1</v>
      </c>
      <c r="J321" s="9">
        <v>0</v>
      </c>
      <c r="K321" s="9">
        <v>0</v>
      </c>
      <c r="L321" s="8">
        <v>26789</v>
      </c>
      <c r="M321" s="9">
        <v>12</v>
      </c>
      <c r="N321" s="9">
        <f t="shared" si="40"/>
        <v>26776</v>
      </c>
      <c r="O321" s="9">
        <f t="shared" si="41"/>
        <v>12</v>
      </c>
      <c r="P321" s="7">
        <v>7.8040000000000003</v>
      </c>
      <c r="Q321" s="7">
        <f t="shared" si="47"/>
        <v>30.79</v>
      </c>
      <c r="R321" s="9">
        <v>1</v>
      </c>
      <c r="S321" s="9">
        <v>0</v>
      </c>
      <c r="T321" s="9">
        <v>0</v>
      </c>
      <c r="U321" s="9">
        <v>0</v>
      </c>
      <c r="V321" s="9">
        <v>1</v>
      </c>
      <c r="W321" s="25">
        <v>0</v>
      </c>
      <c r="X321" s="9">
        <v>0</v>
      </c>
      <c r="Y321" s="9">
        <v>0</v>
      </c>
      <c r="Z321" s="25">
        <v>1</v>
      </c>
      <c r="AA321" s="9">
        <v>0</v>
      </c>
      <c r="AB321" s="25">
        <v>1</v>
      </c>
      <c r="AC321" s="17">
        <v>2013</v>
      </c>
      <c r="AD321" s="27">
        <v>0.14000000000000001</v>
      </c>
      <c r="AE321" s="27">
        <v>0.42</v>
      </c>
      <c r="AF321" s="27">
        <v>0.33</v>
      </c>
      <c r="AG321" s="34">
        <v>0.11</v>
      </c>
      <c r="AH321" s="33">
        <v>1</v>
      </c>
      <c r="AI321" s="15">
        <v>0</v>
      </c>
      <c r="AJ321">
        <v>1</v>
      </c>
      <c r="AK321" s="31">
        <v>0</v>
      </c>
      <c r="AL321">
        <v>1</v>
      </c>
      <c r="AM321" s="31">
        <v>0</v>
      </c>
      <c r="AN321">
        <v>0</v>
      </c>
      <c r="AO321" s="15">
        <v>1</v>
      </c>
      <c r="AP321">
        <f t="shared" si="49"/>
        <v>0.375</v>
      </c>
      <c r="AQ321" s="15">
        <v>0.625</v>
      </c>
      <c r="AR321" s="15" t="s">
        <v>28</v>
      </c>
      <c r="AS321">
        <v>0</v>
      </c>
      <c r="AT321">
        <v>1</v>
      </c>
      <c r="AU321">
        <v>0</v>
      </c>
      <c r="AV321">
        <v>0</v>
      </c>
      <c r="AW321">
        <v>0</v>
      </c>
      <c r="AX321">
        <v>0</v>
      </c>
      <c r="AY321" s="15">
        <v>0</v>
      </c>
      <c r="AZ321">
        <v>0</v>
      </c>
      <c r="BA321">
        <v>1</v>
      </c>
      <c r="BB321" s="15">
        <v>0</v>
      </c>
      <c r="BC321">
        <v>2870</v>
      </c>
      <c r="BD321">
        <v>291</v>
      </c>
      <c r="BE321" s="21">
        <v>0.51400000000000001</v>
      </c>
      <c r="BF321" s="21">
        <v>44.594000000000001</v>
      </c>
      <c r="BG321">
        <v>0</v>
      </c>
      <c r="BH321">
        <v>0</v>
      </c>
      <c r="BI321">
        <v>0</v>
      </c>
      <c r="BJ321">
        <v>0</v>
      </c>
      <c r="BK321">
        <v>0</v>
      </c>
      <c r="BL321" s="15">
        <v>1</v>
      </c>
      <c r="BM321">
        <v>0</v>
      </c>
      <c r="BN321">
        <v>1</v>
      </c>
      <c r="BO321">
        <v>0</v>
      </c>
      <c r="BP321" s="15">
        <v>0</v>
      </c>
      <c r="BQ321">
        <v>0</v>
      </c>
      <c r="BR321">
        <v>1</v>
      </c>
      <c r="BS321" s="15">
        <v>0</v>
      </c>
      <c r="BT321">
        <v>1</v>
      </c>
      <c r="BU321">
        <v>1</v>
      </c>
      <c r="BV321">
        <v>0</v>
      </c>
      <c r="BW321">
        <v>0</v>
      </c>
      <c r="BX321">
        <v>0</v>
      </c>
      <c r="BY321">
        <v>0</v>
      </c>
      <c r="BZ321">
        <v>1</v>
      </c>
      <c r="CA321">
        <v>1</v>
      </c>
      <c r="CB321">
        <v>0</v>
      </c>
      <c r="CC321">
        <v>0</v>
      </c>
      <c r="CD321">
        <v>1</v>
      </c>
      <c r="CE321" s="15">
        <v>1</v>
      </c>
      <c r="CF321">
        <v>1.2999999999999999E-2</v>
      </c>
      <c r="CG321">
        <v>3</v>
      </c>
      <c r="CH321">
        <v>1</v>
      </c>
      <c r="CI321">
        <v>0</v>
      </c>
      <c r="CJ321">
        <v>41</v>
      </c>
      <c r="CK321" s="28" t="s">
        <v>80</v>
      </c>
    </row>
    <row r="322" spans="1:89" s="38" customFormat="1" x14ac:dyDescent="0.35">
      <c r="A322" s="38">
        <v>321</v>
      </c>
      <c r="B322" s="38">
        <v>21</v>
      </c>
      <c r="C322" s="39" t="s">
        <v>130</v>
      </c>
      <c r="D322" s="40">
        <v>15.8</v>
      </c>
      <c r="E322" s="41">
        <v>2.2000000000000002</v>
      </c>
      <c r="F322" s="42">
        <f t="shared" si="46"/>
        <v>7.1818181818181817</v>
      </c>
      <c r="G322" s="44">
        <v>0</v>
      </c>
      <c r="H322" s="45">
        <v>0</v>
      </c>
      <c r="I322" s="45">
        <v>1</v>
      </c>
      <c r="J322" s="45">
        <v>0</v>
      </c>
      <c r="K322" s="45">
        <v>0</v>
      </c>
      <c r="L322" s="44">
        <v>26255</v>
      </c>
      <c r="M322" s="45">
        <v>12</v>
      </c>
      <c r="N322" s="45">
        <f t="shared" ref="N322:N385" si="50">L322-M322-1</f>
        <v>26242</v>
      </c>
      <c r="O322" s="45">
        <f t="shared" ref="O322:O385" si="51">COUNTIF(B:B,B322)</f>
        <v>12</v>
      </c>
      <c r="P322" s="42">
        <v>7.8040000000000003</v>
      </c>
      <c r="Q322" s="42">
        <f t="shared" si="47"/>
        <v>30.79</v>
      </c>
      <c r="R322" s="45">
        <v>1</v>
      </c>
      <c r="S322" s="45">
        <v>0</v>
      </c>
      <c r="T322" s="45">
        <v>0</v>
      </c>
      <c r="U322" s="45">
        <v>0</v>
      </c>
      <c r="V322" s="45">
        <v>1</v>
      </c>
      <c r="W322" s="46">
        <v>0</v>
      </c>
      <c r="X322" s="45">
        <v>0</v>
      </c>
      <c r="Y322" s="45">
        <v>0</v>
      </c>
      <c r="Z322" s="46">
        <v>1</v>
      </c>
      <c r="AA322" s="45">
        <v>0</v>
      </c>
      <c r="AB322" s="46">
        <v>1</v>
      </c>
      <c r="AC322" s="47">
        <v>2013</v>
      </c>
      <c r="AD322" s="43">
        <v>0.14000000000000001</v>
      </c>
      <c r="AE322" s="43">
        <v>0.42</v>
      </c>
      <c r="AF322" s="43">
        <v>0.33</v>
      </c>
      <c r="AG322" s="48">
        <v>0.11</v>
      </c>
      <c r="AH322" s="49">
        <v>1</v>
      </c>
      <c r="AI322" s="50">
        <v>0</v>
      </c>
      <c r="AJ322" s="38">
        <v>0</v>
      </c>
      <c r="AK322" s="51">
        <v>1</v>
      </c>
      <c r="AL322" s="38">
        <v>1</v>
      </c>
      <c r="AM322" s="51">
        <v>0</v>
      </c>
      <c r="AN322">
        <v>0</v>
      </c>
      <c r="AO322" s="50">
        <v>1</v>
      </c>
      <c r="AP322" s="38">
        <f t="shared" si="49"/>
        <v>0.375</v>
      </c>
      <c r="AQ322" s="50">
        <v>0.625</v>
      </c>
      <c r="AR322" s="50" t="s">
        <v>28</v>
      </c>
      <c r="AS322">
        <v>0</v>
      </c>
      <c r="AT322">
        <v>1</v>
      </c>
      <c r="AU322">
        <v>0</v>
      </c>
      <c r="AV322">
        <v>0</v>
      </c>
      <c r="AW322">
        <v>0</v>
      </c>
      <c r="AX322">
        <v>0</v>
      </c>
      <c r="AY322" s="50">
        <v>0</v>
      </c>
      <c r="AZ322">
        <v>0</v>
      </c>
      <c r="BA322">
        <v>1</v>
      </c>
      <c r="BB322" s="50">
        <v>0</v>
      </c>
      <c r="BC322">
        <v>2870</v>
      </c>
      <c r="BD322">
        <v>291</v>
      </c>
      <c r="BE322" s="39">
        <v>0.51400000000000001</v>
      </c>
      <c r="BF322" s="39">
        <v>44.594000000000001</v>
      </c>
      <c r="BG322" s="38">
        <v>0</v>
      </c>
      <c r="BH322" s="38">
        <v>0</v>
      </c>
      <c r="BI322" s="38">
        <v>0</v>
      </c>
      <c r="BJ322" s="38">
        <v>0</v>
      </c>
      <c r="BK322" s="38">
        <v>0</v>
      </c>
      <c r="BL322" s="50">
        <v>1</v>
      </c>
      <c r="BM322" s="38">
        <v>0</v>
      </c>
      <c r="BN322" s="38">
        <v>1</v>
      </c>
      <c r="BO322" s="38">
        <v>0</v>
      </c>
      <c r="BP322" s="50">
        <v>0</v>
      </c>
      <c r="BQ322" s="38">
        <v>0</v>
      </c>
      <c r="BR322" s="38">
        <v>1</v>
      </c>
      <c r="BS322" s="50">
        <v>0</v>
      </c>
      <c r="BT322" s="38">
        <v>1</v>
      </c>
      <c r="BU322" s="38">
        <v>1</v>
      </c>
      <c r="BV322" s="38">
        <v>0</v>
      </c>
      <c r="BW322" s="38">
        <v>0</v>
      </c>
      <c r="BX322" s="38">
        <v>0</v>
      </c>
      <c r="BY322" s="38">
        <v>0</v>
      </c>
      <c r="BZ322" s="38">
        <v>1</v>
      </c>
      <c r="CA322">
        <v>1</v>
      </c>
      <c r="CB322" s="38">
        <v>0</v>
      </c>
      <c r="CC322" s="38">
        <v>0</v>
      </c>
      <c r="CD322" s="38">
        <v>1</v>
      </c>
      <c r="CE322" s="50">
        <v>1</v>
      </c>
      <c r="CF322">
        <v>1.2999999999999999E-2</v>
      </c>
      <c r="CG322">
        <v>3</v>
      </c>
      <c r="CH322">
        <v>1</v>
      </c>
      <c r="CI322">
        <v>0</v>
      </c>
      <c r="CJ322">
        <v>41</v>
      </c>
      <c r="CK322" s="28" t="s">
        <v>80</v>
      </c>
    </row>
    <row r="323" spans="1:89" x14ac:dyDescent="0.35">
      <c r="A323">
        <v>322</v>
      </c>
      <c r="B323">
        <v>22</v>
      </c>
      <c r="C323" s="21" t="s">
        <v>131</v>
      </c>
      <c r="D323" s="11">
        <v>4.2</v>
      </c>
      <c r="E323" s="12">
        <f t="shared" ref="E323:E346" si="52">D323/F323</f>
        <v>0.86242299794661192</v>
      </c>
      <c r="F323" s="7">
        <v>4.87</v>
      </c>
      <c r="G323" s="8">
        <v>0</v>
      </c>
      <c r="H323" s="9">
        <v>0</v>
      </c>
      <c r="I323" s="9">
        <v>1</v>
      </c>
      <c r="J323" s="9">
        <v>0</v>
      </c>
      <c r="K323" s="9">
        <v>0</v>
      </c>
      <c r="L323" s="8">
        <v>1852</v>
      </c>
      <c r="M323" s="9">
        <v>11</v>
      </c>
      <c r="N323" s="9">
        <f t="shared" si="50"/>
        <v>1840</v>
      </c>
      <c r="O323" s="9">
        <f t="shared" si="51"/>
        <v>24</v>
      </c>
      <c r="P323" s="7">
        <v>8.02</v>
      </c>
      <c r="Q323" s="7">
        <v>23.77</v>
      </c>
      <c r="R323" s="9">
        <v>1</v>
      </c>
      <c r="S323" s="9">
        <v>0</v>
      </c>
      <c r="T323" s="9">
        <v>0</v>
      </c>
      <c r="U323" s="9">
        <v>0</v>
      </c>
      <c r="V323" s="9">
        <v>1</v>
      </c>
      <c r="W323" s="25">
        <v>0</v>
      </c>
      <c r="X323" s="9">
        <v>0</v>
      </c>
      <c r="Y323" s="9">
        <v>1</v>
      </c>
      <c r="Z323" s="25">
        <v>0</v>
      </c>
      <c r="AA323" s="9">
        <v>0</v>
      </c>
      <c r="AB323" s="25">
        <v>1</v>
      </c>
      <c r="AC323" s="17">
        <v>1989</v>
      </c>
      <c r="AD323" s="27">
        <f t="shared" ref="AD323:AG326" si="53">$AJ$323*AD335+$AK$323*AD327</f>
        <v>0.21501220000000001</v>
      </c>
      <c r="AE323" s="27">
        <f t="shared" si="53"/>
        <v>0.34625300000000003</v>
      </c>
      <c r="AF323" s="27">
        <f t="shared" si="53"/>
        <v>0.30737340000000002</v>
      </c>
      <c r="AG323" s="34">
        <f t="shared" si="53"/>
        <v>0.13136140000000002</v>
      </c>
      <c r="AH323" s="33">
        <v>1</v>
      </c>
      <c r="AI323" s="15">
        <v>0</v>
      </c>
      <c r="AJ323" s="30">
        <f>1-AK323</f>
        <v>0.55020000000000002</v>
      </c>
      <c r="AK323" s="31">
        <v>0.44979999999999998</v>
      </c>
      <c r="AL323">
        <v>8.5300000000000001E-2</v>
      </c>
      <c r="AM323" s="31">
        <f t="shared" ref="AM323:AM346" si="54">1-AL323</f>
        <v>0.91469999999999996</v>
      </c>
      <c r="AN323">
        <v>0</v>
      </c>
      <c r="AO323" s="15">
        <v>1</v>
      </c>
      <c r="AP323">
        <v>0</v>
      </c>
      <c r="AQ323" s="15">
        <v>1</v>
      </c>
      <c r="AR323" s="15" t="s">
        <v>5</v>
      </c>
      <c r="AS323">
        <v>0</v>
      </c>
      <c r="AT323">
        <v>1</v>
      </c>
      <c r="AU323">
        <v>0</v>
      </c>
      <c r="AV323">
        <v>0</v>
      </c>
      <c r="AW323">
        <v>0</v>
      </c>
      <c r="AX323">
        <v>0</v>
      </c>
      <c r="AY323" s="15">
        <v>0</v>
      </c>
      <c r="AZ323">
        <v>0</v>
      </c>
      <c r="BA323">
        <v>1</v>
      </c>
      <c r="BB323" s="15">
        <v>0</v>
      </c>
      <c r="BC323">
        <v>489</v>
      </c>
      <c r="BD323">
        <v>12</v>
      </c>
      <c r="BE323" s="21">
        <v>0.2</v>
      </c>
      <c r="BF323" s="21">
        <v>37.79</v>
      </c>
      <c r="BG323">
        <v>1</v>
      </c>
      <c r="BH323">
        <v>0</v>
      </c>
      <c r="BI323">
        <v>0</v>
      </c>
      <c r="BJ323">
        <v>0</v>
      </c>
      <c r="BK323">
        <v>0</v>
      </c>
      <c r="BL323" s="15">
        <v>0</v>
      </c>
      <c r="BM323">
        <v>0</v>
      </c>
      <c r="BN323">
        <v>1</v>
      </c>
      <c r="BO323">
        <v>0</v>
      </c>
      <c r="BP323" s="15">
        <v>0</v>
      </c>
      <c r="BQ323">
        <v>0</v>
      </c>
      <c r="BR323">
        <v>0</v>
      </c>
      <c r="BS323" s="15">
        <v>0</v>
      </c>
      <c r="BT323">
        <v>0</v>
      </c>
      <c r="BU323">
        <v>0</v>
      </c>
      <c r="BV323">
        <v>1</v>
      </c>
      <c r="BW323">
        <v>1</v>
      </c>
      <c r="BX323">
        <v>0</v>
      </c>
      <c r="BY323">
        <v>0</v>
      </c>
      <c r="BZ323">
        <v>1</v>
      </c>
      <c r="CA323">
        <v>1</v>
      </c>
      <c r="CB323">
        <v>0</v>
      </c>
      <c r="CC323">
        <v>0</v>
      </c>
      <c r="CD323">
        <v>0</v>
      </c>
      <c r="CE323" s="15">
        <v>1</v>
      </c>
      <c r="CF323">
        <v>0</v>
      </c>
      <c r="CG323">
        <v>3</v>
      </c>
      <c r="CH323">
        <v>0</v>
      </c>
      <c r="CI323">
        <v>1</v>
      </c>
      <c r="CJ323">
        <v>28</v>
      </c>
      <c r="CK323" s="28" t="s">
        <v>80</v>
      </c>
    </row>
    <row r="324" spans="1:89" x14ac:dyDescent="0.35">
      <c r="A324">
        <v>323</v>
      </c>
      <c r="B324">
        <v>22</v>
      </c>
      <c r="C324" s="21" t="s">
        <v>131</v>
      </c>
      <c r="D324" s="11">
        <v>2</v>
      </c>
      <c r="E324" s="12">
        <f t="shared" si="52"/>
        <v>0.77821011673151752</v>
      </c>
      <c r="F324" s="7">
        <v>2.57</v>
      </c>
      <c r="G324" s="8">
        <v>0</v>
      </c>
      <c r="H324" s="9">
        <v>0</v>
      </c>
      <c r="I324" s="9">
        <v>1</v>
      </c>
      <c r="J324" s="9">
        <v>0</v>
      </c>
      <c r="K324" s="9">
        <v>0</v>
      </c>
      <c r="L324" s="8">
        <v>1496</v>
      </c>
      <c r="M324" s="9">
        <v>11</v>
      </c>
      <c r="N324" s="9">
        <f t="shared" si="50"/>
        <v>1484</v>
      </c>
      <c r="O324" s="9">
        <f t="shared" si="51"/>
        <v>24</v>
      </c>
      <c r="P324" s="7">
        <v>9.14</v>
      </c>
      <c r="Q324" s="7">
        <v>23.86</v>
      </c>
      <c r="R324" s="9">
        <v>1</v>
      </c>
      <c r="S324" s="9">
        <v>0</v>
      </c>
      <c r="T324" s="9">
        <v>0</v>
      </c>
      <c r="U324" s="9">
        <v>0</v>
      </c>
      <c r="V324" s="9">
        <v>1</v>
      </c>
      <c r="W324" s="25">
        <v>0</v>
      </c>
      <c r="X324" s="9">
        <v>0</v>
      </c>
      <c r="Y324" s="9">
        <v>1</v>
      </c>
      <c r="Z324" s="25">
        <v>0</v>
      </c>
      <c r="AA324" s="9">
        <v>0</v>
      </c>
      <c r="AB324" s="25">
        <v>1</v>
      </c>
      <c r="AC324" s="17">
        <v>1993</v>
      </c>
      <c r="AD324" s="27">
        <f t="shared" si="53"/>
        <v>0.21501220000000001</v>
      </c>
      <c r="AE324" s="27">
        <f t="shared" si="53"/>
        <v>0.34625300000000003</v>
      </c>
      <c r="AF324" s="27">
        <f t="shared" si="53"/>
        <v>0.30737340000000002</v>
      </c>
      <c r="AG324" s="34">
        <f t="shared" si="53"/>
        <v>0.13136140000000002</v>
      </c>
      <c r="AH324" s="33">
        <v>1</v>
      </c>
      <c r="AI324" s="15">
        <v>0</v>
      </c>
      <c r="AJ324" s="30">
        <f>1-AK324</f>
        <v>0.54679999999999995</v>
      </c>
      <c r="AK324" s="31">
        <v>0.45319999999999999</v>
      </c>
      <c r="AL324">
        <v>8.5300000000000001E-2</v>
      </c>
      <c r="AM324" s="31">
        <f t="shared" si="54"/>
        <v>0.91469999999999996</v>
      </c>
      <c r="AN324">
        <v>0</v>
      </c>
      <c r="AO324" s="15">
        <v>1</v>
      </c>
      <c r="AP324">
        <v>0</v>
      </c>
      <c r="AQ324" s="15">
        <v>1</v>
      </c>
      <c r="AR324" s="15" t="s">
        <v>5</v>
      </c>
      <c r="AS324">
        <v>0</v>
      </c>
      <c r="AT324">
        <v>1</v>
      </c>
      <c r="AU324">
        <v>0</v>
      </c>
      <c r="AV324">
        <v>0</v>
      </c>
      <c r="AW324">
        <v>0</v>
      </c>
      <c r="AX324">
        <v>0</v>
      </c>
      <c r="AY324" s="15">
        <v>0</v>
      </c>
      <c r="AZ324">
        <v>0</v>
      </c>
      <c r="BA324">
        <v>1</v>
      </c>
      <c r="BB324" s="15">
        <v>0</v>
      </c>
      <c r="BC324">
        <v>501</v>
      </c>
      <c r="BD324">
        <v>30</v>
      </c>
      <c r="BE324" s="21">
        <v>0.255</v>
      </c>
      <c r="BF324" s="21">
        <v>39</v>
      </c>
      <c r="BG324">
        <v>1</v>
      </c>
      <c r="BH324">
        <v>0</v>
      </c>
      <c r="BI324">
        <v>0</v>
      </c>
      <c r="BJ324">
        <v>0</v>
      </c>
      <c r="BK324">
        <v>0</v>
      </c>
      <c r="BL324" s="15">
        <v>0</v>
      </c>
      <c r="BM324">
        <v>0</v>
      </c>
      <c r="BN324">
        <v>1</v>
      </c>
      <c r="BO324">
        <v>0</v>
      </c>
      <c r="BP324" s="15">
        <v>0</v>
      </c>
      <c r="BQ324">
        <v>0</v>
      </c>
      <c r="BR324">
        <v>0</v>
      </c>
      <c r="BS324" s="15">
        <v>0</v>
      </c>
      <c r="BT324">
        <v>0</v>
      </c>
      <c r="BU324">
        <v>0</v>
      </c>
      <c r="BV324">
        <v>1</v>
      </c>
      <c r="BW324">
        <v>1</v>
      </c>
      <c r="BX324">
        <v>0</v>
      </c>
      <c r="BY324">
        <v>0</v>
      </c>
      <c r="BZ324">
        <v>1</v>
      </c>
      <c r="CA324">
        <v>1</v>
      </c>
      <c r="CB324">
        <v>0</v>
      </c>
      <c r="CC324">
        <v>0</v>
      </c>
      <c r="CD324">
        <v>0</v>
      </c>
      <c r="CE324" s="15">
        <v>1</v>
      </c>
      <c r="CF324">
        <v>0</v>
      </c>
      <c r="CG324">
        <v>3</v>
      </c>
      <c r="CH324">
        <v>0</v>
      </c>
      <c r="CI324">
        <v>1</v>
      </c>
      <c r="CJ324">
        <v>28</v>
      </c>
      <c r="CK324" s="28" t="s">
        <v>80</v>
      </c>
    </row>
    <row r="325" spans="1:89" x14ac:dyDescent="0.35">
      <c r="A325">
        <v>324</v>
      </c>
      <c r="B325">
        <v>22</v>
      </c>
      <c r="C325" s="21" t="s">
        <v>131</v>
      </c>
      <c r="D325" s="11">
        <v>4.2</v>
      </c>
      <c r="E325" s="12">
        <f t="shared" si="52"/>
        <v>0.65015479876160998</v>
      </c>
      <c r="F325" s="7">
        <v>6.46</v>
      </c>
      <c r="G325" s="8">
        <v>0</v>
      </c>
      <c r="H325" s="9">
        <v>0</v>
      </c>
      <c r="I325" s="9">
        <v>1</v>
      </c>
      <c r="J325" s="9">
        <v>0</v>
      </c>
      <c r="K325" s="9">
        <v>0</v>
      </c>
      <c r="L325" s="8">
        <v>1178</v>
      </c>
      <c r="M325" s="9">
        <v>11</v>
      </c>
      <c r="N325" s="9">
        <f t="shared" si="50"/>
        <v>1166</v>
      </c>
      <c r="O325" s="9">
        <f t="shared" si="51"/>
        <v>24</v>
      </c>
      <c r="P325" s="7">
        <v>9.7899999999999991</v>
      </c>
      <c r="Q325" s="7">
        <v>21.84</v>
      </c>
      <c r="R325" s="9">
        <v>1</v>
      </c>
      <c r="S325" s="9">
        <v>0</v>
      </c>
      <c r="T325" s="9">
        <v>0</v>
      </c>
      <c r="U325" s="9">
        <v>0</v>
      </c>
      <c r="V325" s="9">
        <v>1</v>
      </c>
      <c r="W325" s="25">
        <v>0</v>
      </c>
      <c r="X325" s="9">
        <v>0</v>
      </c>
      <c r="Y325" s="9">
        <v>1</v>
      </c>
      <c r="Z325" s="25">
        <v>0</v>
      </c>
      <c r="AA325" s="9">
        <v>0</v>
      </c>
      <c r="AB325" s="25">
        <v>1</v>
      </c>
      <c r="AC325" s="17">
        <v>1997</v>
      </c>
      <c r="AD325" s="27">
        <f t="shared" si="53"/>
        <v>8.9482000000000006E-2</v>
      </c>
      <c r="AE325" s="27">
        <f t="shared" si="53"/>
        <v>0.30738960000000004</v>
      </c>
      <c r="AF325" s="27">
        <f t="shared" si="53"/>
        <v>0.40731719999999999</v>
      </c>
      <c r="AG325" s="34">
        <f t="shared" si="53"/>
        <v>0.19581120000000007</v>
      </c>
      <c r="AH325" s="33">
        <v>1</v>
      </c>
      <c r="AI325" s="15">
        <v>0</v>
      </c>
      <c r="AJ325" s="30">
        <f>1-AK325</f>
        <v>0.56369999999999998</v>
      </c>
      <c r="AK325" s="31">
        <v>0.43630000000000002</v>
      </c>
      <c r="AL325">
        <v>8.5300000000000001E-2</v>
      </c>
      <c r="AM325" s="31">
        <f t="shared" si="54"/>
        <v>0.91469999999999996</v>
      </c>
      <c r="AN325">
        <v>0</v>
      </c>
      <c r="AO325" s="15">
        <v>1</v>
      </c>
      <c r="AP325">
        <v>0</v>
      </c>
      <c r="AQ325" s="15">
        <v>1</v>
      </c>
      <c r="AR325" s="15" t="s">
        <v>5</v>
      </c>
      <c r="AS325">
        <v>0</v>
      </c>
      <c r="AT325">
        <v>1</v>
      </c>
      <c r="AU325">
        <v>0</v>
      </c>
      <c r="AV325">
        <v>0</v>
      </c>
      <c r="AW325">
        <v>0</v>
      </c>
      <c r="AX325">
        <v>0</v>
      </c>
      <c r="AY325" s="15">
        <v>0</v>
      </c>
      <c r="AZ325">
        <v>0</v>
      </c>
      <c r="BA325">
        <v>1</v>
      </c>
      <c r="BB325" s="15">
        <v>0</v>
      </c>
      <c r="BC325">
        <v>644</v>
      </c>
      <c r="BD325">
        <v>57</v>
      </c>
      <c r="BE325" s="21">
        <v>0.28799999999999998</v>
      </c>
      <c r="BF325" s="21">
        <v>37.630000000000003</v>
      </c>
      <c r="BG325">
        <v>1</v>
      </c>
      <c r="BH325">
        <v>0</v>
      </c>
      <c r="BI325">
        <v>0</v>
      </c>
      <c r="BJ325">
        <v>0</v>
      </c>
      <c r="BK325">
        <v>0</v>
      </c>
      <c r="BL325" s="15">
        <v>0</v>
      </c>
      <c r="BM325">
        <v>0</v>
      </c>
      <c r="BN325">
        <v>1</v>
      </c>
      <c r="BO325">
        <v>0</v>
      </c>
      <c r="BP325" s="15">
        <v>0</v>
      </c>
      <c r="BQ325">
        <v>0</v>
      </c>
      <c r="BR325">
        <v>0</v>
      </c>
      <c r="BS325" s="15">
        <v>0</v>
      </c>
      <c r="BT325">
        <v>0</v>
      </c>
      <c r="BU325">
        <v>0</v>
      </c>
      <c r="BV325">
        <v>1</v>
      </c>
      <c r="BW325">
        <v>1</v>
      </c>
      <c r="BX325">
        <v>0</v>
      </c>
      <c r="BY325">
        <v>0</v>
      </c>
      <c r="BZ325">
        <v>1</v>
      </c>
      <c r="CA325">
        <v>1</v>
      </c>
      <c r="CB325">
        <v>0</v>
      </c>
      <c r="CC325">
        <v>0</v>
      </c>
      <c r="CD325">
        <v>0</v>
      </c>
      <c r="CE325" s="15">
        <v>1</v>
      </c>
      <c r="CF325">
        <v>0</v>
      </c>
      <c r="CG325">
        <v>3</v>
      </c>
      <c r="CH325">
        <v>0</v>
      </c>
      <c r="CI325">
        <v>1</v>
      </c>
      <c r="CJ325">
        <v>28</v>
      </c>
      <c r="CK325" s="28" t="s">
        <v>80</v>
      </c>
    </row>
    <row r="326" spans="1:89" x14ac:dyDescent="0.35">
      <c r="A326">
        <v>325</v>
      </c>
      <c r="B326">
        <v>22</v>
      </c>
      <c r="C326" s="21" t="s">
        <v>131</v>
      </c>
      <c r="D326" s="11">
        <v>6.4</v>
      </c>
      <c r="E326" s="12">
        <f t="shared" si="52"/>
        <v>0.71991001124859388</v>
      </c>
      <c r="F326" s="7">
        <v>8.89</v>
      </c>
      <c r="G326" s="8">
        <v>0</v>
      </c>
      <c r="H326" s="9">
        <v>0</v>
      </c>
      <c r="I326" s="9">
        <v>1</v>
      </c>
      <c r="J326" s="9">
        <v>0</v>
      </c>
      <c r="K326" s="9">
        <v>0</v>
      </c>
      <c r="L326" s="8">
        <v>1063</v>
      </c>
      <c r="M326" s="9">
        <v>12</v>
      </c>
      <c r="N326" s="9">
        <f t="shared" si="50"/>
        <v>1050</v>
      </c>
      <c r="O326" s="9">
        <f t="shared" si="51"/>
        <v>24</v>
      </c>
      <c r="P326" s="7">
        <v>10.45</v>
      </c>
      <c r="Q326" s="7">
        <v>22.62</v>
      </c>
      <c r="R326" s="9">
        <v>1</v>
      </c>
      <c r="S326" s="9">
        <v>0</v>
      </c>
      <c r="T326" s="9">
        <v>0</v>
      </c>
      <c r="U326" s="9">
        <v>0</v>
      </c>
      <c r="V326" s="9">
        <v>1</v>
      </c>
      <c r="W326" s="25">
        <v>0</v>
      </c>
      <c r="X326" s="9">
        <v>0</v>
      </c>
      <c r="Y326" s="9">
        <v>1</v>
      </c>
      <c r="Z326" s="25">
        <v>0</v>
      </c>
      <c r="AA326" s="9">
        <v>0</v>
      </c>
      <c r="AB326" s="25">
        <v>1</v>
      </c>
      <c r="AC326" s="17">
        <v>2000</v>
      </c>
      <c r="AD326" s="27">
        <f t="shared" si="53"/>
        <v>8.9482000000000006E-2</v>
      </c>
      <c r="AE326" s="27">
        <f t="shared" si="53"/>
        <v>0.30738960000000004</v>
      </c>
      <c r="AF326" s="27">
        <f t="shared" si="53"/>
        <v>0.40731719999999999</v>
      </c>
      <c r="AG326" s="34">
        <f t="shared" si="53"/>
        <v>0.19581120000000007</v>
      </c>
      <c r="AH326" s="33">
        <v>1</v>
      </c>
      <c r="AI326" s="15">
        <v>0</v>
      </c>
      <c r="AJ326" s="30">
        <f>1-AK326</f>
        <v>0.57479999999999998</v>
      </c>
      <c r="AK326" s="31">
        <v>0.42520000000000002</v>
      </c>
      <c r="AL326">
        <v>8.5300000000000001E-2</v>
      </c>
      <c r="AM326" s="31">
        <f t="shared" si="54"/>
        <v>0.91469999999999996</v>
      </c>
      <c r="AN326">
        <v>0</v>
      </c>
      <c r="AO326" s="15">
        <v>1</v>
      </c>
      <c r="AP326">
        <v>0</v>
      </c>
      <c r="AQ326" s="15">
        <v>1</v>
      </c>
      <c r="AR326" s="15" t="s">
        <v>5</v>
      </c>
      <c r="AS326">
        <v>0</v>
      </c>
      <c r="AT326">
        <v>1</v>
      </c>
      <c r="AU326">
        <v>0</v>
      </c>
      <c r="AV326">
        <v>0</v>
      </c>
      <c r="AW326">
        <v>0</v>
      </c>
      <c r="AX326">
        <v>0</v>
      </c>
      <c r="AY326" s="15">
        <v>0</v>
      </c>
      <c r="AZ326">
        <v>0</v>
      </c>
      <c r="BA326">
        <v>1</v>
      </c>
      <c r="BB326" s="15">
        <v>0</v>
      </c>
      <c r="BC326">
        <v>818</v>
      </c>
      <c r="BD326">
        <v>95</v>
      </c>
      <c r="BE326" s="21">
        <v>0.29399999999999998</v>
      </c>
      <c r="BF326" s="21">
        <v>39.049999999999997</v>
      </c>
      <c r="BG326">
        <v>1</v>
      </c>
      <c r="BH326">
        <v>0</v>
      </c>
      <c r="BI326">
        <v>0</v>
      </c>
      <c r="BJ326">
        <v>0</v>
      </c>
      <c r="BK326">
        <v>0</v>
      </c>
      <c r="BL326" s="15">
        <v>0</v>
      </c>
      <c r="BM326">
        <v>0</v>
      </c>
      <c r="BN326">
        <v>1</v>
      </c>
      <c r="BO326">
        <v>0</v>
      </c>
      <c r="BP326" s="15">
        <v>0</v>
      </c>
      <c r="BQ326">
        <v>0</v>
      </c>
      <c r="BR326">
        <v>0</v>
      </c>
      <c r="BS326" s="15">
        <v>0</v>
      </c>
      <c r="BT326">
        <v>0</v>
      </c>
      <c r="BU326">
        <v>0</v>
      </c>
      <c r="BV326">
        <v>1</v>
      </c>
      <c r="BW326">
        <v>1</v>
      </c>
      <c r="BX326">
        <v>0</v>
      </c>
      <c r="BY326">
        <v>0</v>
      </c>
      <c r="BZ326">
        <v>1</v>
      </c>
      <c r="CA326">
        <v>1</v>
      </c>
      <c r="CB326">
        <v>0</v>
      </c>
      <c r="CC326">
        <v>0</v>
      </c>
      <c r="CD326">
        <v>0</v>
      </c>
      <c r="CE326" s="15">
        <v>1</v>
      </c>
      <c r="CF326">
        <v>0</v>
      </c>
      <c r="CG326">
        <v>3</v>
      </c>
      <c r="CH326">
        <v>0</v>
      </c>
      <c r="CI326">
        <v>1</v>
      </c>
      <c r="CJ326">
        <v>28</v>
      </c>
      <c r="CK326" s="28" t="s">
        <v>80</v>
      </c>
    </row>
    <row r="327" spans="1:89" x14ac:dyDescent="0.35">
      <c r="A327">
        <v>326</v>
      </c>
      <c r="B327">
        <v>22</v>
      </c>
      <c r="C327" s="21" t="s">
        <v>131</v>
      </c>
      <c r="D327" s="11">
        <v>3</v>
      </c>
      <c r="E327" s="12">
        <f t="shared" si="52"/>
        <v>1.2987012987012987</v>
      </c>
      <c r="F327" s="7">
        <v>2.31</v>
      </c>
      <c r="G327" s="8">
        <v>0</v>
      </c>
      <c r="H327" s="9">
        <v>0</v>
      </c>
      <c r="I327" s="9">
        <v>1</v>
      </c>
      <c r="J327" s="9">
        <v>0</v>
      </c>
      <c r="K327" s="9">
        <v>0</v>
      </c>
      <c r="L327" s="8">
        <v>810</v>
      </c>
      <c r="M327" s="9">
        <v>5</v>
      </c>
      <c r="N327" s="9">
        <f t="shared" si="50"/>
        <v>804</v>
      </c>
      <c r="O327" s="9">
        <f t="shared" si="51"/>
        <v>24</v>
      </c>
      <c r="P327" s="7">
        <v>8.02</v>
      </c>
      <c r="Q327" s="7">
        <v>23.77</v>
      </c>
      <c r="R327" s="9">
        <v>1</v>
      </c>
      <c r="S327" s="9">
        <v>0</v>
      </c>
      <c r="T327" s="9">
        <v>0</v>
      </c>
      <c r="U327" s="9">
        <v>0</v>
      </c>
      <c r="V327" s="9">
        <v>1</v>
      </c>
      <c r="W327" s="25">
        <v>0</v>
      </c>
      <c r="X327" s="9">
        <v>0</v>
      </c>
      <c r="Y327" s="9">
        <v>1</v>
      </c>
      <c r="Z327" s="25">
        <v>0</v>
      </c>
      <c r="AA327" s="9">
        <v>0</v>
      </c>
      <c r="AB327" s="25">
        <v>1</v>
      </c>
      <c r="AC327" s="17">
        <v>1989</v>
      </c>
      <c r="AD327" s="27">
        <v>0.31900000000000001</v>
      </c>
      <c r="AE327" s="27">
        <v>0.33800000000000002</v>
      </c>
      <c r="AF327" s="27">
        <v>0.24299999999999999</v>
      </c>
      <c r="AG327" s="34">
        <f t="shared" ref="AG327:AG342" si="55">1-SUM(AD327:AF327)</f>
        <v>9.9999999999999978E-2</v>
      </c>
      <c r="AH327" s="33">
        <v>1</v>
      </c>
      <c r="AI327" s="15">
        <v>0</v>
      </c>
      <c r="AJ327">
        <v>0</v>
      </c>
      <c r="AK327" s="31">
        <v>1</v>
      </c>
      <c r="AL327">
        <v>8.5300000000000001E-2</v>
      </c>
      <c r="AM327" s="31">
        <f t="shared" si="54"/>
        <v>0.91469999999999996</v>
      </c>
      <c r="AN327">
        <v>0</v>
      </c>
      <c r="AO327" s="15">
        <v>1</v>
      </c>
      <c r="AP327">
        <v>0</v>
      </c>
      <c r="AQ327" s="15">
        <v>1</v>
      </c>
      <c r="AR327" s="15" t="s">
        <v>5</v>
      </c>
      <c r="AS327">
        <v>0</v>
      </c>
      <c r="AT327">
        <v>1</v>
      </c>
      <c r="AU327">
        <v>0</v>
      </c>
      <c r="AV327">
        <v>0</v>
      </c>
      <c r="AW327">
        <v>0</v>
      </c>
      <c r="AX327">
        <v>0</v>
      </c>
      <c r="AY327" s="15">
        <v>0</v>
      </c>
      <c r="AZ327">
        <v>0</v>
      </c>
      <c r="BA327">
        <v>1</v>
      </c>
      <c r="BB327" s="15">
        <v>0</v>
      </c>
      <c r="BC327">
        <v>489</v>
      </c>
      <c r="BD327">
        <v>12</v>
      </c>
      <c r="BE327" s="21">
        <v>0.2</v>
      </c>
      <c r="BF327" s="21">
        <v>37.79</v>
      </c>
      <c r="BG327">
        <v>1</v>
      </c>
      <c r="BH327">
        <v>0</v>
      </c>
      <c r="BI327">
        <v>0</v>
      </c>
      <c r="BJ327">
        <v>0</v>
      </c>
      <c r="BK327">
        <v>0</v>
      </c>
      <c r="BL327" s="15">
        <v>0</v>
      </c>
      <c r="BM327">
        <v>0</v>
      </c>
      <c r="BN327">
        <v>1</v>
      </c>
      <c r="BO327">
        <v>0</v>
      </c>
      <c r="BP327" s="15">
        <v>0</v>
      </c>
      <c r="BQ327">
        <v>0</v>
      </c>
      <c r="BR327">
        <v>0</v>
      </c>
      <c r="BS327" s="15">
        <v>0</v>
      </c>
      <c r="BT327">
        <v>0</v>
      </c>
      <c r="BU327">
        <v>0</v>
      </c>
      <c r="BV327">
        <v>1</v>
      </c>
      <c r="BW327">
        <v>1</v>
      </c>
      <c r="BX327">
        <v>0</v>
      </c>
      <c r="BY327">
        <v>0</v>
      </c>
      <c r="BZ327">
        <v>1</v>
      </c>
      <c r="CA327">
        <v>1</v>
      </c>
      <c r="CB327">
        <v>0</v>
      </c>
      <c r="CC327">
        <v>1</v>
      </c>
      <c r="CD327">
        <v>0</v>
      </c>
      <c r="CE327" s="15">
        <v>1</v>
      </c>
      <c r="CF327">
        <v>0</v>
      </c>
      <c r="CG327">
        <v>3</v>
      </c>
      <c r="CH327">
        <v>0</v>
      </c>
      <c r="CI327">
        <v>1</v>
      </c>
      <c r="CJ327">
        <v>28</v>
      </c>
      <c r="CK327" s="28" t="s">
        <v>80</v>
      </c>
    </row>
    <row r="328" spans="1:89" x14ac:dyDescent="0.35">
      <c r="A328">
        <v>327</v>
      </c>
      <c r="B328">
        <v>22</v>
      </c>
      <c r="C328" s="21" t="s">
        <v>131</v>
      </c>
      <c r="D328" s="11">
        <v>2.8</v>
      </c>
      <c r="E328" s="12">
        <f t="shared" si="52"/>
        <v>3.2558139534883721</v>
      </c>
      <c r="F328" s="7">
        <v>0.86</v>
      </c>
      <c r="G328" s="8">
        <v>0</v>
      </c>
      <c r="H328" s="9">
        <v>0</v>
      </c>
      <c r="I328" s="9">
        <v>1</v>
      </c>
      <c r="J328" s="9">
        <v>0</v>
      </c>
      <c r="K328" s="9">
        <v>0</v>
      </c>
      <c r="L328" s="8">
        <v>1351</v>
      </c>
      <c r="M328" s="9">
        <v>10</v>
      </c>
      <c r="N328" s="9">
        <f t="shared" si="50"/>
        <v>1340</v>
      </c>
      <c r="O328" s="9">
        <f t="shared" si="51"/>
        <v>24</v>
      </c>
      <c r="P328" s="7">
        <v>9.14</v>
      </c>
      <c r="Q328" s="7">
        <v>23.86</v>
      </c>
      <c r="R328" s="9">
        <v>1</v>
      </c>
      <c r="S328" s="9">
        <v>0</v>
      </c>
      <c r="T328" s="9">
        <v>0</v>
      </c>
      <c r="U328" s="9">
        <v>0</v>
      </c>
      <c r="V328" s="9">
        <v>1</v>
      </c>
      <c r="W328" s="25">
        <v>0</v>
      </c>
      <c r="X328" s="9">
        <v>0</v>
      </c>
      <c r="Y328" s="9">
        <v>1</v>
      </c>
      <c r="Z328" s="25">
        <v>0</v>
      </c>
      <c r="AA328" s="9">
        <v>0</v>
      </c>
      <c r="AB328" s="25">
        <v>1</v>
      </c>
      <c r="AC328" s="17">
        <v>1993</v>
      </c>
      <c r="AD328" s="27">
        <v>0.31900000000000001</v>
      </c>
      <c r="AE328" s="27">
        <v>0.33800000000000002</v>
      </c>
      <c r="AF328" s="27">
        <v>0.24299999999999999</v>
      </c>
      <c r="AG328" s="34">
        <f t="shared" si="55"/>
        <v>9.9999999999999978E-2</v>
      </c>
      <c r="AH328" s="33">
        <v>1</v>
      </c>
      <c r="AI328" s="15">
        <v>0</v>
      </c>
      <c r="AJ328">
        <v>0</v>
      </c>
      <c r="AK328" s="31">
        <v>1</v>
      </c>
      <c r="AL328">
        <v>8.5300000000000001E-2</v>
      </c>
      <c r="AM328" s="31">
        <f t="shared" si="54"/>
        <v>0.91469999999999996</v>
      </c>
      <c r="AN328">
        <v>0</v>
      </c>
      <c r="AO328" s="15">
        <v>1</v>
      </c>
      <c r="AP328">
        <v>0</v>
      </c>
      <c r="AQ328" s="15">
        <v>1</v>
      </c>
      <c r="AR328" s="15" t="s">
        <v>5</v>
      </c>
      <c r="AS328">
        <v>0</v>
      </c>
      <c r="AT328">
        <v>1</v>
      </c>
      <c r="AU328">
        <v>0</v>
      </c>
      <c r="AV328">
        <v>0</v>
      </c>
      <c r="AW328">
        <v>0</v>
      </c>
      <c r="AX328">
        <v>0</v>
      </c>
      <c r="AY328" s="15">
        <v>0</v>
      </c>
      <c r="AZ328">
        <v>0</v>
      </c>
      <c r="BA328">
        <v>1</v>
      </c>
      <c r="BB328" s="15">
        <v>0</v>
      </c>
      <c r="BC328">
        <v>501</v>
      </c>
      <c r="BD328">
        <v>30</v>
      </c>
      <c r="BE328" s="21">
        <v>0.255</v>
      </c>
      <c r="BF328" s="21">
        <v>39</v>
      </c>
      <c r="BG328">
        <v>1</v>
      </c>
      <c r="BH328">
        <v>0</v>
      </c>
      <c r="BI328">
        <v>0</v>
      </c>
      <c r="BJ328">
        <v>1</v>
      </c>
      <c r="BK328">
        <v>0</v>
      </c>
      <c r="BL328" s="15">
        <v>0</v>
      </c>
      <c r="BM328">
        <v>0</v>
      </c>
      <c r="BN328">
        <v>1</v>
      </c>
      <c r="BO328">
        <v>0</v>
      </c>
      <c r="BP328" s="15">
        <v>0</v>
      </c>
      <c r="BQ328">
        <v>0</v>
      </c>
      <c r="BR328">
        <v>0</v>
      </c>
      <c r="BS328" s="15">
        <v>0</v>
      </c>
      <c r="BT328">
        <v>0</v>
      </c>
      <c r="BU328">
        <v>0</v>
      </c>
      <c r="BV328">
        <v>1</v>
      </c>
      <c r="BW328">
        <v>1</v>
      </c>
      <c r="BX328">
        <v>0</v>
      </c>
      <c r="BY328">
        <v>0</v>
      </c>
      <c r="BZ328">
        <v>1</v>
      </c>
      <c r="CA328">
        <v>1</v>
      </c>
      <c r="CB328">
        <v>0</v>
      </c>
      <c r="CC328">
        <v>1</v>
      </c>
      <c r="CD328">
        <v>0</v>
      </c>
      <c r="CE328" s="15">
        <v>1</v>
      </c>
      <c r="CF328">
        <v>0</v>
      </c>
      <c r="CG328">
        <v>3</v>
      </c>
      <c r="CH328">
        <v>0</v>
      </c>
      <c r="CI328">
        <v>1</v>
      </c>
      <c r="CJ328">
        <v>28</v>
      </c>
      <c r="CK328" s="28" t="s">
        <v>80</v>
      </c>
    </row>
    <row r="329" spans="1:89" x14ac:dyDescent="0.35">
      <c r="A329">
        <v>328</v>
      </c>
      <c r="B329">
        <v>22</v>
      </c>
      <c r="C329" s="21" t="s">
        <v>131</v>
      </c>
      <c r="D329" s="11">
        <v>1.8</v>
      </c>
      <c r="E329" s="12">
        <f t="shared" si="52"/>
        <v>0.89552238805970164</v>
      </c>
      <c r="F329" s="7">
        <v>2.0099999999999998</v>
      </c>
      <c r="G329" s="8">
        <v>0</v>
      </c>
      <c r="H329" s="9">
        <v>0</v>
      </c>
      <c r="I329" s="9">
        <v>1</v>
      </c>
      <c r="J329" s="9">
        <v>0</v>
      </c>
      <c r="K329" s="9">
        <v>0</v>
      </c>
      <c r="L329" s="8">
        <v>648</v>
      </c>
      <c r="M329" s="9">
        <v>5</v>
      </c>
      <c r="N329" s="9">
        <f t="shared" si="50"/>
        <v>642</v>
      </c>
      <c r="O329" s="9">
        <f t="shared" si="51"/>
        <v>24</v>
      </c>
      <c r="P329" s="7">
        <v>9.7899999999999991</v>
      </c>
      <c r="Q329" s="7">
        <v>21.84</v>
      </c>
      <c r="R329" s="9">
        <v>1</v>
      </c>
      <c r="S329" s="9">
        <v>0</v>
      </c>
      <c r="T329" s="9">
        <v>0</v>
      </c>
      <c r="U329" s="9">
        <v>0</v>
      </c>
      <c r="V329" s="9">
        <v>1</v>
      </c>
      <c r="W329" s="25">
        <v>0</v>
      </c>
      <c r="X329" s="9">
        <v>0</v>
      </c>
      <c r="Y329" s="9">
        <v>1</v>
      </c>
      <c r="Z329" s="25">
        <v>0</v>
      </c>
      <c r="AA329" s="9">
        <v>0</v>
      </c>
      <c r="AB329" s="25">
        <v>1</v>
      </c>
      <c r="AC329" s="17">
        <v>1997</v>
      </c>
      <c r="AD329" s="27">
        <v>0.13900000000000001</v>
      </c>
      <c r="AE329" s="27">
        <v>0.33600000000000002</v>
      </c>
      <c r="AF329" s="27">
        <v>0.36</v>
      </c>
      <c r="AG329" s="34">
        <f t="shared" si="55"/>
        <v>0.16500000000000004</v>
      </c>
      <c r="AH329" s="33">
        <v>1</v>
      </c>
      <c r="AI329" s="15">
        <v>0</v>
      </c>
      <c r="AJ329">
        <v>0</v>
      </c>
      <c r="AK329" s="31">
        <v>1</v>
      </c>
      <c r="AL329">
        <v>8.5300000000000001E-2</v>
      </c>
      <c r="AM329" s="31">
        <f t="shared" si="54"/>
        <v>0.91469999999999996</v>
      </c>
      <c r="AN329">
        <v>0</v>
      </c>
      <c r="AO329" s="15">
        <v>1</v>
      </c>
      <c r="AP329">
        <v>0</v>
      </c>
      <c r="AQ329" s="15">
        <v>1</v>
      </c>
      <c r="AR329" s="15" t="s">
        <v>5</v>
      </c>
      <c r="AS329">
        <v>0</v>
      </c>
      <c r="AT329">
        <v>1</v>
      </c>
      <c r="AU329">
        <v>0</v>
      </c>
      <c r="AV329">
        <v>0</v>
      </c>
      <c r="AW329">
        <v>0</v>
      </c>
      <c r="AX329">
        <v>0</v>
      </c>
      <c r="AY329" s="15">
        <v>0</v>
      </c>
      <c r="AZ329">
        <v>0</v>
      </c>
      <c r="BA329">
        <v>1</v>
      </c>
      <c r="BB329" s="15">
        <v>0</v>
      </c>
      <c r="BC329">
        <v>644</v>
      </c>
      <c r="BD329">
        <v>57</v>
      </c>
      <c r="BE329" s="21">
        <v>0.28799999999999998</v>
      </c>
      <c r="BF329" s="21">
        <v>37.630000000000003</v>
      </c>
      <c r="BG329">
        <v>1</v>
      </c>
      <c r="BH329">
        <v>0</v>
      </c>
      <c r="BI329">
        <v>0</v>
      </c>
      <c r="BJ329">
        <v>0</v>
      </c>
      <c r="BK329">
        <v>0</v>
      </c>
      <c r="BL329" s="15">
        <v>0</v>
      </c>
      <c r="BM329">
        <v>0</v>
      </c>
      <c r="BN329">
        <v>1</v>
      </c>
      <c r="BO329">
        <v>0</v>
      </c>
      <c r="BP329" s="15">
        <v>0</v>
      </c>
      <c r="BQ329">
        <v>0</v>
      </c>
      <c r="BR329">
        <v>0</v>
      </c>
      <c r="BS329" s="15">
        <v>0</v>
      </c>
      <c r="BT329">
        <v>0</v>
      </c>
      <c r="BU329">
        <v>0</v>
      </c>
      <c r="BV329">
        <v>1</v>
      </c>
      <c r="BW329">
        <v>1</v>
      </c>
      <c r="BX329">
        <v>0</v>
      </c>
      <c r="BY329">
        <v>0</v>
      </c>
      <c r="BZ329">
        <v>1</v>
      </c>
      <c r="CA329">
        <v>1</v>
      </c>
      <c r="CB329">
        <v>0</v>
      </c>
      <c r="CC329">
        <v>1</v>
      </c>
      <c r="CD329">
        <v>0</v>
      </c>
      <c r="CE329" s="15">
        <v>1</v>
      </c>
      <c r="CF329">
        <v>0</v>
      </c>
      <c r="CG329">
        <v>3</v>
      </c>
      <c r="CH329">
        <v>0</v>
      </c>
      <c r="CI329">
        <v>1</v>
      </c>
      <c r="CJ329">
        <v>28</v>
      </c>
      <c r="CK329" s="28" t="s">
        <v>80</v>
      </c>
    </row>
    <row r="330" spans="1:89" x14ac:dyDescent="0.35">
      <c r="A330">
        <v>329</v>
      </c>
      <c r="B330">
        <v>22</v>
      </c>
      <c r="C330" s="21" t="s">
        <v>131</v>
      </c>
      <c r="D330" s="11">
        <v>-0.3</v>
      </c>
      <c r="E330" s="12">
        <f t="shared" si="52"/>
        <v>2.9999999999999996</v>
      </c>
      <c r="F330" s="7">
        <v>-0.1</v>
      </c>
      <c r="G330" s="8">
        <v>0</v>
      </c>
      <c r="H330" s="9">
        <v>0</v>
      </c>
      <c r="I330" s="9">
        <v>1</v>
      </c>
      <c r="J330" s="9">
        <v>0</v>
      </c>
      <c r="K330" s="9">
        <v>0</v>
      </c>
      <c r="L330" s="8">
        <v>980</v>
      </c>
      <c r="M330" s="9">
        <v>10</v>
      </c>
      <c r="N330" s="9">
        <f t="shared" si="50"/>
        <v>969</v>
      </c>
      <c r="O330" s="9">
        <f t="shared" si="51"/>
        <v>24</v>
      </c>
      <c r="P330" s="7">
        <v>10.45</v>
      </c>
      <c r="Q330" s="7">
        <v>22.62</v>
      </c>
      <c r="R330" s="9">
        <v>1</v>
      </c>
      <c r="S330" s="9">
        <v>0</v>
      </c>
      <c r="T330" s="9">
        <v>0</v>
      </c>
      <c r="U330" s="9">
        <v>0</v>
      </c>
      <c r="V330" s="9">
        <v>1</v>
      </c>
      <c r="W330" s="25">
        <v>0</v>
      </c>
      <c r="X330" s="9">
        <v>0</v>
      </c>
      <c r="Y330" s="9">
        <v>1</v>
      </c>
      <c r="Z330" s="25">
        <v>0</v>
      </c>
      <c r="AA330" s="9">
        <v>0</v>
      </c>
      <c r="AB330" s="25">
        <v>1</v>
      </c>
      <c r="AC330" s="17">
        <v>2000</v>
      </c>
      <c r="AD330" s="27">
        <v>0.13900000000000001</v>
      </c>
      <c r="AE330" s="27">
        <v>0.33600000000000002</v>
      </c>
      <c r="AF330" s="27">
        <v>0.36</v>
      </c>
      <c r="AG330" s="34">
        <f t="shared" si="55"/>
        <v>0.16500000000000004</v>
      </c>
      <c r="AH330" s="33">
        <v>1</v>
      </c>
      <c r="AI330" s="15">
        <v>0</v>
      </c>
      <c r="AJ330">
        <v>0</v>
      </c>
      <c r="AK330" s="31">
        <v>1</v>
      </c>
      <c r="AL330">
        <v>8.5300000000000001E-2</v>
      </c>
      <c r="AM330" s="31">
        <f t="shared" si="54"/>
        <v>0.91469999999999996</v>
      </c>
      <c r="AN330">
        <v>0</v>
      </c>
      <c r="AO330" s="15">
        <v>1</v>
      </c>
      <c r="AP330">
        <v>0</v>
      </c>
      <c r="AQ330" s="15">
        <v>1</v>
      </c>
      <c r="AR330" s="15" t="s">
        <v>5</v>
      </c>
      <c r="AS330">
        <v>0</v>
      </c>
      <c r="AT330">
        <v>1</v>
      </c>
      <c r="AU330">
        <v>0</v>
      </c>
      <c r="AV330">
        <v>0</v>
      </c>
      <c r="AW330">
        <v>0</v>
      </c>
      <c r="AX330">
        <v>0</v>
      </c>
      <c r="AY330" s="15">
        <v>0</v>
      </c>
      <c r="AZ330">
        <v>0</v>
      </c>
      <c r="BA330">
        <v>1</v>
      </c>
      <c r="BB330" s="15">
        <v>0</v>
      </c>
      <c r="BC330">
        <v>818</v>
      </c>
      <c r="BD330">
        <v>95</v>
      </c>
      <c r="BE330" s="21">
        <v>0.29399999999999998</v>
      </c>
      <c r="BF330" s="21">
        <v>39.049999999999997</v>
      </c>
      <c r="BG330">
        <v>1</v>
      </c>
      <c r="BH330">
        <v>0</v>
      </c>
      <c r="BI330">
        <v>0</v>
      </c>
      <c r="BJ330">
        <v>1</v>
      </c>
      <c r="BK330">
        <v>0</v>
      </c>
      <c r="BL330" s="15">
        <v>0</v>
      </c>
      <c r="BM330">
        <v>0</v>
      </c>
      <c r="BN330">
        <v>1</v>
      </c>
      <c r="BO330">
        <v>0</v>
      </c>
      <c r="BP330" s="15">
        <v>0</v>
      </c>
      <c r="BQ330">
        <v>0</v>
      </c>
      <c r="BR330">
        <v>0</v>
      </c>
      <c r="BS330" s="15">
        <v>0</v>
      </c>
      <c r="BT330">
        <v>0</v>
      </c>
      <c r="BU330">
        <v>0</v>
      </c>
      <c r="BV330">
        <v>1</v>
      </c>
      <c r="BW330">
        <v>1</v>
      </c>
      <c r="BX330">
        <v>0</v>
      </c>
      <c r="BY330">
        <v>0</v>
      </c>
      <c r="BZ330">
        <v>1</v>
      </c>
      <c r="CA330">
        <v>1</v>
      </c>
      <c r="CB330">
        <v>0</v>
      </c>
      <c r="CC330">
        <v>1</v>
      </c>
      <c r="CD330">
        <v>0</v>
      </c>
      <c r="CE330" s="15">
        <v>1</v>
      </c>
      <c r="CF330">
        <v>0</v>
      </c>
      <c r="CG330">
        <v>3</v>
      </c>
      <c r="CH330">
        <v>0</v>
      </c>
      <c r="CI330">
        <v>1</v>
      </c>
      <c r="CJ330">
        <v>28</v>
      </c>
      <c r="CK330" s="28" t="s">
        <v>80</v>
      </c>
    </row>
    <row r="331" spans="1:89" x14ac:dyDescent="0.35">
      <c r="A331">
        <v>330</v>
      </c>
      <c r="B331">
        <v>22</v>
      </c>
      <c r="C331" s="21" t="s">
        <v>131</v>
      </c>
      <c r="D331" s="11">
        <v>4.5999999999999996</v>
      </c>
      <c r="E331" s="12">
        <f t="shared" si="52"/>
        <v>1.0772833723653397</v>
      </c>
      <c r="F331" s="7">
        <v>4.2699999999999996</v>
      </c>
      <c r="G331" s="8">
        <v>0</v>
      </c>
      <c r="H331" s="9">
        <v>0</v>
      </c>
      <c r="I331" s="9">
        <v>1</v>
      </c>
      <c r="J331" s="9">
        <v>0</v>
      </c>
      <c r="K331" s="9">
        <v>0</v>
      </c>
      <c r="L331" s="8">
        <v>514</v>
      </c>
      <c r="M331" s="9">
        <v>5</v>
      </c>
      <c r="N331" s="9">
        <f t="shared" si="50"/>
        <v>508</v>
      </c>
      <c r="O331" s="9">
        <f t="shared" si="51"/>
        <v>24</v>
      </c>
      <c r="P331" s="7">
        <v>8.02</v>
      </c>
      <c r="Q331" s="7">
        <v>23.77</v>
      </c>
      <c r="R331" s="9">
        <v>1</v>
      </c>
      <c r="S331" s="9">
        <v>0</v>
      </c>
      <c r="T331" s="9">
        <v>0</v>
      </c>
      <c r="U331" s="9">
        <v>0</v>
      </c>
      <c r="V331" s="9">
        <v>1</v>
      </c>
      <c r="W331" s="25">
        <v>0</v>
      </c>
      <c r="X331" s="9">
        <v>0</v>
      </c>
      <c r="Y331" s="9">
        <v>1</v>
      </c>
      <c r="Z331" s="25">
        <v>0</v>
      </c>
      <c r="AA331" s="9">
        <v>0</v>
      </c>
      <c r="AB331" s="25">
        <v>1</v>
      </c>
      <c r="AC331" s="17">
        <v>1989</v>
      </c>
      <c r="AD331" s="27">
        <v>0.31900000000000001</v>
      </c>
      <c r="AE331" s="27">
        <v>0.33800000000000002</v>
      </c>
      <c r="AF331" s="27">
        <v>0.24299999999999999</v>
      </c>
      <c r="AG331" s="34">
        <f t="shared" si="55"/>
        <v>9.9999999999999978E-2</v>
      </c>
      <c r="AH331" s="33">
        <v>1</v>
      </c>
      <c r="AI331" s="15">
        <v>0</v>
      </c>
      <c r="AJ331">
        <v>0</v>
      </c>
      <c r="AK331" s="31">
        <v>1</v>
      </c>
      <c r="AL331">
        <v>8.5300000000000001E-2</v>
      </c>
      <c r="AM331" s="31">
        <f t="shared" si="54"/>
        <v>0.91469999999999996</v>
      </c>
      <c r="AN331">
        <v>0</v>
      </c>
      <c r="AO331" s="15">
        <v>1</v>
      </c>
      <c r="AP331">
        <v>0</v>
      </c>
      <c r="AQ331" s="15">
        <v>1</v>
      </c>
      <c r="AR331" s="15" t="s">
        <v>5</v>
      </c>
      <c r="AS331">
        <v>0</v>
      </c>
      <c r="AT331">
        <v>1</v>
      </c>
      <c r="AU331">
        <v>0</v>
      </c>
      <c r="AV331">
        <v>0</v>
      </c>
      <c r="AW331">
        <v>0</v>
      </c>
      <c r="AX331">
        <v>0</v>
      </c>
      <c r="AY331" s="15">
        <v>0</v>
      </c>
      <c r="AZ331">
        <v>0</v>
      </c>
      <c r="BA331">
        <v>1</v>
      </c>
      <c r="BB331" s="15">
        <v>0</v>
      </c>
      <c r="BC331">
        <v>489</v>
      </c>
      <c r="BD331">
        <v>12</v>
      </c>
      <c r="BE331" s="21">
        <v>0.2</v>
      </c>
      <c r="BF331" s="21">
        <v>37.79</v>
      </c>
      <c r="BG331">
        <v>1</v>
      </c>
      <c r="BH331">
        <v>0</v>
      </c>
      <c r="BI331">
        <v>0</v>
      </c>
      <c r="BJ331">
        <v>0</v>
      </c>
      <c r="BK331">
        <v>0</v>
      </c>
      <c r="BL331" s="15">
        <v>0</v>
      </c>
      <c r="BM331">
        <v>0</v>
      </c>
      <c r="BN331">
        <v>1</v>
      </c>
      <c r="BO331">
        <v>0</v>
      </c>
      <c r="BP331" s="15">
        <v>0</v>
      </c>
      <c r="BQ331">
        <v>0</v>
      </c>
      <c r="BR331">
        <v>0</v>
      </c>
      <c r="BS331" s="15">
        <v>0</v>
      </c>
      <c r="BT331">
        <v>0</v>
      </c>
      <c r="BU331">
        <v>0</v>
      </c>
      <c r="BV331">
        <v>1</v>
      </c>
      <c r="BW331">
        <v>1</v>
      </c>
      <c r="BX331">
        <v>0</v>
      </c>
      <c r="BY331">
        <v>0</v>
      </c>
      <c r="BZ331">
        <v>1</v>
      </c>
      <c r="CA331">
        <v>1</v>
      </c>
      <c r="CB331">
        <v>0</v>
      </c>
      <c r="CC331">
        <v>1</v>
      </c>
      <c r="CD331">
        <v>0</v>
      </c>
      <c r="CE331" s="15">
        <v>1</v>
      </c>
      <c r="CF331">
        <v>0</v>
      </c>
      <c r="CG331">
        <v>3</v>
      </c>
      <c r="CH331">
        <v>0</v>
      </c>
      <c r="CI331">
        <v>1</v>
      </c>
      <c r="CJ331">
        <v>28</v>
      </c>
      <c r="CK331" s="28" t="s">
        <v>80</v>
      </c>
    </row>
    <row r="332" spans="1:89" x14ac:dyDescent="0.35">
      <c r="A332">
        <v>331</v>
      </c>
      <c r="B332">
        <v>22</v>
      </c>
      <c r="C332" s="21" t="s">
        <v>131</v>
      </c>
      <c r="D332" s="11">
        <v>3.9</v>
      </c>
      <c r="E332" s="12">
        <f t="shared" si="52"/>
        <v>1.7647058823529411</v>
      </c>
      <c r="F332" s="7">
        <v>2.21</v>
      </c>
      <c r="G332" s="8">
        <v>0</v>
      </c>
      <c r="H332" s="9">
        <v>0</v>
      </c>
      <c r="I332" s="9">
        <v>1</v>
      </c>
      <c r="J332" s="9">
        <v>0</v>
      </c>
      <c r="K332" s="9">
        <v>0</v>
      </c>
      <c r="L332" s="8">
        <v>937</v>
      </c>
      <c r="M332" s="9">
        <v>10</v>
      </c>
      <c r="N332" s="9">
        <f t="shared" si="50"/>
        <v>926</v>
      </c>
      <c r="O332" s="9">
        <f t="shared" si="51"/>
        <v>24</v>
      </c>
      <c r="P332" s="7">
        <v>9.14</v>
      </c>
      <c r="Q332" s="7">
        <v>23.86</v>
      </c>
      <c r="R332" s="9">
        <v>1</v>
      </c>
      <c r="S332" s="9">
        <v>0</v>
      </c>
      <c r="T332" s="9">
        <v>0</v>
      </c>
      <c r="U332" s="9">
        <v>0</v>
      </c>
      <c r="V332" s="9">
        <v>1</v>
      </c>
      <c r="W332" s="25">
        <v>0</v>
      </c>
      <c r="X332" s="9">
        <v>0</v>
      </c>
      <c r="Y332" s="9">
        <v>1</v>
      </c>
      <c r="Z332" s="25">
        <v>0</v>
      </c>
      <c r="AA332" s="9">
        <v>0</v>
      </c>
      <c r="AB332" s="25">
        <v>1</v>
      </c>
      <c r="AC332" s="17">
        <v>1993</v>
      </c>
      <c r="AD332" s="27">
        <v>0.31900000000000001</v>
      </c>
      <c r="AE332" s="27">
        <v>0.33800000000000002</v>
      </c>
      <c r="AF332" s="27">
        <v>0.24299999999999999</v>
      </c>
      <c r="AG332" s="34">
        <f t="shared" si="55"/>
        <v>9.9999999999999978E-2</v>
      </c>
      <c r="AH332" s="33">
        <v>1</v>
      </c>
      <c r="AI332" s="15">
        <v>0</v>
      </c>
      <c r="AJ332">
        <v>0</v>
      </c>
      <c r="AK332" s="31">
        <v>1</v>
      </c>
      <c r="AL332">
        <v>8.5300000000000001E-2</v>
      </c>
      <c r="AM332" s="31">
        <f t="shared" si="54"/>
        <v>0.91469999999999996</v>
      </c>
      <c r="AN332">
        <v>0</v>
      </c>
      <c r="AO332" s="15">
        <v>1</v>
      </c>
      <c r="AP332">
        <v>0</v>
      </c>
      <c r="AQ332" s="15">
        <v>1</v>
      </c>
      <c r="AR332" s="15" t="s">
        <v>5</v>
      </c>
      <c r="AS332">
        <v>0</v>
      </c>
      <c r="AT332">
        <v>1</v>
      </c>
      <c r="AU332">
        <v>0</v>
      </c>
      <c r="AV332">
        <v>0</v>
      </c>
      <c r="AW332">
        <v>0</v>
      </c>
      <c r="AX332">
        <v>0</v>
      </c>
      <c r="AY332" s="15">
        <v>0</v>
      </c>
      <c r="AZ332">
        <v>0</v>
      </c>
      <c r="BA332">
        <v>1</v>
      </c>
      <c r="BB332" s="15">
        <v>0</v>
      </c>
      <c r="BC332">
        <v>501</v>
      </c>
      <c r="BD332">
        <v>30</v>
      </c>
      <c r="BE332" s="21">
        <v>0.255</v>
      </c>
      <c r="BF332" s="21">
        <v>39</v>
      </c>
      <c r="BG332">
        <v>1</v>
      </c>
      <c r="BH332">
        <v>0</v>
      </c>
      <c r="BI332">
        <v>0</v>
      </c>
      <c r="BJ332">
        <v>1</v>
      </c>
      <c r="BK332">
        <v>0</v>
      </c>
      <c r="BL332" s="15">
        <v>0</v>
      </c>
      <c r="BM332">
        <v>0</v>
      </c>
      <c r="BN332">
        <v>1</v>
      </c>
      <c r="BO332">
        <v>0</v>
      </c>
      <c r="BP332" s="15">
        <v>0</v>
      </c>
      <c r="BQ332">
        <v>0</v>
      </c>
      <c r="BR332">
        <v>0</v>
      </c>
      <c r="BS332" s="15">
        <v>0</v>
      </c>
      <c r="BT332">
        <v>0</v>
      </c>
      <c r="BU332">
        <v>0</v>
      </c>
      <c r="BV332">
        <v>1</v>
      </c>
      <c r="BW332">
        <v>1</v>
      </c>
      <c r="BX332">
        <v>0</v>
      </c>
      <c r="BY332">
        <v>0</v>
      </c>
      <c r="BZ332">
        <v>1</v>
      </c>
      <c r="CA332">
        <v>1</v>
      </c>
      <c r="CB332">
        <v>0</v>
      </c>
      <c r="CC332">
        <v>1</v>
      </c>
      <c r="CD332">
        <v>0</v>
      </c>
      <c r="CE332" s="15">
        <v>1</v>
      </c>
      <c r="CF332">
        <v>0</v>
      </c>
      <c r="CG332">
        <v>3</v>
      </c>
      <c r="CH332">
        <v>0</v>
      </c>
      <c r="CI332">
        <v>1</v>
      </c>
      <c r="CJ332">
        <v>28</v>
      </c>
      <c r="CK332" s="28" t="s">
        <v>80</v>
      </c>
    </row>
    <row r="333" spans="1:89" x14ac:dyDescent="0.35">
      <c r="A333">
        <v>332</v>
      </c>
      <c r="B333">
        <v>22</v>
      </c>
      <c r="C333" s="21" t="s">
        <v>131</v>
      </c>
      <c r="D333" s="11">
        <v>5.0999999999999996</v>
      </c>
      <c r="E333" s="12">
        <f t="shared" si="52"/>
        <v>1.2718204488778055</v>
      </c>
      <c r="F333" s="7">
        <v>4.01</v>
      </c>
      <c r="G333" s="8">
        <v>0</v>
      </c>
      <c r="H333" s="9">
        <v>0</v>
      </c>
      <c r="I333" s="9">
        <v>1</v>
      </c>
      <c r="J333" s="9">
        <v>0</v>
      </c>
      <c r="K333" s="9">
        <v>0</v>
      </c>
      <c r="L333" s="8">
        <v>452</v>
      </c>
      <c r="M333" s="9">
        <v>5</v>
      </c>
      <c r="N333" s="9">
        <f t="shared" si="50"/>
        <v>446</v>
      </c>
      <c r="O333" s="9">
        <f t="shared" si="51"/>
        <v>24</v>
      </c>
      <c r="P333" s="7">
        <v>9.7899999999999991</v>
      </c>
      <c r="Q333" s="7">
        <v>21.84</v>
      </c>
      <c r="R333" s="9">
        <v>1</v>
      </c>
      <c r="S333" s="9">
        <v>0</v>
      </c>
      <c r="T333" s="9">
        <v>0</v>
      </c>
      <c r="U333" s="9">
        <v>0</v>
      </c>
      <c r="V333" s="9">
        <v>1</v>
      </c>
      <c r="W333" s="25">
        <v>0</v>
      </c>
      <c r="X333" s="9">
        <v>0</v>
      </c>
      <c r="Y333" s="9">
        <v>1</v>
      </c>
      <c r="Z333" s="25">
        <v>0</v>
      </c>
      <c r="AA333" s="9">
        <v>0</v>
      </c>
      <c r="AB333" s="25">
        <v>1</v>
      </c>
      <c r="AC333" s="17">
        <v>1997</v>
      </c>
      <c r="AD333" s="27">
        <v>0.13900000000000001</v>
      </c>
      <c r="AE333" s="27">
        <v>0.33600000000000002</v>
      </c>
      <c r="AF333" s="27">
        <v>0.36</v>
      </c>
      <c r="AG333" s="34">
        <f t="shared" si="55"/>
        <v>0.16500000000000004</v>
      </c>
      <c r="AH333" s="33">
        <v>1</v>
      </c>
      <c r="AI333" s="15">
        <v>0</v>
      </c>
      <c r="AJ333">
        <v>0</v>
      </c>
      <c r="AK333" s="31">
        <v>1</v>
      </c>
      <c r="AL333">
        <v>8.5300000000000001E-2</v>
      </c>
      <c r="AM333" s="31">
        <f t="shared" si="54"/>
        <v>0.91469999999999996</v>
      </c>
      <c r="AN333">
        <v>0</v>
      </c>
      <c r="AO333" s="15">
        <v>1</v>
      </c>
      <c r="AP333">
        <v>0</v>
      </c>
      <c r="AQ333" s="15">
        <v>1</v>
      </c>
      <c r="AR333" s="15" t="s">
        <v>5</v>
      </c>
      <c r="AS333">
        <v>0</v>
      </c>
      <c r="AT333">
        <v>1</v>
      </c>
      <c r="AU333">
        <v>0</v>
      </c>
      <c r="AV333">
        <v>0</v>
      </c>
      <c r="AW333">
        <v>0</v>
      </c>
      <c r="AX333">
        <v>0</v>
      </c>
      <c r="AY333" s="15">
        <v>0</v>
      </c>
      <c r="AZ333">
        <v>0</v>
      </c>
      <c r="BA333">
        <v>1</v>
      </c>
      <c r="BB333" s="15">
        <v>0</v>
      </c>
      <c r="BC333">
        <v>644</v>
      </c>
      <c r="BD333">
        <v>57</v>
      </c>
      <c r="BE333" s="21">
        <v>0.28799999999999998</v>
      </c>
      <c r="BF333" s="21">
        <v>37.630000000000003</v>
      </c>
      <c r="BG333">
        <v>1</v>
      </c>
      <c r="BH333">
        <v>0</v>
      </c>
      <c r="BI333">
        <v>0</v>
      </c>
      <c r="BJ333">
        <v>0</v>
      </c>
      <c r="BK333">
        <v>0</v>
      </c>
      <c r="BL333" s="15">
        <v>0</v>
      </c>
      <c r="BM333">
        <v>0</v>
      </c>
      <c r="BN333">
        <v>1</v>
      </c>
      <c r="BO333">
        <v>0</v>
      </c>
      <c r="BP333" s="15">
        <v>0</v>
      </c>
      <c r="BQ333">
        <v>0</v>
      </c>
      <c r="BR333">
        <v>0</v>
      </c>
      <c r="BS333" s="15">
        <v>0</v>
      </c>
      <c r="BT333">
        <v>0</v>
      </c>
      <c r="BU333">
        <v>0</v>
      </c>
      <c r="BV333">
        <v>1</v>
      </c>
      <c r="BW333">
        <v>1</v>
      </c>
      <c r="BX333">
        <v>0</v>
      </c>
      <c r="BY333">
        <v>0</v>
      </c>
      <c r="BZ333">
        <v>1</v>
      </c>
      <c r="CA333">
        <v>1</v>
      </c>
      <c r="CB333">
        <v>0</v>
      </c>
      <c r="CC333">
        <v>1</v>
      </c>
      <c r="CD333">
        <v>0</v>
      </c>
      <c r="CE333" s="15">
        <v>1</v>
      </c>
      <c r="CF333">
        <v>0</v>
      </c>
      <c r="CG333">
        <v>3</v>
      </c>
      <c r="CH333">
        <v>0</v>
      </c>
      <c r="CI333">
        <v>1</v>
      </c>
      <c r="CJ333">
        <v>28</v>
      </c>
      <c r="CK333" s="28" t="s">
        <v>80</v>
      </c>
    </row>
    <row r="334" spans="1:89" x14ac:dyDescent="0.35">
      <c r="A334">
        <v>333</v>
      </c>
      <c r="B334">
        <v>22</v>
      </c>
      <c r="C334" s="21" t="s">
        <v>131</v>
      </c>
      <c r="D334" s="11">
        <v>5.5</v>
      </c>
      <c r="E334" s="12">
        <f t="shared" si="52"/>
        <v>2.4336283185840708</v>
      </c>
      <c r="F334" s="7">
        <v>2.2599999999999998</v>
      </c>
      <c r="G334" s="8">
        <v>0</v>
      </c>
      <c r="H334" s="9">
        <v>0</v>
      </c>
      <c r="I334" s="9">
        <v>1</v>
      </c>
      <c r="J334" s="9">
        <v>0</v>
      </c>
      <c r="K334" s="9">
        <v>0</v>
      </c>
      <c r="L334" s="8">
        <v>771</v>
      </c>
      <c r="M334" s="9">
        <v>10</v>
      </c>
      <c r="N334" s="9">
        <f t="shared" si="50"/>
        <v>760</v>
      </c>
      <c r="O334" s="9">
        <f t="shared" si="51"/>
        <v>24</v>
      </c>
      <c r="P334" s="7">
        <v>10.45</v>
      </c>
      <c r="Q334" s="7">
        <v>22.62</v>
      </c>
      <c r="R334" s="9">
        <v>1</v>
      </c>
      <c r="S334" s="9">
        <v>0</v>
      </c>
      <c r="T334" s="9">
        <v>0</v>
      </c>
      <c r="U334" s="9">
        <v>0</v>
      </c>
      <c r="V334" s="9">
        <v>1</v>
      </c>
      <c r="W334" s="25">
        <v>0</v>
      </c>
      <c r="X334" s="9">
        <v>0</v>
      </c>
      <c r="Y334" s="9">
        <v>1</v>
      </c>
      <c r="Z334" s="25">
        <v>0</v>
      </c>
      <c r="AA334" s="9">
        <v>0</v>
      </c>
      <c r="AB334" s="25">
        <v>1</v>
      </c>
      <c r="AC334" s="17">
        <v>2000</v>
      </c>
      <c r="AD334" s="27">
        <v>0.13900000000000001</v>
      </c>
      <c r="AE334" s="27">
        <v>0.33600000000000002</v>
      </c>
      <c r="AF334" s="27">
        <v>0.36</v>
      </c>
      <c r="AG334" s="34">
        <f t="shared" si="55"/>
        <v>0.16500000000000004</v>
      </c>
      <c r="AH334" s="33">
        <v>1</v>
      </c>
      <c r="AI334" s="15">
        <v>0</v>
      </c>
      <c r="AJ334">
        <v>0</v>
      </c>
      <c r="AK334" s="31">
        <v>1</v>
      </c>
      <c r="AL334">
        <v>8.5300000000000001E-2</v>
      </c>
      <c r="AM334" s="31">
        <f t="shared" si="54"/>
        <v>0.91469999999999996</v>
      </c>
      <c r="AN334">
        <v>0</v>
      </c>
      <c r="AO334" s="15">
        <v>1</v>
      </c>
      <c r="AP334">
        <v>0</v>
      </c>
      <c r="AQ334" s="15">
        <v>1</v>
      </c>
      <c r="AR334" s="15" t="s">
        <v>5</v>
      </c>
      <c r="AS334">
        <v>0</v>
      </c>
      <c r="AT334">
        <v>1</v>
      </c>
      <c r="AU334">
        <v>0</v>
      </c>
      <c r="AV334">
        <v>0</v>
      </c>
      <c r="AW334">
        <v>0</v>
      </c>
      <c r="AX334">
        <v>0</v>
      </c>
      <c r="AY334" s="15">
        <v>0</v>
      </c>
      <c r="AZ334">
        <v>0</v>
      </c>
      <c r="BA334">
        <v>1</v>
      </c>
      <c r="BB334" s="15">
        <v>0</v>
      </c>
      <c r="BC334">
        <v>818</v>
      </c>
      <c r="BD334">
        <v>95</v>
      </c>
      <c r="BE334" s="21">
        <v>0.29399999999999998</v>
      </c>
      <c r="BF334" s="21">
        <v>39.049999999999997</v>
      </c>
      <c r="BG334">
        <v>1</v>
      </c>
      <c r="BH334">
        <v>0</v>
      </c>
      <c r="BI334">
        <v>0</v>
      </c>
      <c r="BJ334">
        <v>1</v>
      </c>
      <c r="BK334">
        <v>0</v>
      </c>
      <c r="BL334" s="15">
        <v>0</v>
      </c>
      <c r="BM334">
        <v>0</v>
      </c>
      <c r="BN334">
        <v>1</v>
      </c>
      <c r="BO334">
        <v>0</v>
      </c>
      <c r="BP334" s="15">
        <v>0</v>
      </c>
      <c r="BQ334">
        <v>0</v>
      </c>
      <c r="BR334">
        <v>0</v>
      </c>
      <c r="BS334" s="15">
        <v>0</v>
      </c>
      <c r="BT334">
        <v>0</v>
      </c>
      <c r="BU334">
        <v>0</v>
      </c>
      <c r="BV334">
        <v>1</v>
      </c>
      <c r="BW334">
        <v>1</v>
      </c>
      <c r="BX334">
        <v>0</v>
      </c>
      <c r="BY334">
        <v>0</v>
      </c>
      <c r="BZ334">
        <v>1</v>
      </c>
      <c r="CA334">
        <v>1</v>
      </c>
      <c r="CB334">
        <v>0</v>
      </c>
      <c r="CC334">
        <v>1</v>
      </c>
      <c r="CD334">
        <v>0</v>
      </c>
      <c r="CE334" s="15">
        <v>1</v>
      </c>
      <c r="CF334">
        <v>0</v>
      </c>
      <c r="CG334">
        <v>3</v>
      </c>
      <c r="CH334">
        <v>0</v>
      </c>
      <c r="CI334">
        <v>1</v>
      </c>
      <c r="CJ334">
        <v>28</v>
      </c>
      <c r="CK334" s="28" t="s">
        <v>80</v>
      </c>
    </row>
    <row r="335" spans="1:89" x14ac:dyDescent="0.35">
      <c r="A335">
        <v>334</v>
      </c>
      <c r="B335">
        <v>22</v>
      </c>
      <c r="C335" s="21" t="s">
        <v>131</v>
      </c>
      <c r="D335" s="11">
        <v>2.4</v>
      </c>
      <c r="E335" s="12">
        <f t="shared" si="52"/>
        <v>1.1162790697674418</v>
      </c>
      <c r="F335" s="7">
        <v>2.15</v>
      </c>
      <c r="G335" s="8">
        <v>0</v>
      </c>
      <c r="H335" s="9">
        <v>0</v>
      </c>
      <c r="I335" s="9">
        <v>1</v>
      </c>
      <c r="J335" s="9">
        <v>0</v>
      </c>
      <c r="K335" s="9">
        <v>0</v>
      </c>
      <c r="L335" s="8">
        <v>1019</v>
      </c>
      <c r="M335" s="9">
        <v>5</v>
      </c>
      <c r="N335" s="9">
        <f t="shared" si="50"/>
        <v>1013</v>
      </c>
      <c r="O335" s="9">
        <f t="shared" si="51"/>
        <v>24</v>
      </c>
      <c r="P335" s="7">
        <v>8.02</v>
      </c>
      <c r="Q335" s="7">
        <v>23.77</v>
      </c>
      <c r="R335" s="9">
        <v>1</v>
      </c>
      <c r="S335" s="9">
        <v>0</v>
      </c>
      <c r="T335" s="9">
        <v>0</v>
      </c>
      <c r="U335" s="9">
        <v>0</v>
      </c>
      <c r="V335" s="9">
        <v>1</v>
      </c>
      <c r="W335" s="25">
        <v>0</v>
      </c>
      <c r="X335" s="9">
        <v>0</v>
      </c>
      <c r="Y335" s="9">
        <v>1</v>
      </c>
      <c r="Z335" s="25">
        <v>0</v>
      </c>
      <c r="AA335" s="9">
        <v>0</v>
      </c>
      <c r="AB335" s="25">
        <v>1</v>
      </c>
      <c r="AC335" s="17">
        <v>1989</v>
      </c>
      <c r="AD335" s="27">
        <v>0.13</v>
      </c>
      <c r="AE335" s="27">
        <v>0.35299999999999998</v>
      </c>
      <c r="AF335" s="27">
        <v>0.36</v>
      </c>
      <c r="AG335" s="34">
        <f t="shared" si="55"/>
        <v>0.15700000000000003</v>
      </c>
      <c r="AH335" s="33">
        <v>1</v>
      </c>
      <c r="AI335" s="15">
        <v>0</v>
      </c>
      <c r="AJ335">
        <v>1</v>
      </c>
      <c r="AK335" s="31">
        <v>0</v>
      </c>
      <c r="AL335">
        <v>8.5300000000000001E-2</v>
      </c>
      <c r="AM335" s="31">
        <f t="shared" si="54"/>
        <v>0.91469999999999996</v>
      </c>
      <c r="AN335">
        <v>0</v>
      </c>
      <c r="AO335" s="15">
        <v>1</v>
      </c>
      <c r="AP335">
        <v>0</v>
      </c>
      <c r="AQ335" s="15">
        <v>1</v>
      </c>
      <c r="AR335" s="15" t="s">
        <v>5</v>
      </c>
      <c r="AS335">
        <v>0</v>
      </c>
      <c r="AT335">
        <v>1</v>
      </c>
      <c r="AU335">
        <v>0</v>
      </c>
      <c r="AV335">
        <v>0</v>
      </c>
      <c r="AW335">
        <v>0</v>
      </c>
      <c r="AX335">
        <v>0</v>
      </c>
      <c r="AY335" s="15">
        <v>0</v>
      </c>
      <c r="AZ335">
        <v>0</v>
      </c>
      <c r="BA335">
        <v>1</v>
      </c>
      <c r="BB335" s="15">
        <v>0</v>
      </c>
      <c r="BC335">
        <v>489</v>
      </c>
      <c r="BD335">
        <v>12</v>
      </c>
      <c r="BE335" s="21">
        <v>0.2</v>
      </c>
      <c r="BF335" s="21">
        <v>37.79</v>
      </c>
      <c r="BG335">
        <v>1</v>
      </c>
      <c r="BH335">
        <v>0</v>
      </c>
      <c r="BI335">
        <v>0</v>
      </c>
      <c r="BJ335">
        <v>0</v>
      </c>
      <c r="BK335">
        <v>0</v>
      </c>
      <c r="BL335" s="15">
        <v>0</v>
      </c>
      <c r="BM335">
        <v>0</v>
      </c>
      <c r="BN335">
        <v>1</v>
      </c>
      <c r="BO335">
        <v>0</v>
      </c>
      <c r="BP335" s="15">
        <v>0</v>
      </c>
      <c r="BQ335">
        <v>0</v>
      </c>
      <c r="BR335">
        <v>0</v>
      </c>
      <c r="BS335" s="15">
        <v>0</v>
      </c>
      <c r="BT335">
        <v>0</v>
      </c>
      <c r="BU335">
        <v>0</v>
      </c>
      <c r="BV335">
        <v>1</v>
      </c>
      <c r="BW335">
        <v>1</v>
      </c>
      <c r="BX335">
        <v>0</v>
      </c>
      <c r="BY335">
        <v>0</v>
      </c>
      <c r="BZ335">
        <v>1</v>
      </c>
      <c r="CA335">
        <v>1</v>
      </c>
      <c r="CB335">
        <v>0</v>
      </c>
      <c r="CC335">
        <v>1</v>
      </c>
      <c r="CD335">
        <v>0</v>
      </c>
      <c r="CE335" s="15">
        <v>1</v>
      </c>
      <c r="CF335">
        <v>0</v>
      </c>
      <c r="CG335">
        <v>3</v>
      </c>
      <c r="CH335">
        <v>0</v>
      </c>
      <c r="CI335">
        <v>1</v>
      </c>
      <c r="CJ335">
        <v>28</v>
      </c>
      <c r="CK335" s="28" t="s">
        <v>80</v>
      </c>
    </row>
    <row r="336" spans="1:89" x14ac:dyDescent="0.35">
      <c r="A336">
        <v>335</v>
      </c>
      <c r="B336">
        <v>22</v>
      </c>
      <c r="C336" s="21" t="s">
        <v>131</v>
      </c>
      <c r="D336" s="11">
        <v>-1.6</v>
      </c>
      <c r="E336" s="12">
        <f t="shared" si="52"/>
        <v>1.8181818181818183</v>
      </c>
      <c r="F336" s="7">
        <v>-0.88</v>
      </c>
      <c r="G336" s="8">
        <v>0</v>
      </c>
      <c r="H336" s="9">
        <v>0</v>
      </c>
      <c r="I336" s="9">
        <v>1</v>
      </c>
      <c r="J336" s="9">
        <v>0</v>
      </c>
      <c r="K336" s="9">
        <v>0</v>
      </c>
      <c r="L336" s="8">
        <v>1372</v>
      </c>
      <c r="M336" s="9">
        <v>10</v>
      </c>
      <c r="N336" s="9">
        <f t="shared" si="50"/>
        <v>1361</v>
      </c>
      <c r="O336" s="9">
        <f t="shared" si="51"/>
        <v>24</v>
      </c>
      <c r="P336" s="7">
        <v>9.14</v>
      </c>
      <c r="Q336" s="7">
        <v>23.86</v>
      </c>
      <c r="R336" s="9">
        <v>1</v>
      </c>
      <c r="S336" s="9">
        <v>0</v>
      </c>
      <c r="T336" s="9">
        <v>0</v>
      </c>
      <c r="U336" s="9">
        <v>0</v>
      </c>
      <c r="V336" s="9">
        <v>1</v>
      </c>
      <c r="W336" s="25">
        <v>0</v>
      </c>
      <c r="X336" s="9">
        <v>0</v>
      </c>
      <c r="Y336" s="9">
        <v>1</v>
      </c>
      <c r="Z336" s="25">
        <v>0</v>
      </c>
      <c r="AA336" s="9">
        <v>0</v>
      </c>
      <c r="AB336" s="25">
        <v>1</v>
      </c>
      <c r="AC336" s="17">
        <v>1993</v>
      </c>
      <c r="AD336" s="27">
        <v>0.13</v>
      </c>
      <c r="AE336" s="27">
        <v>0.35299999999999998</v>
      </c>
      <c r="AF336" s="27">
        <v>0.36</v>
      </c>
      <c r="AG336" s="34">
        <f t="shared" si="55"/>
        <v>0.15700000000000003</v>
      </c>
      <c r="AH336" s="33">
        <v>1</v>
      </c>
      <c r="AI336" s="15">
        <v>0</v>
      </c>
      <c r="AJ336">
        <v>1</v>
      </c>
      <c r="AK336" s="31">
        <v>0</v>
      </c>
      <c r="AL336">
        <v>8.5300000000000001E-2</v>
      </c>
      <c r="AM336" s="31">
        <f t="shared" si="54"/>
        <v>0.91469999999999996</v>
      </c>
      <c r="AN336">
        <v>0</v>
      </c>
      <c r="AO336" s="15">
        <v>1</v>
      </c>
      <c r="AP336">
        <v>0</v>
      </c>
      <c r="AQ336" s="15">
        <v>1</v>
      </c>
      <c r="AR336" s="15" t="s">
        <v>5</v>
      </c>
      <c r="AS336">
        <v>0</v>
      </c>
      <c r="AT336">
        <v>1</v>
      </c>
      <c r="AU336">
        <v>0</v>
      </c>
      <c r="AV336">
        <v>0</v>
      </c>
      <c r="AW336">
        <v>0</v>
      </c>
      <c r="AX336">
        <v>0</v>
      </c>
      <c r="AY336" s="15">
        <v>0</v>
      </c>
      <c r="AZ336">
        <v>0</v>
      </c>
      <c r="BA336">
        <v>1</v>
      </c>
      <c r="BB336" s="15">
        <v>0</v>
      </c>
      <c r="BC336">
        <v>501</v>
      </c>
      <c r="BD336">
        <v>30</v>
      </c>
      <c r="BE336" s="21">
        <v>0.255</v>
      </c>
      <c r="BF336" s="21">
        <v>39</v>
      </c>
      <c r="BG336">
        <v>1</v>
      </c>
      <c r="BH336">
        <v>0</v>
      </c>
      <c r="BI336">
        <v>0</v>
      </c>
      <c r="BJ336">
        <v>1</v>
      </c>
      <c r="BK336">
        <v>0</v>
      </c>
      <c r="BL336" s="15">
        <v>0</v>
      </c>
      <c r="BM336">
        <v>0</v>
      </c>
      <c r="BN336">
        <v>1</v>
      </c>
      <c r="BO336">
        <v>0</v>
      </c>
      <c r="BP336" s="15">
        <v>0</v>
      </c>
      <c r="BQ336">
        <v>0</v>
      </c>
      <c r="BR336">
        <v>0</v>
      </c>
      <c r="BS336" s="15">
        <v>0</v>
      </c>
      <c r="BT336">
        <v>0</v>
      </c>
      <c r="BU336">
        <v>0</v>
      </c>
      <c r="BV336">
        <v>1</v>
      </c>
      <c r="BW336">
        <v>1</v>
      </c>
      <c r="BX336">
        <v>0</v>
      </c>
      <c r="BY336">
        <v>0</v>
      </c>
      <c r="BZ336">
        <v>1</v>
      </c>
      <c r="CA336">
        <v>1</v>
      </c>
      <c r="CB336">
        <v>0</v>
      </c>
      <c r="CC336">
        <v>1</v>
      </c>
      <c r="CD336">
        <v>0</v>
      </c>
      <c r="CE336" s="15">
        <v>1</v>
      </c>
      <c r="CF336">
        <v>0</v>
      </c>
      <c r="CG336">
        <v>3</v>
      </c>
      <c r="CH336">
        <v>0</v>
      </c>
      <c r="CI336">
        <v>1</v>
      </c>
      <c r="CJ336">
        <v>28</v>
      </c>
      <c r="CK336" s="28" t="s">
        <v>80</v>
      </c>
    </row>
    <row r="337" spans="1:89" x14ac:dyDescent="0.35">
      <c r="A337">
        <v>336</v>
      </c>
      <c r="B337">
        <v>22</v>
      </c>
      <c r="C337" s="21" t="s">
        <v>131</v>
      </c>
      <c r="D337" s="11">
        <v>0.7</v>
      </c>
      <c r="E337" s="12">
        <f t="shared" si="52"/>
        <v>1.044776119402985</v>
      </c>
      <c r="F337" s="7">
        <v>0.67</v>
      </c>
      <c r="G337" s="8">
        <v>0</v>
      </c>
      <c r="H337" s="9">
        <v>0</v>
      </c>
      <c r="I337" s="9">
        <v>1</v>
      </c>
      <c r="J337" s="9">
        <v>0</v>
      </c>
      <c r="K337" s="9">
        <v>0</v>
      </c>
      <c r="L337" s="8">
        <v>818</v>
      </c>
      <c r="M337" s="9">
        <v>5</v>
      </c>
      <c r="N337" s="9">
        <f t="shared" si="50"/>
        <v>812</v>
      </c>
      <c r="O337" s="9">
        <f t="shared" si="51"/>
        <v>24</v>
      </c>
      <c r="P337" s="7">
        <v>9.7899999999999991</v>
      </c>
      <c r="Q337" s="7">
        <v>21.84</v>
      </c>
      <c r="R337" s="9">
        <v>1</v>
      </c>
      <c r="S337" s="9">
        <v>0</v>
      </c>
      <c r="T337" s="9">
        <v>0</v>
      </c>
      <c r="U337" s="9">
        <v>0</v>
      </c>
      <c r="V337" s="9">
        <v>1</v>
      </c>
      <c r="W337" s="25">
        <v>0</v>
      </c>
      <c r="X337" s="9">
        <v>0</v>
      </c>
      <c r="Y337" s="9">
        <v>1</v>
      </c>
      <c r="Z337" s="25">
        <v>0</v>
      </c>
      <c r="AA337" s="9">
        <v>0</v>
      </c>
      <c r="AB337" s="25">
        <v>1</v>
      </c>
      <c r="AC337" s="17">
        <v>1997</v>
      </c>
      <c r="AD337" s="27">
        <v>4.9000000000000002E-2</v>
      </c>
      <c r="AE337" s="27">
        <v>0.28399999999999997</v>
      </c>
      <c r="AF337" s="27">
        <v>0.44600000000000001</v>
      </c>
      <c r="AG337" s="34">
        <f t="shared" si="55"/>
        <v>0.22100000000000009</v>
      </c>
      <c r="AH337" s="33">
        <v>1</v>
      </c>
      <c r="AI337" s="15">
        <v>0</v>
      </c>
      <c r="AJ337">
        <v>1</v>
      </c>
      <c r="AK337" s="31">
        <v>0</v>
      </c>
      <c r="AL337">
        <v>8.5300000000000001E-2</v>
      </c>
      <c r="AM337" s="31">
        <f t="shared" si="54"/>
        <v>0.91469999999999996</v>
      </c>
      <c r="AN337">
        <v>0</v>
      </c>
      <c r="AO337" s="15">
        <v>1</v>
      </c>
      <c r="AP337">
        <v>0</v>
      </c>
      <c r="AQ337" s="15">
        <v>1</v>
      </c>
      <c r="AR337" s="15" t="s">
        <v>5</v>
      </c>
      <c r="AS337">
        <v>0</v>
      </c>
      <c r="AT337">
        <v>1</v>
      </c>
      <c r="AU337">
        <v>0</v>
      </c>
      <c r="AV337">
        <v>0</v>
      </c>
      <c r="AW337">
        <v>0</v>
      </c>
      <c r="AX337">
        <v>0</v>
      </c>
      <c r="AY337" s="15">
        <v>0</v>
      </c>
      <c r="AZ337">
        <v>0</v>
      </c>
      <c r="BA337">
        <v>1</v>
      </c>
      <c r="BB337" s="15">
        <v>0</v>
      </c>
      <c r="BC337">
        <v>644</v>
      </c>
      <c r="BD337">
        <v>57</v>
      </c>
      <c r="BE337" s="21">
        <v>0.28799999999999998</v>
      </c>
      <c r="BF337" s="21">
        <v>37.630000000000003</v>
      </c>
      <c r="BG337">
        <v>1</v>
      </c>
      <c r="BH337">
        <v>0</v>
      </c>
      <c r="BI337">
        <v>0</v>
      </c>
      <c r="BJ337">
        <v>0</v>
      </c>
      <c r="BK337">
        <v>0</v>
      </c>
      <c r="BL337" s="15">
        <v>0</v>
      </c>
      <c r="BM337">
        <v>0</v>
      </c>
      <c r="BN337">
        <v>1</v>
      </c>
      <c r="BO337">
        <v>0</v>
      </c>
      <c r="BP337" s="15">
        <v>0</v>
      </c>
      <c r="BQ337">
        <v>0</v>
      </c>
      <c r="BR337">
        <v>0</v>
      </c>
      <c r="BS337" s="15">
        <v>0</v>
      </c>
      <c r="BT337">
        <v>0</v>
      </c>
      <c r="BU337">
        <v>0</v>
      </c>
      <c r="BV337">
        <v>1</v>
      </c>
      <c r="BW337">
        <v>1</v>
      </c>
      <c r="BX337">
        <v>0</v>
      </c>
      <c r="BY337">
        <v>0</v>
      </c>
      <c r="BZ337">
        <v>1</v>
      </c>
      <c r="CA337">
        <v>1</v>
      </c>
      <c r="CB337">
        <v>0</v>
      </c>
      <c r="CC337">
        <v>1</v>
      </c>
      <c r="CD337">
        <v>0</v>
      </c>
      <c r="CE337" s="15">
        <v>1</v>
      </c>
      <c r="CF337">
        <v>0</v>
      </c>
      <c r="CG337">
        <v>3</v>
      </c>
      <c r="CH337">
        <v>0</v>
      </c>
      <c r="CI337">
        <v>1</v>
      </c>
      <c r="CJ337">
        <v>28</v>
      </c>
      <c r="CK337" s="28" t="s">
        <v>80</v>
      </c>
    </row>
    <row r="338" spans="1:89" x14ac:dyDescent="0.35">
      <c r="A338">
        <v>337</v>
      </c>
      <c r="B338">
        <v>22</v>
      </c>
      <c r="C338" s="21" t="s">
        <v>131</v>
      </c>
      <c r="D338" s="11">
        <v>0.6</v>
      </c>
      <c r="E338" s="12">
        <f t="shared" si="52"/>
        <v>2.1428571428571428</v>
      </c>
      <c r="F338" s="7">
        <v>0.28000000000000003</v>
      </c>
      <c r="G338" s="8">
        <v>0</v>
      </c>
      <c r="H338" s="9">
        <v>0</v>
      </c>
      <c r="I338" s="9">
        <v>1</v>
      </c>
      <c r="J338" s="9">
        <v>0</v>
      </c>
      <c r="K338" s="9">
        <v>0</v>
      </c>
      <c r="L338" s="8">
        <v>958</v>
      </c>
      <c r="M338" s="9">
        <v>10</v>
      </c>
      <c r="N338" s="9">
        <f t="shared" si="50"/>
        <v>947</v>
      </c>
      <c r="O338" s="9">
        <f t="shared" si="51"/>
        <v>24</v>
      </c>
      <c r="P338" s="7">
        <v>10.45</v>
      </c>
      <c r="Q338" s="7">
        <v>22.62</v>
      </c>
      <c r="R338" s="9">
        <v>1</v>
      </c>
      <c r="S338" s="9">
        <v>0</v>
      </c>
      <c r="T338" s="9">
        <v>0</v>
      </c>
      <c r="U338" s="9">
        <v>0</v>
      </c>
      <c r="V338" s="9">
        <v>1</v>
      </c>
      <c r="W338" s="25">
        <v>0</v>
      </c>
      <c r="X338" s="9">
        <v>0</v>
      </c>
      <c r="Y338" s="9">
        <v>1</v>
      </c>
      <c r="Z338" s="25">
        <v>0</v>
      </c>
      <c r="AA338" s="9">
        <v>0</v>
      </c>
      <c r="AB338" s="25">
        <v>1</v>
      </c>
      <c r="AC338" s="17">
        <v>2000</v>
      </c>
      <c r="AD338" s="27">
        <v>4.9000000000000002E-2</v>
      </c>
      <c r="AE338" s="27">
        <v>0.28399999999999997</v>
      </c>
      <c r="AF338" s="27">
        <v>0.44600000000000001</v>
      </c>
      <c r="AG338" s="34">
        <f t="shared" si="55"/>
        <v>0.22100000000000009</v>
      </c>
      <c r="AH338" s="33">
        <v>1</v>
      </c>
      <c r="AI338" s="15">
        <v>0</v>
      </c>
      <c r="AJ338">
        <v>1</v>
      </c>
      <c r="AK338" s="31">
        <v>0</v>
      </c>
      <c r="AL338">
        <v>8.5300000000000001E-2</v>
      </c>
      <c r="AM338" s="31">
        <f t="shared" si="54"/>
        <v>0.91469999999999996</v>
      </c>
      <c r="AN338">
        <v>0</v>
      </c>
      <c r="AO338" s="15">
        <v>1</v>
      </c>
      <c r="AP338">
        <v>0</v>
      </c>
      <c r="AQ338" s="15">
        <v>1</v>
      </c>
      <c r="AR338" s="15" t="s">
        <v>5</v>
      </c>
      <c r="AS338">
        <v>0</v>
      </c>
      <c r="AT338">
        <v>1</v>
      </c>
      <c r="AU338">
        <v>0</v>
      </c>
      <c r="AV338">
        <v>0</v>
      </c>
      <c r="AW338">
        <v>0</v>
      </c>
      <c r="AX338">
        <v>0</v>
      </c>
      <c r="AY338" s="15">
        <v>0</v>
      </c>
      <c r="AZ338">
        <v>0</v>
      </c>
      <c r="BA338">
        <v>1</v>
      </c>
      <c r="BB338" s="15">
        <v>0</v>
      </c>
      <c r="BC338">
        <v>818</v>
      </c>
      <c r="BD338">
        <v>95</v>
      </c>
      <c r="BE338" s="21">
        <v>0.29399999999999998</v>
      </c>
      <c r="BF338" s="21">
        <v>39.049999999999997</v>
      </c>
      <c r="BG338">
        <v>1</v>
      </c>
      <c r="BH338">
        <v>0</v>
      </c>
      <c r="BI338">
        <v>0</v>
      </c>
      <c r="BJ338">
        <v>1</v>
      </c>
      <c r="BK338">
        <v>0</v>
      </c>
      <c r="BL338" s="15">
        <v>0</v>
      </c>
      <c r="BM338">
        <v>0</v>
      </c>
      <c r="BN338">
        <v>1</v>
      </c>
      <c r="BO338">
        <v>0</v>
      </c>
      <c r="BP338" s="15">
        <v>0</v>
      </c>
      <c r="BQ338">
        <v>0</v>
      </c>
      <c r="BR338">
        <v>0</v>
      </c>
      <c r="BS338" s="15">
        <v>0</v>
      </c>
      <c r="BT338">
        <v>0</v>
      </c>
      <c r="BU338">
        <v>0</v>
      </c>
      <c r="BV338">
        <v>1</v>
      </c>
      <c r="BW338">
        <v>1</v>
      </c>
      <c r="BX338">
        <v>0</v>
      </c>
      <c r="BY338">
        <v>0</v>
      </c>
      <c r="BZ338">
        <v>1</v>
      </c>
      <c r="CA338">
        <v>1</v>
      </c>
      <c r="CB338">
        <v>0</v>
      </c>
      <c r="CC338">
        <v>1</v>
      </c>
      <c r="CD338">
        <v>0</v>
      </c>
      <c r="CE338" s="15">
        <v>1</v>
      </c>
      <c r="CF338">
        <v>0</v>
      </c>
      <c r="CG338">
        <v>3</v>
      </c>
      <c r="CH338">
        <v>0</v>
      </c>
      <c r="CI338">
        <v>1</v>
      </c>
      <c r="CJ338">
        <v>28</v>
      </c>
      <c r="CK338" s="28" t="s">
        <v>80</v>
      </c>
    </row>
    <row r="339" spans="1:89" x14ac:dyDescent="0.35">
      <c r="A339">
        <v>338</v>
      </c>
      <c r="B339">
        <v>22</v>
      </c>
      <c r="C339" s="21" t="s">
        <v>131</v>
      </c>
      <c r="D339" s="11">
        <v>2.9</v>
      </c>
      <c r="E339" s="12">
        <f t="shared" si="52"/>
        <v>0.85545722713864303</v>
      </c>
      <c r="F339" s="7">
        <v>3.39</v>
      </c>
      <c r="G339" s="8">
        <v>0</v>
      </c>
      <c r="H339" s="9">
        <v>0</v>
      </c>
      <c r="I339" s="9">
        <v>1</v>
      </c>
      <c r="J339" s="9">
        <v>0</v>
      </c>
      <c r="K339" s="9">
        <v>0</v>
      </c>
      <c r="L339" s="8">
        <v>664</v>
      </c>
      <c r="M339" s="9">
        <v>5</v>
      </c>
      <c r="N339" s="9">
        <f t="shared" si="50"/>
        <v>658</v>
      </c>
      <c r="O339" s="9">
        <f t="shared" si="51"/>
        <v>24</v>
      </c>
      <c r="P339" s="7">
        <v>8.02</v>
      </c>
      <c r="Q339" s="7">
        <v>23.77</v>
      </c>
      <c r="R339" s="9">
        <v>1</v>
      </c>
      <c r="S339" s="9">
        <v>0</v>
      </c>
      <c r="T339" s="9">
        <v>0</v>
      </c>
      <c r="U339" s="9">
        <v>0</v>
      </c>
      <c r="V339" s="9">
        <v>1</v>
      </c>
      <c r="W339" s="25">
        <v>0</v>
      </c>
      <c r="X339" s="9">
        <v>0</v>
      </c>
      <c r="Y339" s="9">
        <v>1</v>
      </c>
      <c r="Z339" s="25">
        <v>0</v>
      </c>
      <c r="AA339" s="9">
        <v>0</v>
      </c>
      <c r="AB339" s="25">
        <v>1</v>
      </c>
      <c r="AC339" s="17">
        <v>1989</v>
      </c>
      <c r="AD339" s="27">
        <v>0.13</v>
      </c>
      <c r="AE339" s="27">
        <v>0.35299999999999998</v>
      </c>
      <c r="AF339" s="27">
        <v>0.36</v>
      </c>
      <c r="AG339" s="34">
        <f t="shared" si="55"/>
        <v>0.15700000000000003</v>
      </c>
      <c r="AH339" s="33">
        <v>1</v>
      </c>
      <c r="AI339" s="15">
        <v>0</v>
      </c>
      <c r="AJ339">
        <v>1</v>
      </c>
      <c r="AK339" s="31">
        <v>0</v>
      </c>
      <c r="AL339">
        <v>8.5300000000000001E-2</v>
      </c>
      <c r="AM339" s="31">
        <f t="shared" si="54"/>
        <v>0.91469999999999996</v>
      </c>
      <c r="AN339">
        <v>0</v>
      </c>
      <c r="AO339" s="15">
        <v>1</v>
      </c>
      <c r="AP339">
        <v>0</v>
      </c>
      <c r="AQ339" s="15">
        <v>1</v>
      </c>
      <c r="AR339" s="15" t="s">
        <v>5</v>
      </c>
      <c r="AS339">
        <v>0</v>
      </c>
      <c r="AT339">
        <v>1</v>
      </c>
      <c r="AU339">
        <v>0</v>
      </c>
      <c r="AV339">
        <v>0</v>
      </c>
      <c r="AW339">
        <v>0</v>
      </c>
      <c r="AX339">
        <v>0</v>
      </c>
      <c r="AY339" s="15">
        <v>0</v>
      </c>
      <c r="AZ339">
        <v>0</v>
      </c>
      <c r="BA339">
        <v>1</v>
      </c>
      <c r="BB339" s="15">
        <v>0</v>
      </c>
      <c r="BC339">
        <v>489</v>
      </c>
      <c r="BD339">
        <v>12</v>
      </c>
      <c r="BE339" s="21">
        <v>0.2</v>
      </c>
      <c r="BF339" s="21">
        <v>37.79</v>
      </c>
      <c r="BG339">
        <v>1</v>
      </c>
      <c r="BH339">
        <v>0</v>
      </c>
      <c r="BI339">
        <v>0</v>
      </c>
      <c r="BJ339">
        <v>0</v>
      </c>
      <c r="BK339">
        <v>0</v>
      </c>
      <c r="BL339" s="15">
        <v>0</v>
      </c>
      <c r="BM339">
        <v>0</v>
      </c>
      <c r="BN339">
        <v>1</v>
      </c>
      <c r="BO339">
        <v>0</v>
      </c>
      <c r="BP339" s="15">
        <v>0</v>
      </c>
      <c r="BQ339">
        <v>0</v>
      </c>
      <c r="BR339">
        <v>0</v>
      </c>
      <c r="BS339" s="15">
        <v>0</v>
      </c>
      <c r="BT339">
        <v>0</v>
      </c>
      <c r="BU339">
        <v>0</v>
      </c>
      <c r="BV339">
        <v>1</v>
      </c>
      <c r="BW339">
        <v>1</v>
      </c>
      <c r="BX339">
        <v>0</v>
      </c>
      <c r="BY339">
        <v>0</v>
      </c>
      <c r="BZ339">
        <v>1</v>
      </c>
      <c r="CA339">
        <v>1</v>
      </c>
      <c r="CB339">
        <v>0</v>
      </c>
      <c r="CC339">
        <v>1</v>
      </c>
      <c r="CD339">
        <v>0</v>
      </c>
      <c r="CE339" s="15">
        <v>1</v>
      </c>
      <c r="CF339">
        <v>0</v>
      </c>
      <c r="CG339">
        <v>3</v>
      </c>
      <c r="CH339">
        <v>0</v>
      </c>
      <c r="CI339">
        <v>1</v>
      </c>
      <c r="CJ339">
        <v>28</v>
      </c>
      <c r="CK339" s="28" t="s">
        <v>80</v>
      </c>
    </row>
    <row r="340" spans="1:89" x14ac:dyDescent="0.35">
      <c r="A340">
        <v>339</v>
      </c>
      <c r="B340">
        <v>22</v>
      </c>
      <c r="C340" s="21" t="s">
        <v>131</v>
      </c>
      <c r="D340" s="11">
        <v>3.9</v>
      </c>
      <c r="E340" s="12">
        <f t="shared" si="52"/>
        <v>1.4285714285714286</v>
      </c>
      <c r="F340" s="7">
        <v>2.73</v>
      </c>
      <c r="G340" s="8">
        <v>0</v>
      </c>
      <c r="H340" s="9">
        <v>0</v>
      </c>
      <c r="I340" s="9">
        <v>1</v>
      </c>
      <c r="J340" s="9">
        <v>0</v>
      </c>
      <c r="K340" s="9">
        <v>0</v>
      </c>
      <c r="L340" s="8">
        <v>1031</v>
      </c>
      <c r="M340" s="9">
        <v>10</v>
      </c>
      <c r="N340" s="9">
        <f t="shared" si="50"/>
        <v>1020</v>
      </c>
      <c r="O340" s="9">
        <f t="shared" si="51"/>
        <v>24</v>
      </c>
      <c r="P340" s="7">
        <v>9.14</v>
      </c>
      <c r="Q340" s="7">
        <v>23.86</v>
      </c>
      <c r="R340" s="9">
        <v>1</v>
      </c>
      <c r="S340" s="9">
        <v>0</v>
      </c>
      <c r="T340" s="9">
        <v>0</v>
      </c>
      <c r="U340" s="9">
        <v>0</v>
      </c>
      <c r="V340" s="9">
        <v>1</v>
      </c>
      <c r="W340" s="25">
        <v>0</v>
      </c>
      <c r="X340" s="9">
        <v>0</v>
      </c>
      <c r="Y340" s="9">
        <v>1</v>
      </c>
      <c r="Z340" s="25">
        <v>0</v>
      </c>
      <c r="AA340" s="9">
        <v>0</v>
      </c>
      <c r="AB340" s="25">
        <v>1</v>
      </c>
      <c r="AC340" s="17">
        <v>1993</v>
      </c>
      <c r="AD340" s="27">
        <v>0.13</v>
      </c>
      <c r="AE340" s="27">
        <v>0.35299999999999998</v>
      </c>
      <c r="AF340" s="27">
        <v>0.36</v>
      </c>
      <c r="AG340" s="34">
        <f t="shared" si="55"/>
        <v>0.15700000000000003</v>
      </c>
      <c r="AH340" s="33">
        <v>1</v>
      </c>
      <c r="AI340" s="15">
        <v>0</v>
      </c>
      <c r="AJ340">
        <v>1</v>
      </c>
      <c r="AK340" s="31">
        <v>0</v>
      </c>
      <c r="AL340">
        <v>8.5300000000000001E-2</v>
      </c>
      <c r="AM340" s="31">
        <f t="shared" si="54"/>
        <v>0.91469999999999996</v>
      </c>
      <c r="AN340">
        <v>0</v>
      </c>
      <c r="AO340" s="15">
        <v>1</v>
      </c>
      <c r="AP340">
        <v>0</v>
      </c>
      <c r="AQ340" s="15">
        <v>1</v>
      </c>
      <c r="AR340" s="15" t="s">
        <v>5</v>
      </c>
      <c r="AS340">
        <v>0</v>
      </c>
      <c r="AT340">
        <v>1</v>
      </c>
      <c r="AU340">
        <v>0</v>
      </c>
      <c r="AV340">
        <v>0</v>
      </c>
      <c r="AW340">
        <v>0</v>
      </c>
      <c r="AX340">
        <v>0</v>
      </c>
      <c r="AY340" s="15">
        <v>0</v>
      </c>
      <c r="AZ340">
        <v>0</v>
      </c>
      <c r="BA340">
        <v>1</v>
      </c>
      <c r="BB340" s="15">
        <v>0</v>
      </c>
      <c r="BC340">
        <v>501</v>
      </c>
      <c r="BD340">
        <v>30</v>
      </c>
      <c r="BE340" s="21">
        <v>0.255</v>
      </c>
      <c r="BF340" s="21">
        <v>39</v>
      </c>
      <c r="BG340">
        <v>1</v>
      </c>
      <c r="BH340">
        <v>0</v>
      </c>
      <c r="BI340">
        <v>0</v>
      </c>
      <c r="BJ340">
        <v>1</v>
      </c>
      <c r="BK340">
        <v>0</v>
      </c>
      <c r="BL340" s="15">
        <v>0</v>
      </c>
      <c r="BM340">
        <v>0</v>
      </c>
      <c r="BN340">
        <v>1</v>
      </c>
      <c r="BO340">
        <v>0</v>
      </c>
      <c r="BP340" s="15">
        <v>0</v>
      </c>
      <c r="BQ340">
        <v>0</v>
      </c>
      <c r="BR340">
        <v>0</v>
      </c>
      <c r="BS340" s="15">
        <v>0</v>
      </c>
      <c r="BT340">
        <v>0</v>
      </c>
      <c r="BU340">
        <v>0</v>
      </c>
      <c r="BV340">
        <v>1</v>
      </c>
      <c r="BW340">
        <v>1</v>
      </c>
      <c r="BX340">
        <v>0</v>
      </c>
      <c r="BY340">
        <v>0</v>
      </c>
      <c r="BZ340">
        <v>1</v>
      </c>
      <c r="CA340">
        <v>1</v>
      </c>
      <c r="CB340">
        <v>0</v>
      </c>
      <c r="CC340">
        <v>1</v>
      </c>
      <c r="CD340">
        <v>0</v>
      </c>
      <c r="CE340" s="15">
        <v>1</v>
      </c>
      <c r="CF340">
        <v>0</v>
      </c>
      <c r="CG340">
        <v>3</v>
      </c>
      <c r="CH340">
        <v>0</v>
      </c>
      <c r="CI340">
        <v>1</v>
      </c>
      <c r="CJ340">
        <v>28</v>
      </c>
      <c r="CK340" s="28" t="s">
        <v>80</v>
      </c>
    </row>
    <row r="341" spans="1:89" x14ac:dyDescent="0.35">
      <c r="A341">
        <v>340</v>
      </c>
      <c r="B341">
        <v>22</v>
      </c>
      <c r="C341" s="21" t="s">
        <v>131</v>
      </c>
      <c r="D341" s="11">
        <v>5.2</v>
      </c>
      <c r="E341" s="12">
        <f t="shared" si="52"/>
        <v>1.0526315789473684</v>
      </c>
      <c r="F341" s="7">
        <v>4.9400000000000004</v>
      </c>
      <c r="G341" s="8">
        <v>0</v>
      </c>
      <c r="H341" s="9">
        <v>0</v>
      </c>
      <c r="I341" s="9">
        <v>1</v>
      </c>
      <c r="J341" s="9">
        <v>0</v>
      </c>
      <c r="K341" s="9">
        <v>0</v>
      </c>
      <c r="L341" s="8">
        <v>611</v>
      </c>
      <c r="M341" s="9">
        <v>5</v>
      </c>
      <c r="N341" s="9">
        <f t="shared" si="50"/>
        <v>605</v>
      </c>
      <c r="O341" s="9">
        <f t="shared" si="51"/>
        <v>24</v>
      </c>
      <c r="P341" s="7">
        <v>9.7899999999999991</v>
      </c>
      <c r="Q341" s="7">
        <v>21.84</v>
      </c>
      <c r="R341" s="9">
        <v>1</v>
      </c>
      <c r="S341" s="9">
        <v>0</v>
      </c>
      <c r="T341" s="9">
        <v>0</v>
      </c>
      <c r="U341" s="9">
        <v>0</v>
      </c>
      <c r="V341" s="9">
        <v>1</v>
      </c>
      <c r="W341" s="25">
        <v>0</v>
      </c>
      <c r="X341" s="9">
        <v>0</v>
      </c>
      <c r="Y341" s="9">
        <v>1</v>
      </c>
      <c r="Z341" s="25">
        <v>0</v>
      </c>
      <c r="AA341" s="9">
        <v>0</v>
      </c>
      <c r="AB341" s="25">
        <v>1</v>
      </c>
      <c r="AC341" s="17">
        <v>1997</v>
      </c>
      <c r="AD341" s="27">
        <v>4.9000000000000002E-2</v>
      </c>
      <c r="AE341" s="27">
        <v>0.28399999999999997</v>
      </c>
      <c r="AF341" s="27">
        <v>0.44600000000000001</v>
      </c>
      <c r="AG341" s="34">
        <f t="shared" si="55"/>
        <v>0.22100000000000009</v>
      </c>
      <c r="AH341" s="33">
        <v>1</v>
      </c>
      <c r="AI341" s="15">
        <v>0</v>
      </c>
      <c r="AJ341">
        <v>1</v>
      </c>
      <c r="AK341" s="31">
        <v>0</v>
      </c>
      <c r="AL341">
        <v>8.5300000000000001E-2</v>
      </c>
      <c r="AM341" s="31">
        <f t="shared" si="54"/>
        <v>0.91469999999999996</v>
      </c>
      <c r="AN341">
        <v>0</v>
      </c>
      <c r="AO341" s="15">
        <v>1</v>
      </c>
      <c r="AP341">
        <v>0</v>
      </c>
      <c r="AQ341" s="15">
        <v>1</v>
      </c>
      <c r="AR341" s="15" t="s">
        <v>5</v>
      </c>
      <c r="AS341">
        <v>0</v>
      </c>
      <c r="AT341">
        <v>1</v>
      </c>
      <c r="AU341">
        <v>0</v>
      </c>
      <c r="AV341">
        <v>0</v>
      </c>
      <c r="AW341">
        <v>0</v>
      </c>
      <c r="AX341">
        <v>0</v>
      </c>
      <c r="AY341" s="15">
        <v>0</v>
      </c>
      <c r="AZ341">
        <v>0</v>
      </c>
      <c r="BA341">
        <v>1</v>
      </c>
      <c r="BB341" s="15">
        <v>0</v>
      </c>
      <c r="BC341">
        <v>644</v>
      </c>
      <c r="BD341">
        <v>57</v>
      </c>
      <c r="BE341" s="21">
        <v>0.28799999999999998</v>
      </c>
      <c r="BF341" s="21">
        <v>37.630000000000003</v>
      </c>
      <c r="BG341">
        <v>1</v>
      </c>
      <c r="BH341">
        <v>0</v>
      </c>
      <c r="BI341">
        <v>0</v>
      </c>
      <c r="BJ341">
        <v>0</v>
      </c>
      <c r="BK341">
        <v>0</v>
      </c>
      <c r="BL341" s="15">
        <v>0</v>
      </c>
      <c r="BM341">
        <v>0</v>
      </c>
      <c r="BN341">
        <v>1</v>
      </c>
      <c r="BO341">
        <v>0</v>
      </c>
      <c r="BP341" s="15">
        <v>0</v>
      </c>
      <c r="BQ341">
        <v>0</v>
      </c>
      <c r="BR341">
        <v>0</v>
      </c>
      <c r="BS341" s="15">
        <v>0</v>
      </c>
      <c r="BT341">
        <v>0</v>
      </c>
      <c r="BU341">
        <v>0</v>
      </c>
      <c r="BV341">
        <v>1</v>
      </c>
      <c r="BW341">
        <v>1</v>
      </c>
      <c r="BX341">
        <v>0</v>
      </c>
      <c r="BY341">
        <v>0</v>
      </c>
      <c r="BZ341">
        <v>1</v>
      </c>
      <c r="CA341">
        <v>1</v>
      </c>
      <c r="CB341">
        <v>0</v>
      </c>
      <c r="CC341">
        <v>1</v>
      </c>
      <c r="CD341">
        <v>0</v>
      </c>
      <c r="CE341" s="15">
        <v>1</v>
      </c>
      <c r="CF341">
        <v>0</v>
      </c>
      <c r="CG341">
        <v>3</v>
      </c>
      <c r="CH341">
        <v>0</v>
      </c>
      <c r="CI341">
        <v>1</v>
      </c>
      <c r="CJ341">
        <v>28</v>
      </c>
      <c r="CK341" s="28" t="s">
        <v>80</v>
      </c>
    </row>
    <row r="342" spans="1:89" x14ac:dyDescent="0.35">
      <c r="A342">
        <v>341</v>
      </c>
      <c r="B342">
        <v>22</v>
      </c>
      <c r="C342" s="21" t="s">
        <v>131</v>
      </c>
      <c r="D342" s="11">
        <v>5.5</v>
      </c>
      <c r="E342" s="12">
        <f t="shared" si="52"/>
        <v>2.477477477477477</v>
      </c>
      <c r="F342" s="7">
        <v>2.2200000000000002</v>
      </c>
      <c r="G342" s="8">
        <v>0</v>
      </c>
      <c r="H342" s="9">
        <v>0</v>
      </c>
      <c r="I342" s="9">
        <v>1</v>
      </c>
      <c r="J342" s="9">
        <v>0</v>
      </c>
      <c r="K342" s="9">
        <v>0</v>
      </c>
      <c r="L342" s="8">
        <v>827</v>
      </c>
      <c r="M342" s="9">
        <v>10</v>
      </c>
      <c r="N342" s="9">
        <f t="shared" si="50"/>
        <v>816</v>
      </c>
      <c r="O342" s="9">
        <f t="shared" si="51"/>
        <v>24</v>
      </c>
      <c r="P342" s="7">
        <v>10.45</v>
      </c>
      <c r="Q342" s="7">
        <v>22.62</v>
      </c>
      <c r="R342" s="9">
        <v>1</v>
      </c>
      <c r="S342" s="9">
        <v>0</v>
      </c>
      <c r="T342" s="9">
        <v>0</v>
      </c>
      <c r="U342" s="9">
        <v>0</v>
      </c>
      <c r="V342" s="9">
        <v>1</v>
      </c>
      <c r="W342" s="25">
        <v>0</v>
      </c>
      <c r="X342" s="9">
        <v>0</v>
      </c>
      <c r="Y342" s="9">
        <v>1</v>
      </c>
      <c r="Z342" s="25">
        <v>0</v>
      </c>
      <c r="AA342" s="9">
        <v>0</v>
      </c>
      <c r="AB342" s="25">
        <v>1</v>
      </c>
      <c r="AC342" s="17">
        <v>2000</v>
      </c>
      <c r="AD342" s="27">
        <v>4.9000000000000002E-2</v>
      </c>
      <c r="AE342" s="27">
        <v>0.28399999999999997</v>
      </c>
      <c r="AF342" s="27">
        <v>0.44600000000000001</v>
      </c>
      <c r="AG342" s="34">
        <f t="shared" si="55"/>
        <v>0.22100000000000009</v>
      </c>
      <c r="AH342" s="33">
        <v>1</v>
      </c>
      <c r="AI342" s="15">
        <v>0</v>
      </c>
      <c r="AJ342">
        <v>1</v>
      </c>
      <c r="AK342" s="31">
        <v>0</v>
      </c>
      <c r="AL342">
        <v>8.5300000000000001E-2</v>
      </c>
      <c r="AM342" s="31">
        <f t="shared" si="54"/>
        <v>0.91469999999999996</v>
      </c>
      <c r="AN342">
        <v>0</v>
      </c>
      <c r="AO342" s="15">
        <v>1</v>
      </c>
      <c r="AP342">
        <v>0</v>
      </c>
      <c r="AQ342" s="15">
        <v>1</v>
      </c>
      <c r="AR342" s="15" t="s">
        <v>5</v>
      </c>
      <c r="AS342">
        <v>0</v>
      </c>
      <c r="AT342">
        <v>1</v>
      </c>
      <c r="AU342">
        <v>0</v>
      </c>
      <c r="AV342">
        <v>0</v>
      </c>
      <c r="AW342">
        <v>0</v>
      </c>
      <c r="AX342">
        <v>0</v>
      </c>
      <c r="AY342" s="15">
        <v>0</v>
      </c>
      <c r="AZ342">
        <v>0</v>
      </c>
      <c r="BA342">
        <v>1</v>
      </c>
      <c r="BB342" s="15">
        <v>0</v>
      </c>
      <c r="BC342">
        <v>818</v>
      </c>
      <c r="BD342">
        <v>95</v>
      </c>
      <c r="BE342" s="21">
        <v>0.29399999999999998</v>
      </c>
      <c r="BF342" s="21">
        <v>39.049999999999997</v>
      </c>
      <c r="BG342">
        <v>1</v>
      </c>
      <c r="BH342">
        <v>0</v>
      </c>
      <c r="BI342">
        <v>0</v>
      </c>
      <c r="BJ342">
        <v>1</v>
      </c>
      <c r="BK342">
        <v>0</v>
      </c>
      <c r="BL342" s="15">
        <v>0</v>
      </c>
      <c r="BM342">
        <v>0</v>
      </c>
      <c r="BN342">
        <v>1</v>
      </c>
      <c r="BO342">
        <v>0</v>
      </c>
      <c r="BP342" s="15">
        <v>0</v>
      </c>
      <c r="BQ342">
        <v>0</v>
      </c>
      <c r="BR342">
        <v>0</v>
      </c>
      <c r="BS342" s="15">
        <v>0</v>
      </c>
      <c r="BT342">
        <v>0</v>
      </c>
      <c r="BU342">
        <v>0</v>
      </c>
      <c r="BV342">
        <v>1</v>
      </c>
      <c r="BW342">
        <v>1</v>
      </c>
      <c r="BX342">
        <v>0</v>
      </c>
      <c r="BY342">
        <v>0</v>
      </c>
      <c r="BZ342">
        <v>1</v>
      </c>
      <c r="CA342">
        <v>1</v>
      </c>
      <c r="CB342">
        <v>0</v>
      </c>
      <c r="CC342">
        <v>1</v>
      </c>
      <c r="CD342">
        <v>0</v>
      </c>
      <c r="CE342" s="15">
        <v>1</v>
      </c>
      <c r="CF342">
        <v>0</v>
      </c>
      <c r="CG342">
        <v>3</v>
      </c>
      <c r="CH342">
        <v>0</v>
      </c>
      <c r="CI342">
        <v>1</v>
      </c>
      <c r="CJ342">
        <v>28</v>
      </c>
      <c r="CK342" s="28" t="s">
        <v>80</v>
      </c>
    </row>
    <row r="343" spans="1:89" x14ac:dyDescent="0.35">
      <c r="A343">
        <v>342</v>
      </c>
      <c r="B343">
        <v>22</v>
      </c>
      <c r="C343" s="21" t="s">
        <v>131</v>
      </c>
      <c r="D343" s="11">
        <v>2.2000000000000002</v>
      </c>
      <c r="E343" s="12">
        <f t="shared" si="52"/>
        <v>0.54590570719602982</v>
      </c>
      <c r="F343" s="7">
        <v>4.03</v>
      </c>
      <c r="G343" s="8">
        <v>0</v>
      </c>
      <c r="H343" s="9">
        <v>0</v>
      </c>
      <c r="I343" s="9">
        <v>1</v>
      </c>
      <c r="J343" s="9">
        <v>0</v>
      </c>
      <c r="K343" s="9">
        <v>0</v>
      </c>
      <c r="L343" s="8">
        <v>5589</v>
      </c>
      <c r="M343" s="9">
        <v>17</v>
      </c>
      <c r="N343" s="9">
        <f t="shared" si="50"/>
        <v>5571</v>
      </c>
      <c r="O343" s="9">
        <f t="shared" si="51"/>
        <v>24</v>
      </c>
      <c r="P343" s="7">
        <v>9.16</v>
      </c>
      <c r="Q343" s="7">
        <v>23.17</v>
      </c>
      <c r="R343" s="9">
        <v>1</v>
      </c>
      <c r="S343" s="9">
        <v>0</v>
      </c>
      <c r="T343" s="9">
        <v>0</v>
      </c>
      <c r="U343" s="9">
        <v>0</v>
      </c>
      <c r="V343" s="9">
        <v>1</v>
      </c>
      <c r="W343" s="25">
        <v>0</v>
      </c>
      <c r="X343" s="9">
        <v>0</v>
      </c>
      <c r="Y343" s="9">
        <v>1</v>
      </c>
      <c r="Z343" s="25">
        <v>0</v>
      </c>
      <c r="AA343" s="9">
        <v>0</v>
      </c>
      <c r="AB343" s="25">
        <v>1</v>
      </c>
      <c r="AC343" s="17">
        <v>1995</v>
      </c>
      <c r="AD343" s="27">
        <f>AVERAGE($AD$324:$AD$325)</f>
        <v>0.15224710000000002</v>
      </c>
      <c r="AE343" s="27">
        <f>AVERAGE($AE$324:$AE$325)</f>
        <v>0.32682130000000004</v>
      </c>
      <c r="AF343" s="27">
        <f>AVERAGE($AF$324:$AF$325)</f>
        <v>0.35734529999999998</v>
      </c>
      <c r="AG343" s="34">
        <f>AVERAGE($AG$324:$AG$325)</f>
        <v>0.16358630000000005</v>
      </c>
      <c r="AH343" s="33">
        <v>1</v>
      </c>
      <c r="AI343" s="15">
        <v>0</v>
      </c>
      <c r="AJ343" s="30">
        <f>1-AK343</f>
        <v>0.55679999999999996</v>
      </c>
      <c r="AK343" s="31">
        <v>0.44319999999999998</v>
      </c>
      <c r="AL343">
        <v>8.5300000000000001E-2</v>
      </c>
      <c r="AM343" s="31">
        <f t="shared" si="54"/>
        <v>0.91469999999999996</v>
      </c>
      <c r="AN343">
        <v>0</v>
      </c>
      <c r="AO343" s="15">
        <v>1</v>
      </c>
      <c r="AP343">
        <v>0</v>
      </c>
      <c r="AQ343" s="15">
        <v>1</v>
      </c>
      <c r="AR343" s="15" t="s">
        <v>5</v>
      </c>
      <c r="AS343">
        <v>0</v>
      </c>
      <c r="AT343">
        <v>1</v>
      </c>
      <c r="AU343">
        <v>0</v>
      </c>
      <c r="AV343">
        <v>0</v>
      </c>
      <c r="AW343">
        <v>0</v>
      </c>
      <c r="AX343">
        <v>0</v>
      </c>
      <c r="AY343" s="15">
        <v>0</v>
      </c>
      <c r="AZ343">
        <v>0</v>
      </c>
      <c r="BA343">
        <v>1</v>
      </c>
      <c r="BB343" s="15">
        <v>0</v>
      </c>
      <c r="BC343">
        <v>557</v>
      </c>
      <c r="BD343">
        <v>41</v>
      </c>
      <c r="BE343" s="21">
        <v>0.26800000000000002</v>
      </c>
      <c r="BF343" s="21">
        <v>38.32</v>
      </c>
      <c r="BG343">
        <v>0</v>
      </c>
      <c r="BH343">
        <v>1</v>
      </c>
      <c r="BI343">
        <v>0</v>
      </c>
      <c r="BJ343">
        <v>0</v>
      </c>
      <c r="BK343">
        <v>0</v>
      </c>
      <c r="BL343" s="15">
        <v>0</v>
      </c>
      <c r="BM343">
        <v>0</v>
      </c>
      <c r="BN343">
        <v>1</v>
      </c>
      <c r="BO343">
        <v>0</v>
      </c>
      <c r="BP343" s="15">
        <v>0</v>
      </c>
      <c r="BQ343">
        <v>0</v>
      </c>
      <c r="BR343">
        <v>0</v>
      </c>
      <c r="BS343" s="15">
        <v>0</v>
      </c>
      <c r="BT343">
        <v>0</v>
      </c>
      <c r="BU343">
        <v>0</v>
      </c>
      <c r="BV343">
        <v>1</v>
      </c>
      <c r="BW343">
        <v>1</v>
      </c>
      <c r="BX343">
        <v>0</v>
      </c>
      <c r="BY343">
        <v>0</v>
      </c>
      <c r="BZ343">
        <v>1</v>
      </c>
      <c r="CA343">
        <v>1</v>
      </c>
      <c r="CB343">
        <v>0</v>
      </c>
      <c r="CC343">
        <v>1</v>
      </c>
      <c r="CD343">
        <v>0</v>
      </c>
      <c r="CE343" s="15">
        <v>1</v>
      </c>
      <c r="CF343">
        <v>0</v>
      </c>
      <c r="CG343">
        <v>3</v>
      </c>
      <c r="CH343">
        <v>0</v>
      </c>
      <c r="CI343">
        <v>1</v>
      </c>
      <c r="CJ343">
        <v>28</v>
      </c>
      <c r="CK343" s="28" t="s">
        <v>80</v>
      </c>
    </row>
    <row r="344" spans="1:89" x14ac:dyDescent="0.35">
      <c r="A344">
        <v>343</v>
      </c>
      <c r="B344">
        <v>22</v>
      </c>
      <c r="C344" s="21" t="s">
        <v>131</v>
      </c>
      <c r="D344" s="11">
        <v>2.7</v>
      </c>
      <c r="E344" s="12">
        <f t="shared" si="52"/>
        <v>0.54655870445344124</v>
      </c>
      <c r="F344" s="7">
        <v>4.9400000000000004</v>
      </c>
      <c r="G344" s="8">
        <v>0</v>
      </c>
      <c r="H344" s="9">
        <v>0</v>
      </c>
      <c r="I344" s="9">
        <v>1</v>
      </c>
      <c r="J344" s="9">
        <v>0</v>
      </c>
      <c r="K344" s="9">
        <v>0</v>
      </c>
      <c r="L344" s="8">
        <v>5589</v>
      </c>
      <c r="M344" s="9">
        <v>11</v>
      </c>
      <c r="N344" s="9">
        <f t="shared" si="50"/>
        <v>5577</v>
      </c>
      <c r="O344" s="9">
        <f t="shared" si="51"/>
        <v>24</v>
      </c>
      <c r="P344" s="7">
        <v>9.16</v>
      </c>
      <c r="Q344" s="7">
        <v>23.17</v>
      </c>
      <c r="R344" s="9">
        <v>1</v>
      </c>
      <c r="S344" s="9">
        <v>0</v>
      </c>
      <c r="T344" s="9">
        <v>0</v>
      </c>
      <c r="U344" s="9">
        <v>0</v>
      </c>
      <c r="V344" s="9">
        <v>1</v>
      </c>
      <c r="W344" s="25">
        <v>0</v>
      </c>
      <c r="X344" s="9">
        <v>0</v>
      </c>
      <c r="Y344" s="9">
        <v>1</v>
      </c>
      <c r="Z344" s="25">
        <v>0</v>
      </c>
      <c r="AA344" s="9">
        <v>0</v>
      </c>
      <c r="AB344" s="25">
        <v>1</v>
      </c>
      <c r="AC344" s="17">
        <v>1995</v>
      </c>
      <c r="AD344" s="27">
        <f>AVERAGE($AD$324:$AD$325)</f>
        <v>0.15224710000000002</v>
      </c>
      <c r="AE344" s="27">
        <f>AVERAGE($AE$324:$AE$325)</f>
        <v>0.32682130000000004</v>
      </c>
      <c r="AF344" s="27">
        <f>AVERAGE($AF$324:$AF$325)</f>
        <v>0.35734529999999998</v>
      </c>
      <c r="AG344" s="34">
        <f>AVERAGE($AG$324:$AG$325)</f>
        <v>0.16358630000000005</v>
      </c>
      <c r="AH344" s="33">
        <v>1</v>
      </c>
      <c r="AI344" s="15">
        <v>0</v>
      </c>
      <c r="AJ344" s="30">
        <f>1-AK344</f>
        <v>0.55679999999999996</v>
      </c>
      <c r="AK344" s="31">
        <v>0.44319999999999998</v>
      </c>
      <c r="AL344">
        <v>8.5300000000000001E-2</v>
      </c>
      <c r="AM344" s="31">
        <f t="shared" si="54"/>
        <v>0.91469999999999996</v>
      </c>
      <c r="AN344">
        <v>0</v>
      </c>
      <c r="AO344" s="15">
        <v>1</v>
      </c>
      <c r="AP344">
        <v>0</v>
      </c>
      <c r="AQ344" s="15">
        <v>1</v>
      </c>
      <c r="AR344" s="15" t="s">
        <v>5</v>
      </c>
      <c r="AS344">
        <v>0</v>
      </c>
      <c r="AT344">
        <v>1</v>
      </c>
      <c r="AU344">
        <v>0</v>
      </c>
      <c r="AV344">
        <v>0</v>
      </c>
      <c r="AW344">
        <v>0</v>
      </c>
      <c r="AX344">
        <v>0</v>
      </c>
      <c r="AY344" s="15">
        <v>0</v>
      </c>
      <c r="AZ344">
        <v>0</v>
      </c>
      <c r="BA344">
        <v>1</v>
      </c>
      <c r="BB344" s="15">
        <v>0</v>
      </c>
      <c r="BC344">
        <v>557</v>
      </c>
      <c r="BD344">
        <v>41</v>
      </c>
      <c r="BE344" s="21">
        <v>0.26800000000000002</v>
      </c>
      <c r="BF344" s="21">
        <v>38.32</v>
      </c>
      <c r="BG344">
        <v>0</v>
      </c>
      <c r="BH344">
        <v>1</v>
      </c>
      <c r="BI344">
        <v>0</v>
      </c>
      <c r="BJ344">
        <v>0</v>
      </c>
      <c r="BK344">
        <v>0</v>
      </c>
      <c r="BL344" s="15">
        <v>0</v>
      </c>
      <c r="BM344">
        <v>0</v>
      </c>
      <c r="BN344">
        <v>1</v>
      </c>
      <c r="BO344">
        <v>0</v>
      </c>
      <c r="BP344" s="15">
        <v>0</v>
      </c>
      <c r="BQ344">
        <v>0</v>
      </c>
      <c r="BR344">
        <v>0</v>
      </c>
      <c r="BS344" s="15">
        <v>0</v>
      </c>
      <c r="BT344">
        <v>0</v>
      </c>
      <c r="BU344">
        <v>0</v>
      </c>
      <c r="BV344">
        <v>1</v>
      </c>
      <c r="BW344">
        <v>1</v>
      </c>
      <c r="BX344">
        <v>0</v>
      </c>
      <c r="BY344">
        <v>0</v>
      </c>
      <c r="BZ344">
        <v>1</v>
      </c>
      <c r="CA344">
        <v>1</v>
      </c>
      <c r="CB344">
        <v>0</v>
      </c>
      <c r="CC344">
        <v>1</v>
      </c>
      <c r="CD344">
        <v>0</v>
      </c>
      <c r="CE344" s="15">
        <v>1</v>
      </c>
      <c r="CF344">
        <v>0</v>
      </c>
      <c r="CG344">
        <v>3</v>
      </c>
      <c r="CH344">
        <v>0</v>
      </c>
      <c r="CI344">
        <v>1</v>
      </c>
      <c r="CJ344">
        <v>28</v>
      </c>
      <c r="CK344" s="28" t="s">
        <v>80</v>
      </c>
    </row>
    <row r="345" spans="1:89" x14ac:dyDescent="0.35">
      <c r="A345">
        <v>344</v>
      </c>
      <c r="B345">
        <v>22</v>
      </c>
      <c r="C345" s="21" t="s">
        <v>131</v>
      </c>
      <c r="D345" s="11">
        <v>4.5999999999999996</v>
      </c>
      <c r="E345" s="12">
        <f t="shared" si="52"/>
        <v>1.1084337349397588</v>
      </c>
      <c r="F345" s="7">
        <v>4.1500000000000004</v>
      </c>
      <c r="G345" s="8">
        <v>0</v>
      </c>
      <c r="H345" s="9">
        <v>0</v>
      </c>
      <c r="I345" s="9">
        <v>1</v>
      </c>
      <c r="J345" s="9">
        <v>0</v>
      </c>
      <c r="K345" s="9">
        <v>0</v>
      </c>
      <c r="L345" s="8">
        <v>5589</v>
      </c>
      <c r="M345" s="9">
        <v>12</v>
      </c>
      <c r="N345" s="9">
        <f t="shared" si="50"/>
        <v>5576</v>
      </c>
      <c r="O345" s="9">
        <f t="shared" si="51"/>
        <v>24</v>
      </c>
      <c r="P345" s="7">
        <v>9.16</v>
      </c>
      <c r="Q345" s="7">
        <v>23.17</v>
      </c>
      <c r="R345" s="9">
        <v>1</v>
      </c>
      <c r="S345" s="9">
        <v>0</v>
      </c>
      <c r="T345" s="9">
        <v>0</v>
      </c>
      <c r="U345" s="9">
        <v>0</v>
      </c>
      <c r="V345" s="9">
        <v>1</v>
      </c>
      <c r="W345" s="25">
        <v>0</v>
      </c>
      <c r="X345" s="9">
        <v>0</v>
      </c>
      <c r="Y345" s="9">
        <v>1</v>
      </c>
      <c r="Z345" s="25">
        <v>0</v>
      </c>
      <c r="AA345" s="9">
        <v>0</v>
      </c>
      <c r="AB345" s="25">
        <v>1</v>
      </c>
      <c r="AC345" s="17">
        <v>1995</v>
      </c>
      <c r="AD345" s="27">
        <f>AVERAGE($AD$324:$AD$325)</f>
        <v>0.15224710000000002</v>
      </c>
      <c r="AE345" s="27">
        <f>AVERAGE($AE$324:$AE$325)</f>
        <v>0.32682130000000004</v>
      </c>
      <c r="AF345" s="27">
        <f>AVERAGE($AF$324:$AF$325)</f>
        <v>0.35734529999999998</v>
      </c>
      <c r="AG345" s="34">
        <f>AVERAGE($AG$324:$AG$325)</f>
        <v>0.16358630000000005</v>
      </c>
      <c r="AH345" s="33">
        <v>1</v>
      </c>
      <c r="AI345" s="15">
        <v>0</v>
      </c>
      <c r="AJ345" s="30">
        <f>1-AK345</f>
        <v>0.55679999999999996</v>
      </c>
      <c r="AK345" s="31">
        <v>0.44319999999999998</v>
      </c>
      <c r="AL345">
        <v>8.5300000000000001E-2</v>
      </c>
      <c r="AM345" s="31">
        <f t="shared" si="54"/>
        <v>0.91469999999999996</v>
      </c>
      <c r="AN345">
        <v>0</v>
      </c>
      <c r="AO345" s="15">
        <v>1</v>
      </c>
      <c r="AP345">
        <v>0</v>
      </c>
      <c r="AQ345" s="15">
        <v>1</v>
      </c>
      <c r="AR345" s="15" t="s">
        <v>5</v>
      </c>
      <c r="AS345">
        <v>0</v>
      </c>
      <c r="AT345">
        <v>1</v>
      </c>
      <c r="AU345">
        <v>0</v>
      </c>
      <c r="AV345">
        <v>0</v>
      </c>
      <c r="AW345">
        <v>0</v>
      </c>
      <c r="AX345">
        <v>0</v>
      </c>
      <c r="AY345" s="15">
        <v>0</v>
      </c>
      <c r="AZ345">
        <v>0</v>
      </c>
      <c r="BA345">
        <v>1</v>
      </c>
      <c r="BB345" s="15">
        <v>0</v>
      </c>
      <c r="BC345">
        <v>557</v>
      </c>
      <c r="BD345">
        <v>41</v>
      </c>
      <c r="BE345" s="21">
        <v>0.26800000000000002</v>
      </c>
      <c r="BF345" s="21">
        <v>38.32</v>
      </c>
      <c r="BG345">
        <v>0</v>
      </c>
      <c r="BH345">
        <v>1</v>
      </c>
      <c r="BI345">
        <v>0</v>
      </c>
      <c r="BJ345">
        <v>0</v>
      </c>
      <c r="BK345">
        <v>0</v>
      </c>
      <c r="BL345" s="15">
        <v>0</v>
      </c>
      <c r="BM345">
        <v>0</v>
      </c>
      <c r="BN345">
        <v>1</v>
      </c>
      <c r="BO345">
        <v>0</v>
      </c>
      <c r="BP345" s="15">
        <v>0</v>
      </c>
      <c r="BQ345">
        <v>0</v>
      </c>
      <c r="BR345">
        <v>0</v>
      </c>
      <c r="BS345" s="15">
        <v>1</v>
      </c>
      <c r="BT345">
        <v>0</v>
      </c>
      <c r="BU345">
        <v>0</v>
      </c>
      <c r="BV345">
        <v>1</v>
      </c>
      <c r="BW345">
        <v>1</v>
      </c>
      <c r="BX345">
        <v>0</v>
      </c>
      <c r="BY345">
        <v>0</v>
      </c>
      <c r="BZ345">
        <v>1</v>
      </c>
      <c r="CA345">
        <v>1</v>
      </c>
      <c r="CB345">
        <v>0</v>
      </c>
      <c r="CC345">
        <v>1</v>
      </c>
      <c r="CD345">
        <v>0</v>
      </c>
      <c r="CE345" s="15">
        <v>1</v>
      </c>
      <c r="CF345">
        <v>0</v>
      </c>
      <c r="CG345">
        <v>3</v>
      </c>
      <c r="CH345">
        <v>0</v>
      </c>
      <c r="CI345">
        <v>1</v>
      </c>
      <c r="CJ345">
        <v>28</v>
      </c>
      <c r="CK345" s="28" t="s">
        <v>80</v>
      </c>
    </row>
    <row r="346" spans="1:89" s="38" customFormat="1" x14ac:dyDescent="0.35">
      <c r="A346" s="38">
        <v>345</v>
      </c>
      <c r="B346" s="38">
        <v>22</v>
      </c>
      <c r="C346" s="39" t="s">
        <v>131</v>
      </c>
      <c r="D346" s="40">
        <v>1.2</v>
      </c>
      <c r="E346" s="41">
        <f t="shared" si="52"/>
        <v>1.5789473684210527</v>
      </c>
      <c r="F346" s="42">
        <v>0.76</v>
      </c>
      <c r="G346" s="44">
        <v>0</v>
      </c>
      <c r="H346" s="45">
        <v>0</v>
      </c>
      <c r="I346" s="45">
        <v>1</v>
      </c>
      <c r="J346" s="45">
        <v>0</v>
      </c>
      <c r="K346" s="45">
        <v>0</v>
      </c>
      <c r="L346" s="44">
        <v>5589</v>
      </c>
      <c r="M346" s="45">
        <v>17</v>
      </c>
      <c r="N346" s="45">
        <f t="shared" si="50"/>
        <v>5571</v>
      </c>
      <c r="O346" s="45">
        <f t="shared" si="51"/>
        <v>24</v>
      </c>
      <c r="P346" s="42">
        <v>9.16</v>
      </c>
      <c r="Q346" s="42">
        <v>23.17</v>
      </c>
      <c r="R346" s="45">
        <v>1</v>
      </c>
      <c r="S346" s="45">
        <v>0</v>
      </c>
      <c r="T346" s="45">
        <v>0</v>
      </c>
      <c r="U346" s="45">
        <v>0</v>
      </c>
      <c r="V346" s="45">
        <v>1</v>
      </c>
      <c r="W346" s="46">
        <v>0</v>
      </c>
      <c r="X346" s="45">
        <v>0</v>
      </c>
      <c r="Y346" s="45">
        <v>1</v>
      </c>
      <c r="Z346" s="46">
        <v>0</v>
      </c>
      <c r="AA346" s="45">
        <v>0</v>
      </c>
      <c r="AB346" s="46">
        <v>1</v>
      </c>
      <c r="AC346" s="47">
        <v>1995</v>
      </c>
      <c r="AD346" s="43">
        <f>AVERAGE($AD$324:$AD$325)</f>
        <v>0.15224710000000002</v>
      </c>
      <c r="AE346" s="43">
        <f>AVERAGE($AE$324:$AE$325)</f>
        <v>0.32682130000000004</v>
      </c>
      <c r="AF346" s="43">
        <f>AVERAGE($AF$324:$AF$325)</f>
        <v>0.35734529999999998</v>
      </c>
      <c r="AG346" s="48">
        <f>AVERAGE($AG$324:$AG$325)</f>
        <v>0.16358630000000005</v>
      </c>
      <c r="AH346" s="49">
        <v>1</v>
      </c>
      <c r="AI346" s="50">
        <v>0</v>
      </c>
      <c r="AJ346" s="52">
        <f>1-AK346</f>
        <v>0.55679999999999996</v>
      </c>
      <c r="AK346" s="51">
        <v>0.44319999999999998</v>
      </c>
      <c r="AL346" s="38">
        <v>8.5300000000000001E-2</v>
      </c>
      <c r="AM346" s="51">
        <f t="shared" si="54"/>
        <v>0.91469999999999996</v>
      </c>
      <c r="AN346">
        <v>0</v>
      </c>
      <c r="AO346" s="50">
        <v>1</v>
      </c>
      <c r="AP346" s="38">
        <v>0</v>
      </c>
      <c r="AQ346" s="50">
        <v>1</v>
      </c>
      <c r="AR346" s="50" t="s">
        <v>5</v>
      </c>
      <c r="AS346">
        <v>0</v>
      </c>
      <c r="AT346">
        <v>1</v>
      </c>
      <c r="AU346">
        <v>0</v>
      </c>
      <c r="AV346">
        <v>0</v>
      </c>
      <c r="AW346">
        <v>0</v>
      </c>
      <c r="AX346">
        <v>0</v>
      </c>
      <c r="AY346" s="50">
        <v>0</v>
      </c>
      <c r="AZ346">
        <v>0</v>
      </c>
      <c r="BA346">
        <v>1</v>
      </c>
      <c r="BB346" s="50">
        <v>0</v>
      </c>
      <c r="BC346">
        <v>557</v>
      </c>
      <c r="BD346">
        <v>41</v>
      </c>
      <c r="BE346" s="39">
        <v>0.26800000000000002</v>
      </c>
      <c r="BF346" s="39">
        <v>38.32</v>
      </c>
      <c r="BG346" s="38">
        <v>0</v>
      </c>
      <c r="BH346" s="38">
        <v>1</v>
      </c>
      <c r="BI346" s="38">
        <v>0</v>
      </c>
      <c r="BJ346" s="38">
        <v>0</v>
      </c>
      <c r="BK346" s="38">
        <v>0</v>
      </c>
      <c r="BL346" s="50">
        <v>0</v>
      </c>
      <c r="BM346" s="38">
        <v>0</v>
      </c>
      <c r="BN346" s="38">
        <v>1</v>
      </c>
      <c r="BO346" s="38">
        <v>0</v>
      </c>
      <c r="BP346" s="50">
        <v>0</v>
      </c>
      <c r="BQ346" s="38">
        <v>0</v>
      </c>
      <c r="BR346" s="38">
        <v>0</v>
      </c>
      <c r="BS346" s="50">
        <v>1</v>
      </c>
      <c r="BT346" s="38">
        <v>0</v>
      </c>
      <c r="BU346" s="38">
        <v>0</v>
      </c>
      <c r="BV346" s="38">
        <v>1</v>
      </c>
      <c r="BW346" s="38">
        <v>1</v>
      </c>
      <c r="BX346" s="38">
        <v>0</v>
      </c>
      <c r="BY346" s="38">
        <v>0</v>
      </c>
      <c r="BZ346" s="38">
        <v>1</v>
      </c>
      <c r="CA346">
        <v>1</v>
      </c>
      <c r="CB346" s="38">
        <v>0</v>
      </c>
      <c r="CC346" s="38">
        <v>1</v>
      </c>
      <c r="CD346" s="38">
        <v>0</v>
      </c>
      <c r="CE346" s="50">
        <v>1</v>
      </c>
      <c r="CF346">
        <v>0</v>
      </c>
      <c r="CG346">
        <v>3</v>
      </c>
      <c r="CH346">
        <v>0</v>
      </c>
      <c r="CI346">
        <v>1</v>
      </c>
      <c r="CJ346">
        <v>28</v>
      </c>
      <c r="CK346" s="28" t="s">
        <v>80</v>
      </c>
    </row>
    <row r="347" spans="1:89" x14ac:dyDescent="0.35">
      <c r="A347">
        <v>346</v>
      </c>
      <c r="B347">
        <v>23</v>
      </c>
      <c r="C347" s="21" t="s">
        <v>132</v>
      </c>
      <c r="D347" s="11">
        <v>17.8</v>
      </c>
      <c r="E347" s="12">
        <v>0.70399999999999996</v>
      </c>
      <c r="F347" s="7">
        <f t="shared" ref="F347:F362" si="56">D347/E347</f>
        <v>25.28409090909091</v>
      </c>
      <c r="G347" s="8">
        <v>0</v>
      </c>
      <c r="H347" s="9">
        <v>0</v>
      </c>
      <c r="I347" s="9">
        <v>0</v>
      </c>
      <c r="J347" s="9">
        <v>1</v>
      </c>
      <c r="K347" s="9">
        <v>0</v>
      </c>
      <c r="L347" s="8">
        <v>5109</v>
      </c>
      <c r="M347" s="9">
        <v>5</v>
      </c>
      <c r="N347" s="9">
        <f t="shared" si="50"/>
        <v>5103</v>
      </c>
      <c r="O347" s="9">
        <f t="shared" si="51"/>
        <v>15</v>
      </c>
      <c r="P347" s="7">
        <v>7.0203000000000007</v>
      </c>
      <c r="Q347" s="7">
        <f t="shared" ref="Q347:Q361" si="57">BF347-P347-6</f>
        <v>19.479700000000001</v>
      </c>
      <c r="R347" s="9">
        <v>1</v>
      </c>
      <c r="S347" s="9">
        <v>0</v>
      </c>
      <c r="T347" s="9">
        <v>0</v>
      </c>
      <c r="U347" s="9">
        <v>0</v>
      </c>
      <c r="V347" s="9">
        <v>1</v>
      </c>
      <c r="W347" s="25">
        <v>0</v>
      </c>
      <c r="X347" s="9">
        <v>0</v>
      </c>
      <c r="Y347" s="9">
        <v>1</v>
      </c>
      <c r="Z347" s="25">
        <v>0</v>
      </c>
      <c r="AA347" s="9">
        <v>0</v>
      </c>
      <c r="AB347" s="25">
        <v>1</v>
      </c>
      <c r="AC347" s="17">
        <v>2010</v>
      </c>
      <c r="AD347" s="27">
        <v>0.17945</v>
      </c>
      <c r="AE347" s="27">
        <v>0.59539999999999993</v>
      </c>
      <c r="AF347" s="27">
        <v>0.18837499999999999</v>
      </c>
      <c r="AG347" s="34">
        <v>3.7000000000000012E-2</v>
      </c>
      <c r="AH347" s="33">
        <v>1</v>
      </c>
      <c r="AI347" s="15">
        <v>0</v>
      </c>
      <c r="AJ347" s="27" t="s">
        <v>87</v>
      </c>
      <c r="AK347" s="31" t="s">
        <v>87</v>
      </c>
      <c r="AL347" t="s">
        <v>87</v>
      </c>
      <c r="AM347" s="31" t="s">
        <v>87</v>
      </c>
      <c r="AN347">
        <v>0</v>
      </c>
      <c r="AO347" s="15">
        <v>1</v>
      </c>
      <c r="AP347" t="s">
        <v>87</v>
      </c>
      <c r="AQ347" s="15" t="s">
        <v>87</v>
      </c>
      <c r="AR347" s="15" t="s">
        <v>30</v>
      </c>
      <c r="AS347">
        <v>0</v>
      </c>
      <c r="AT347">
        <v>0</v>
      </c>
      <c r="AU347">
        <v>0</v>
      </c>
      <c r="AV347">
        <v>0</v>
      </c>
      <c r="AW347">
        <v>0</v>
      </c>
      <c r="AX347">
        <v>0</v>
      </c>
      <c r="AY347" s="15">
        <v>1</v>
      </c>
      <c r="AZ347">
        <v>0</v>
      </c>
      <c r="BA347">
        <v>1</v>
      </c>
      <c r="BB347" s="15">
        <v>0</v>
      </c>
      <c r="BC347" t="s">
        <v>87</v>
      </c>
      <c r="BD347">
        <v>67</v>
      </c>
      <c r="BE347" s="21">
        <v>0.72199999999999998</v>
      </c>
      <c r="BF347" s="21">
        <v>32.5</v>
      </c>
      <c r="BG347">
        <v>1</v>
      </c>
      <c r="BH347">
        <v>0</v>
      </c>
      <c r="BI347">
        <v>0</v>
      </c>
      <c r="BJ347">
        <v>0</v>
      </c>
      <c r="BK347">
        <v>0</v>
      </c>
      <c r="BL347" s="15">
        <v>0</v>
      </c>
      <c r="BM347">
        <v>0</v>
      </c>
      <c r="BN347">
        <v>0</v>
      </c>
      <c r="BO347">
        <v>1</v>
      </c>
      <c r="BP347" s="15">
        <v>0</v>
      </c>
      <c r="BQ347">
        <v>0</v>
      </c>
      <c r="BR347">
        <v>0</v>
      </c>
      <c r="BS347" s="15">
        <v>0</v>
      </c>
      <c r="BT347">
        <v>1</v>
      </c>
      <c r="BU347">
        <v>1</v>
      </c>
      <c r="BV347">
        <v>0</v>
      </c>
      <c r="BW347">
        <v>0</v>
      </c>
      <c r="BX347">
        <v>0</v>
      </c>
      <c r="BY347">
        <v>0</v>
      </c>
      <c r="BZ347">
        <v>1</v>
      </c>
      <c r="CA347">
        <v>0</v>
      </c>
      <c r="CB347">
        <v>1</v>
      </c>
      <c r="CC347">
        <v>0</v>
      </c>
      <c r="CD347">
        <v>1</v>
      </c>
      <c r="CE347" s="15">
        <v>0</v>
      </c>
      <c r="CF347">
        <v>0</v>
      </c>
      <c r="CG347">
        <v>2</v>
      </c>
      <c r="CH347">
        <v>0</v>
      </c>
      <c r="CI347">
        <v>1</v>
      </c>
      <c r="CJ347">
        <v>33</v>
      </c>
      <c r="CK347" s="28" t="s">
        <v>80</v>
      </c>
    </row>
    <row r="348" spans="1:89" x14ac:dyDescent="0.35">
      <c r="A348">
        <v>347</v>
      </c>
      <c r="B348">
        <v>23</v>
      </c>
      <c r="C348" s="21" t="s">
        <v>132</v>
      </c>
      <c r="D348" s="11">
        <v>14.7</v>
      </c>
      <c r="E348" s="12">
        <v>4.71</v>
      </c>
      <c r="F348" s="7">
        <f t="shared" si="56"/>
        <v>3.1210191082802545</v>
      </c>
      <c r="G348" s="8">
        <v>0</v>
      </c>
      <c r="H348" s="9">
        <v>0</v>
      </c>
      <c r="I348" s="9">
        <v>0</v>
      </c>
      <c r="J348" s="9">
        <v>1</v>
      </c>
      <c r="K348" s="9">
        <v>0</v>
      </c>
      <c r="L348" s="8">
        <v>5109</v>
      </c>
      <c r="M348" s="9">
        <v>5</v>
      </c>
      <c r="N348" s="9">
        <f t="shared" si="50"/>
        <v>5103</v>
      </c>
      <c r="O348" s="9">
        <f t="shared" si="51"/>
        <v>15</v>
      </c>
      <c r="P348" s="7">
        <v>7.0203000000000007</v>
      </c>
      <c r="Q348" s="7">
        <f t="shared" si="57"/>
        <v>19.479700000000001</v>
      </c>
      <c r="R348" s="9">
        <v>1</v>
      </c>
      <c r="S348" s="9">
        <v>0</v>
      </c>
      <c r="T348" s="9">
        <v>0</v>
      </c>
      <c r="U348" s="9">
        <v>0</v>
      </c>
      <c r="V348" s="9">
        <v>1</v>
      </c>
      <c r="W348" s="25">
        <v>0</v>
      </c>
      <c r="X348" s="9">
        <v>0</v>
      </c>
      <c r="Y348" s="9">
        <v>1</v>
      </c>
      <c r="Z348" s="25">
        <v>0</v>
      </c>
      <c r="AA348" s="9">
        <v>0</v>
      </c>
      <c r="AB348" s="25">
        <v>1</v>
      </c>
      <c r="AC348" s="17">
        <v>2010</v>
      </c>
      <c r="AD348" s="27">
        <v>0.17945</v>
      </c>
      <c r="AE348" s="27">
        <v>0.59539999999999993</v>
      </c>
      <c r="AF348" s="27">
        <v>0.18837499999999999</v>
      </c>
      <c r="AG348" s="34">
        <v>3.7000000000000012E-2</v>
      </c>
      <c r="AH348" s="33">
        <v>1</v>
      </c>
      <c r="AI348" s="15">
        <v>0</v>
      </c>
      <c r="AJ348" s="27" t="s">
        <v>87</v>
      </c>
      <c r="AK348" s="31" t="s">
        <v>87</v>
      </c>
      <c r="AL348" t="s">
        <v>87</v>
      </c>
      <c r="AM348" s="31" t="s">
        <v>87</v>
      </c>
      <c r="AN348">
        <v>0</v>
      </c>
      <c r="AO348" s="15">
        <v>1</v>
      </c>
      <c r="AP348" t="s">
        <v>87</v>
      </c>
      <c r="AQ348" s="15" t="s">
        <v>87</v>
      </c>
      <c r="AR348" s="15" t="s">
        <v>30</v>
      </c>
      <c r="AS348">
        <v>0</v>
      </c>
      <c r="AT348">
        <v>0</v>
      </c>
      <c r="AU348">
        <v>0</v>
      </c>
      <c r="AV348">
        <v>0</v>
      </c>
      <c r="AW348">
        <v>0</v>
      </c>
      <c r="AX348">
        <v>0</v>
      </c>
      <c r="AY348" s="15">
        <v>1</v>
      </c>
      <c r="AZ348">
        <v>0</v>
      </c>
      <c r="BA348">
        <v>1</v>
      </c>
      <c r="BB348" s="15">
        <v>0</v>
      </c>
      <c r="BC348" t="s">
        <v>87</v>
      </c>
      <c r="BD348">
        <v>67</v>
      </c>
      <c r="BE348" s="21">
        <v>0.72199999999999998</v>
      </c>
      <c r="BF348" s="21">
        <v>32.5</v>
      </c>
      <c r="BG348">
        <v>0</v>
      </c>
      <c r="BH348">
        <v>0</v>
      </c>
      <c r="BI348">
        <v>1</v>
      </c>
      <c r="BJ348">
        <v>0</v>
      </c>
      <c r="BK348">
        <v>0</v>
      </c>
      <c r="BL348" s="15">
        <v>0</v>
      </c>
      <c r="BM348">
        <v>0</v>
      </c>
      <c r="BN348">
        <v>0</v>
      </c>
      <c r="BO348">
        <v>1</v>
      </c>
      <c r="BP348" s="15">
        <v>0</v>
      </c>
      <c r="BQ348">
        <v>0</v>
      </c>
      <c r="BR348">
        <v>0</v>
      </c>
      <c r="BS348" s="15">
        <v>0</v>
      </c>
      <c r="BT348">
        <v>1</v>
      </c>
      <c r="BU348">
        <v>1</v>
      </c>
      <c r="BV348">
        <v>0</v>
      </c>
      <c r="BW348">
        <v>0</v>
      </c>
      <c r="BX348">
        <v>0</v>
      </c>
      <c r="BY348">
        <v>0</v>
      </c>
      <c r="BZ348">
        <v>1</v>
      </c>
      <c r="CA348">
        <v>0</v>
      </c>
      <c r="CB348">
        <v>1</v>
      </c>
      <c r="CC348">
        <v>0</v>
      </c>
      <c r="CD348">
        <v>1</v>
      </c>
      <c r="CE348" s="15">
        <v>0</v>
      </c>
      <c r="CF348">
        <v>0</v>
      </c>
      <c r="CG348">
        <v>2</v>
      </c>
      <c r="CH348">
        <v>0</v>
      </c>
      <c r="CI348">
        <v>1</v>
      </c>
      <c r="CJ348">
        <v>33</v>
      </c>
      <c r="CK348" s="28" t="s">
        <v>80</v>
      </c>
    </row>
    <row r="349" spans="1:89" x14ac:dyDescent="0.35">
      <c r="A349">
        <v>348</v>
      </c>
      <c r="B349">
        <v>23</v>
      </c>
      <c r="C349" s="21" t="s">
        <v>132</v>
      </c>
      <c r="D349" s="11">
        <v>15.1</v>
      </c>
      <c r="E349" s="12">
        <v>4.12</v>
      </c>
      <c r="F349" s="7">
        <f t="shared" si="56"/>
        <v>3.6650485436893203</v>
      </c>
      <c r="G349" s="8">
        <v>0</v>
      </c>
      <c r="H349" s="9">
        <v>0</v>
      </c>
      <c r="I349" s="9">
        <v>0</v>
      </c>
      <c r="J349" s="9">
        <v>1</v>
      </c>
      <c r="K349" s="9">
        <v>0</v>
      </c>
      <c r="L349" s="8">
        <v>5109</v>
      </c>
      <c r="M349" s="9">
        <v>5</v>
      </c>
      <c r="N349" s="9">
        <f t="shared" si="50"/>
        <v>5103</v>
      </c>
      <c r="O349" s="9">
        <f t="shared" si="51"/>
        <v>15</v>
      </c>
      <c r="P349" s="7">
        <v>7.0203000000000007</v>
      </c>
      <c r="Q349" s="7">
        <f t="shared" si="57"/>
        <v>19.479700000000001</v>
      </c>
      <c r="R349" s="9">
        <v>1</v>
      </c>
      <c r="S349" s="9">
        <v>0</v>
      </c>
      <c r="T349" s="9">
        <v>0</v>
      </c>
      <c r="U349" s="9">
        <v>0</v>
      </c>
      <c r="V349" s="9">
        <v>1</v>
      </c>
      <c r="W349" s="25">
        <v>0</v>
      </c>
      <c r="X349" s="9">
        <v>0</v>
      </c>
      <c r="Y349" s="9">
        <v>1</v>
      </c>
      <c r="Z349" s="25">
        <v>0</v>
      </c>
      <c r="AA349" s="9">
        <v>0</v>
      </c>
      <c r="AB349" s="25">
        <v>1</v>
      </c>
      <c r="AC349" s="17">
        <v>2010</v>
      </c>
      <c r="AD349" s="27">
        <v>0.17945</v>
      </c>
      <c r="AE349" s="27">
        <v>0.59539999999999993</v>
      </c>
      <c r="AF349" s="27">
        <v>0.18837499999999999</v>
      </c>
      <c r="AG349" s="34">
        <v>3.7000000000000012E-2</v>
      </c>
      <c r="AH349" s="33">
        <v>1</v>
      </c>
      <c r="AI349" s="15">
        <v>0</v>
      </c>
      <c r="AJ349" s="27" t="s">
        <v>87</v>
      </c>
      <c r="AK349" s="31" t="s">
        <v>87</v>
      </c>
      <c r="AL349" t="s">
        <v>87</v>
      </c>
      <c r="AM349" s="31" t="s">
        <v>87</v>
      </c>
      <c r="AN349">
        <v>0</v>
      </c>
      <c r="AO349" s="15">
        <v>1</v>
      </c>
      <c r="AP349" t="s">
        <v>87</v>
      </c>
      <c r="AQ349" s="15" t="s">
        <v>87</v>
      </c>
      <c r="AR349" s="15" t="s">
        <v>30</v>
      </c>
      <c r="AS349">
        <v>0</v>
      </c>
      <c r="AT349">
        <v>0</v>
      </c>
      <c r="AU349">
        <v>0</v>
      </c>
      <c r="AV349">
        <v>0</v>
      </c>
      <c r="AW349">
        <v>0</v>
      </c>
      <c r="AX349">
        <v>0</v>
      </c>
      <c r="AY349" s="15">
        <v>1</v>
      </c>
      <c r="AZ349">
        <v>0</v>
      </c>
      <c r="BA349">
        <v>1</v>
      </c>
      <c r="BB349" s="15">
        <v>0</v>
      </c>
      <c r="BC349" t="s">
        <v>87</v>
      </c>
      <c r="BD349">
        <v>67</v>
      </c>
      <c r="BE349" s="21">
        <v>0.72199999999999998</v>
      </c>
      <c r="BF349" s="21">
        <v>32.5</v>
      </c>
      <c r="BG349">
        <v>0</v>
      </c>
      <c r="BH349">
        <v>0</v>
      </c>
      <c r="BI349">
        <v>0</v>
      </c>
      <c r="BJ349">
        <v>0</v>
      </c>
      <c r="BK349">
        <v>0</v>
      </c>
      <c r="BL349" s="15">
        <v>1</v>
      </c>
      <c r="BM349">
        <v>0</v>
      </c>
      <c r="BN349">
        <v>0</v>
      </c>
      <c r="BO349">
        <v>1</v>
      </c>
      <c r="BP349" s="15">
        <v>0</v>
      </c>
      <c r="BQ349">
        <v>0</v>
      </c>
      <c r="BR349">
        <v>0</v>
      </c>
      <c r="BS349" s="15">
        <v>1</v>
      </c>
      <c r="BT349">
        <v>1</v>
      </c>
      <c r="BU349">
        <v>1</v>
      </c>
      <c r="BV349">
        <v>0</v>
      </c>
      <c r="BW349">
        <v>0</v>
      </c>
      <c r="BX349">
        <v>0</v>
      </c>
      <c r="BY349">
        <v>0</v>
      </c>
      <c r="BZ349">
        <v>1</v>
      </c>
      <c r="CA349">
        <v>0</v>
      </c>
      <c r="CB349">
        <v>1</v>
      </c>
      <c r="CC349">
        <v>0</v>
      </c>
      <c r="CD349">
        <v>1</v>
      </c>
      <c r="CE349" s="15">
        <v>0</v>
      </c>
      <c r="CF349">
        <v>0</v>
      </c>
      <c r="CG349">
        <v>2</v>
      </c>
      <c r="CH349">
        <v>0</v>
      </c>
      <c r="CI349">
        <v>1</v>
      </c>
      <c r="CJ349">
        <v>33</v>
      </c>
      <c r="CK349" s="28" t="s">
        <v>80</v>
      </c>
    </row>
    <row r="350" spans="1:89" x14ac:dyDescent="0.35">
      <c r="A350">
        <v>349</v>
      </c>
      <c r="B350">
        <v>23</v>
      </c>
      <c r="C350" s="21" t="s">
        <v>132</v>
      </c>
      <c r="D350" s="11">
        <v>17.899999999999999</v>
      </c>
      <c r="E350" s="12">
        <v>0.83599999999999997</v>
      </c>
      <c r="F350" s="7">
        <f t="shared" si="56"/>
        <v>21.411483253588514</v>
      </c>
      <c r="G350" s="8">
        <v>0</v>
      </c>
      <c r="H350" s="9">
        <v>0</v>
      </c>
      <c r="I350" s="9">
        <v>0</v>
      </c>
      <c r="J350" s="9">
        <v>1</v>
      </c>
      <c r="K350" s="9">
        <v>0</v>
      </c>
      <c r="L350" s="8">
        <v>3510</v>
      </c>
      <c r="M350" s="9">
        <v>4</v>
      </c>
      <c r="N350" s="9">
        <f t="shared" si="50"/>
        <v>3505</v>
      </c>
      <c r="O350" s="9">
        <f t="shared" si="51"/>
        <v>15</v>
      </c>
      <c r="P350" s="7">
        <v>7.0203000000000007</v>
      </c>
      <c r="Q350" s="7">
        <f t="shared" si="57"/>
        <v>19.479700000000001</v>
      </c>
      <c r="R350" s="9">
        <v>1</v>
      </c>
      <c r="S350" s="9">
        <v>0</v>
      </c>
      <c r="T350" s="9">
        <v>0</v>
      </c>
      <c r="U350" s="9">
        <v>0</v>
      </c>
      <c r="V350" s="9">
        <v>1</v>
      </c>
      <c r="W350" s="25">
        <v>0</v>
      </c>
      <c r="X350" s="9">
        <v>0</v>
      </c>
      <c r="Y350" s="9">
        <v>1</v>
      </c>
      <c r="Z350" s="25">
        <v>0</v>
      </c>
      <c r="AA350" s="9">
        <v>0</v>
      </c>
      <c r="AB350" s="25">
        <v>1</v>
      </c>
      <c r="AC350" s="17">
        <v>2010</v>
      </c>
      <c r="AD350" s="27">
        <v>0.17945</v>
      </c>
      <c r="AE350" s="27">
        <v>0.59539999999999993</v>
      </c>
      <c r="AF350" s="27">
        <v>0.18837499999999999</v>
      </c>
      <c r="AG350" s="34">
        <v>3.7000000000000012E-2</v>
      </c>
      <c r="AH350" s="33">
        <v>1</v>
      </c>
      <c r="AI350" s="15">
        <v>0</v>
      </c>
      <c r="AJ350">
        <v>1</v>
      </c>
      <c r="AK350" s="31">
        <v>0</v>
      </c>
      <c r="AL350" t="s">
        <v>87</v>
      </c>
      <c r="AM350" s="31" t="s">
        <v>87</v>
      </c>
      <c r="AN350">
        <v>0</v>
      </c>
      <c r="AO350" s="15">
        <v>1</v>
      </c>
      <c r="AP350" t="s">
        <v>87</v>
      </c>
      <c r="AQ350" s="15" t="s">
        <v>87</v>
      </c>
      <c r="AR350" s="15" t="s">
        <v>30</v>
      </c>
      <c r="AS350">
        <v>0</v>
      </c>
      <c r="AT350">
        <v>0</v>
      </c>
      <c r="AU350">
        <v>0</v>
      </c>
      <c r="AV350">
        <v>0</v>
      </c>
      <c r="AW350">
        <v>0</v>
      </c>
      <c r="AX350">
        <v>0</v>
      </c>
      <c r="AY350" s="15">
        <v>1</v>
      </c>
      <c r="AZ350">
        <v>0</v>
      </c>
      <c r="BA350">
        <v>1</v>
      </c>
      <c r="BB350" s="15">
        <v>0</v>
      </c>
      <c r="BC350" t="s">
        <v>87</v>
      </c>
      <c r="BD350">
        <v>67</v>
      </c>
      <c r="BE350" s="21">
        <v>0.72199999999999998</v>
      </c>
      <c r="BF350" s="21">
        <v>32.5</v>
      </c>
      <c r="BG350">
        <v>0</v>
      </c>
      <c r="BH350">
        <v>0</v>
      </c>
      <c r="BI350">
        <v>0</v>
      </c>
      <c r="BJ350">
        <v>0</v>
      </c>
      <c r="BK350">
        <v>0</v>
      </c>
      <c r="BL350" s="15">
        <v>0</v>
      </c>
      <c r="BM350">
        <v>0</v>
      </c>
      <c r="BN350">
        <v>0</v>
      </c>
      <c r="BO350">
        <v>1</v>
      </c>
      <c r="BP350" s="15">
        <v>0</v>
      </c>
      <c r="BQ350">
        <v>0</v>
      </c>
      <c r="BR350">
        <v>0</v>
      </c>
      <c r="BS350" s="15">
        <v>0</v>
      </c>
      <c r="BT350">
        <v>1</v>
      </c>
      <c r="BU350">
        <v>1</v>
      </c>
      <c r="BV350">
        <v>0</v>
      </c>
      <c r="BW350">
        <v>0</v>
      </c>
      <c r="BX350">
        <v>0</v>
      </c>
      <c r="BY350">
        <v>0</v>
      </c>
      <c r="BZ350">
        <v>0</v>
      </c>
      <c r="CA350">
        <v>0</v>
      </c>
      <c r="CB350">
        <v>1</v>
      </c>
      <c r="CC350">
        <v>0</v>
      </c>
      <c r="CD350">
        <v>1</v>
      </c>
      <c r="CE350" s="15">
        <v>0</v>
      </c>
      <c r="CF350">
        <v>0</v>
      </c>
      <c r="CG350">
        <v>2</v>
      </c>
      <c r="CH350">
        <v>0</v>
      </c>
      <c r="CI350">
        <v>1</v>
      </c>
      <c r="CJ350">
        <v>33</v>
      </c>
      <c r="CK350" s="28" t="s">
        <v>80</v>
      </c>
    </row>
    <row r="351" spans="1:89" x14ac:dyDescent="0.35">
      <c r="A351">
        <v>350</v>
      </c>
      <c r="B351">
        <v>23</v>
      </c>
      <c r="C351" s="21" t="s">
        <v>132</v>
      </c>
      <c r="D351" s="11">
        <v>13</v>
      </c>
      <c r="E351" s="12">
        <v>4.0199999999999996</v>
      </c>
      <c r="F351" s="7">
        <f t="shared" si="56"/>
        <v>3.2338308457711444</v>
      </c>
      <c r="G351" s="8">
        <v>0</v>
      </c>
      <c r="H351" s="9">
        <v>0</v>
      </c>
      <c r="I351" s="9">
        <v>0</v>
      </c>
      <c r="J351" s="9">
        <v>1</v>
      </c>
      <c r="K351" s="9">
        <v>0</v>
      </c>
      <c r="L351" s="8">
        <v>3510</v>
      </c>
      <c r="M351" s="9">
        <v>4</v>
      </c>
      <c r="N351" s="9">
        <f t="shared" si="50"/>
        <v>3505</v>
      </c>
      <c r="O351" s="9">
        <f t="shared" si="51"/>
        <v>15</v>
      </c>
      <c r="P351" s="7">
        <v>7.0203000000000007</v>
      </c>
      <c r="Q351" s="7">
        <f t="shared" si="57"/>
        <v>19.479700000000001</v>
      </c>
      <c r="R351" s="9">
        <v>1</v>
      </c>
      <c r="S351" s="9">
        <v>0</v>
      </c>
      <c r="T351" s="9">
        <v>0</v>
      </c>
      <c r="U351" s="9">
        <v>0</v>
      </c>
      <c r="V351" s="9">
        <v>1</v>
      </c>
      <c r="W351" s="25">
        <v>0</v>
      </c>
      <c r="X351" s="9">
        <v>0</v>
      </c>
      <c r="Y351" s="9">
        <v>1</v>
      </c>
      <c r="Z351" s="25">
        <v>0</v>
      </c>
      <c r="AA351" s="9">
        <v>0</v>
      </c>
      <c r="AB351" s="25">
        <v>1</v>
      </c>
      <c r="AC351" s="17">
        <v>2010</v>
      </c>
      <c r="AD351" s="27">
        <v>0.17945</v>
      </c>
      <c r="AE351" s="27">
        <v>0.59539999999999993</v>
      </c>
      <c r="AF351" s="27">
        <v>0.18837499999999999</v>
      </c>
      <c r="AG351" s="34">
        <v>3.7000000000000012E-2</v>
      </c>
      <c r="AH351" s="33">
        <v>1</v>
      </c>
      <c r="AI351" s="15">
        <v>0</v>
      </c>
      <c r="AJ351">
        <v>0</v>
      </c>
      <c r="AK351" s="31">
        <v>1</v>
      </c>
      <c r="AL351" t="s">
        <v>87</v>
      </c>
      <c r="AM351" s="31" t="s">
        <v>87</v>
      </c>
      <c r="AN351">
        <v>0</v>
      </c>
      <c r="AO351" s="15">
        <v>1</v>
      </c>
      <c r="AP351" t="s">
        <v>87</v>
      </c>
      <c r="AQ351" s="15" t="s">
        <v>87</v>
      </c>
      <c r="AR351" s="15" t="s">
        <v>30</v>
      </c>
      <c r="AS351">
        <v>0</v>
      </c>
      <c r="AT351">
        <v>0</v>
      </c>
      <c r="AU351">
        <v>0</v>
      </c>
      <c r="AV351">
        <v>0</v>
      </c>
      <c r="AW351">
        <v>0</v>
      </c>
      <c r="AX351">
        <v>0</v>
      </c>
      <c r="AY351" s="15">
        <v>1</v>
      </c>
      <c r="AZ351">
        <v>0</v>
      </c>
      <c r="BA351">
        <v>1</v>
      </c>
      <c r="BB351" s="15">
        <v>0</v>
      </c>
      <c r="BC351" t="s">
        <v>87</v>
      </c>
      <c r="BD351">
        <v>67</v>
      </c>
      <c r="BE351" s="21">
        <v>0.72199999999999998</v>
      </c>
      <c r="BF351" s="21">
        <v>32.5</v>
      </c>
      <c r="BG351">
        <v>0</v>
      </c>
      <c r="BH351">
        <v>0</v>
      </c>
      <c r="BI351">
        <v>1</v>
      </c>
      <c r="BJ351">
        <v>0</v>
      </c>
      <c r="BK351">
        <v>0</v>
      </c>
      <c r="BL351" s="15">
        <v>0</v>
      </c>
      <c r="BM351">
        <v>0</v>
      </c>
      <c r="BN351">
        <v>0</v>
      </c>
      <c r="BO351">
        <v>1</v>
      </c>
      <c r="BP351" s="15">
        <v>0</v>
      </c>
      <c r="BQ351">
        <v>0</v>
      </c>
      <c r="BR351">
        <v>0</v>
      </c>
      <c r="BS351" s="15">
        <v>0</v>
      </c>
      <c r="BT351">
        <v>1</v>
      </c>
      <c r="BU351">
        <v>1</v>
      </c>
      <c r="BV351">
        <v>0</v>
      </c>
      <c r="BW351">
        <v>0</v>
      </c>
      <c r="BX351">
        <v>0</v>
      </c>
      <c r="BY351">
        <v>0</v>
      </c>
      <c r="BZ351">
        <v>0</v>
      </c>
      <c r="CA351">
        <v>0</v>
      </c>
      <c r="CB351">
        <v>1</v>
      </c>
      <c r="CC351">
        <v>0</v>
      </c>
      <c r="CD351">
        <v>1</v>
      </c>
      <c r="CE351" s="15">
        <v>0</v>
      </c>
      <c r="CF351">
        <v>0</v>
      </c>
      <c r="CG351">
        <v>2</v>
      </c>
      <c r="CH351">
        <v>0</v>
      </c>
      <c r="CI351">
        <v>1</v>
      </c>
      <c r="CJ351">
        <v>33</v>
      </c>
      <c r="CK351" s="28" t="s">
        <v>80</v>
      </c>
    </row>
    <row r="352" spans="1:89" x14ac:dyDescent="0.35">
      <c r="A352">
        <v>351</v>
      </c>
      <c r="B352">
        <v>23</v>
      </c>
      <c r="C352" s="21" t="s">
        <v>132</v>
      </c>
      <c r="D352" s="11">
        <v>17.899999999999999</v>
      </c>
      <c r="E352" s="12">
        <v>0.83599999999999997</v>
      </c>
      <c r="F352" s="7">
        <f t="shared" si="56"/>
        <v>21.411483253588514</v>
      </c>
      <c r="G352" s="8">
        <v>0</v>
      </c>
      <c r="H352" s="9">
        <v>0</v>
      </c>
      <c r="I352" s="9">
        <v>0</v>
      </c>
      <c r="J352" s="9">
        <v>1</v>
      </c>
      <c r="K352" s="9">
        <v>0</v>
      </c>
      <c r="L352" s="8">
        <v>3510</v>
      </c>
      <c r="M352" s="9">
        <v>4</v>
      </c>
      <c r="N352" s="9">
        <f t="shared" si="50"/>
        <v>3505</v>
      </c>
      <c r="O352" s="9">
        <f t="shared" si="51"/>
        <v>15</v>
      </c>
      <c r="P352" s="7">
        <v>7.0203000000000007</v>
      </c>
      <c r="Q352" s="7">
        <f t="shared" si="57"/>
        <v>19.479700000000001</v>
      </c>
      <c r="R352" s="9">
        <v>1</v>
      </c>
      <c r="S352" s="9">
        <v>0</v>
      </c>
      <c r="T352" s="9">
        <v>0</v>
      </c>
      <c r="U352" s="9">
        <v>0</v>
      </c>
      <c r="V352" s="9">
        <v>1</v>
      </c>
      <c r="W352" s="25">
        <v>0</v>
      </c>
      <c r="X352" s="9">
        <v>0</v>
      </c>
      <c r="Y352" s="9">
        <v>1</v>
      </c>
      <c r="Z352" s="25">
        <v>0</v>
      </c>
      <c r="AA352" s="9">
        <v>0</v>
      </c>
      <c r="AB352" s="25">
        <v>1</v>
      </c>
      <c r="AC352" s="17">
        <v>2010</v>
      </c>
      <c r="AD352" s="27">
        <v>0.17945</v>
      </c>
      <c r="AE352" s="27">
        <v>0.59539999999999993</v>
      </c>
      <c r="AF352" s="27">
        <v>0.18837499999999999</v>
      </c>
      <c r="AG352" s="34">
        <v>3.7000000000000012E-2</v>
      </c>
      <c r="AH352" s="33">
        <v>1</v>
      </c>
      <c r="AI352" s="15">
        <v>0</v>
      </c>
      <c r="AJ352">
        <v>1</v>
      </c>
      <c r="AK352" s="31">
        <v>0</v>
      </c>
      <c r="AL352" t="s">
        <v>87</v>
      </c>
      <c r="AM352" s="31" t="s">
        <v>87</v>
      </c>
      <c r="AN352">
        <v>0</v>
      </c>
      <c r="AO352" s="15">
        <v>1</v>
      </c>
      <c r="AP352" t="s">
        <v>87</v>
      </c>
      <c r="AQ352" s="15" t="s">
        <v>87</v>
      </c>
      <c r="AR352" s="15" t="s">
        <v>30</v>
      </c>
      <c r="AS352">
        <v>0</v>
      </c>
      <c r="AT352">
        <v>0</v>
      </c>
      <c r="AU352">
        <v>0</v>
      </c>
      <c r="AV352">
        <v>0</v>
      </c>
      <c r="AW352">
        <v>0</v>
      </c>
      <c r="AX352">
        <v>0</v>
      </c>
      <c r="AY352" s="15">
        <v>1</v>
      </c>
      <c r="AZ352">
        <v>0</v>
      </c>
      <c r="BA352">
        <v>1</v>
      </c>
      <c r="BB352" s="15">
        <v>0</v>
      </c>
      <c r="BC352" t="s">
        <v>87</v>
      </c>
      <c r="BD352">
        <v>67</v>
      </c>
      <c r="BE352" s="21">
        <v>0.72199999999999998</v>
      </c>
      <c r="BF352" s="21">
        <v>32.5</v>
      </c>
      <c r="BG352">
        <v>0</v>
      </c>
      <c r="BH352">
        <v>0</v>
      </c>
      <c r="BI352">
        <v>0</v>
      </c>
      <c r="BJ352">
        <v>0</v>
      </c>
      <c r="BK352">
        <v>0</v>
      </c>
      <c r="BL352" s="15">
        <v>0</v>
      </c>
      <c r="BM352">
        <v>0</v>
      </c>
      <c r="BN352">
        <v>0</v>
      </c>
      <c r="BO352">
        <v>1</v>
      </c>
      <c r="BP352" s="15">
        <v>0</v>
      </c>
      <c r="BQ352">
        <v>0</v>
      </c>
      <c r="BR352">
        <v>0</v>
      </c>
      <c r="BS352" s="15">
        <v>0</v>
      </c>
      <c r="BT352">
        <v>1</v>
      </c>
      <c r="BU352">
        <v>1</v>
      </c>
      <c r="BV352">
        <v>0</v>
      </c>
      <c r="BW352">
        <v>0</v>
      </c>
      <c r="BX352">
        <v>0</v>
      </c>
      <c r="BY352">
        <v>0</v>
      </c>
      <c r="BZ352">
        <v>0</v>
      </c>
      <c r="CA352">
        <v>0</v>
      </c>
      <c r="CB352">
        <v>1</v>
      </c>
      <c r="CC352">
        <v>0</v>
      </c>
      <c r="CD352">
        <v>1</v>
      </c>
      <c r="CE352" s="15">
        <v>0</v>
      </c>
      <c r="CF352">
        <v>0</v>
      </c>
      <c r="CG352">
        <v>2</v>
      </c>
      <c r="CH352">
        <v>0</v>
      </c>
      <c r="CI352">
        <v>1</v>
      </c>
      <c r="CJ352">
        <v>33</v>
      </c>
      <c r="CK352" s="28" t="s">
        <v>80</v>
      </c>
    </row>
    <row r="353" spans="1:89" x14ac:dyDescent="0.35">
      <c r="A353">
        <v>352</v>
      </c>
      <c r="B353">
        <v>23</v>
      </c>
      <c r="C353" s="21" t="s">
        <v>132</v>
      </c>
      <c r="D353" s="11">
        <v>16.7</v>
      </c>
      <c r="E353" s="12">
        <v>6.41</v>
      </c>
      <c r="F353" s="7">
        <f t="shared" si="56"/>
        <v>2.6053042121684866</v>
      </c>
      <c r="G353" s="8">
        <v>0</v>
      </c>
      <c r="H353" s="9">
        <v>0</v>
      </c>
      <c r="I353" s="9">
        <v>0</v>
      </c>
      <c r="J353" s="9">
        <v>1</v>
      </c>
      <c r="K353" s="9">
        <v>0</v>
      </c>
      <c r="L353" s="8">
        <v>1599</v>
      </c>
      <c r="M353" s="9">
        <v>4</v>
      </c>
      <c r="N353" s="9">
        <f t="shared" si="50"/>
        <v>1594</v>
      </c>
      <c r="O353" s="9">
        <f t="shared" si="51"/>
        <v>15</v>
      </c>
      <c r="P353" s="7">
        <v>7.0203000000000007</v>
      </c>
      <c r="Q353" s="7">
        <f t="shared" si="57"/>
        <v>19.479700000000001</v>
      </c>
      <c r="R353" s="9">
        <v>1</v>
      </c>
      <c r="S353" s="9">
        <v>0</v>
      </c>
      <c r="T353" s="9">
        <v>0</v>
      </c>
      <c r="U353" s="9">
        <v>0</v>
      </c>
      <c r="V353" s="9">
        <v>1</v>
      </c>
      <c r="W353" s="25">
        <v>0</v>
      </c>
      <c r="X353" s="9">
        <v>0</v>
      </c>
      <c r="Y353" s="9">
        <v>1</v>
      </c>
      <c r="Z353" s="25">
        <v>0</v>
      </c>
      <c r="AA353" s="9">
        <v>0</v>
      </c>
      <c r="AB353" s="25">
        <v>1</v>
      </c>
      <c r="AC353" s="17">
        <v>2010</v>
      </c>
      <c r="AD353" s="27">
        <v>0.17945</v>
      </c>
      <c r="AE353" s="27">
        <v>0.59539999999999993</v>
      </c>
      <c r="AF353" s="27">
        <v>0.18837499999999999</v>
      </c>
      <c r="AG353" s="34">
        <v>3.7000000000000012E-2</v>
      </c>
      <c r="AH353" s="33">
        <v>1</v>
      </c>
      <c r="AI353" s="15">
        <v>0</v>
      </c>
      <c r="AJ353">
        <v>0</v>
      </c>
      <c r="AK353" s="31">
        <v>1</v>
      </c>
      <c r="AL353" t="s">
        <v>87</v>
      </c>
      <c r="AM353" s="31" t="s">
        <v>87</v>
      </c>
      <c r="AN353">
        <v>0</v>
      </c>
      <c r="AO353" s="15">
        <v>1</v>
      </c>
      <c r="AP353" t="s">
        <v>87</v>
      </c>
      <c r="AQ353" s="15" t="s">
        <v>87</v>
      </c>
      <c r="AR353" s="15" t="s">
        <v>30</v>
      </c>
      <c r="AS353">
        <v>0</v>
      </c>
      <c r="AT353">
        <v>0</v>
      </c>
      <c r="AU353">
        <v>0</v>
      </c>
      <c r="AV353">
        <v>0</v>
      </c>
      <c r="AW353">
        <v>0</v>
      </c>
      <c r="AX353">
        <v>0</v>
      </c>
      <c r="AY353" s="15">
        <v>1</v>
      </c>
      <c r="AZ353">
        <v>0</v>
      </c>
      <c r="BA353">
        <v>1</v>
      </c>
      <c r="BB353" s="15">
        <v>0</v>
      </c>
      <c r="BC353" t="s">
        <v>87</v>
      </c>
      <c r="BD353">
        <v>67</v>
      </c>
      <c r="BE353" s="21">
        <v>0.72199999999999998</v>
      </c>
      <c r="BF353" s="21">
        <v>32.5</v>
      </c>
      <c r="BG353">
        <v>0</v>
      </c>
      <c r="BH353">
        <v>0</v>
      </c>
      <c r="BI353">
        <v>1</v>
      </c>
      <c r="BJ353">
        <v>0</v>
      </c>
      <c r="BK353">
        <v>0</v>
      </c>
      <c r="BL353" s="15">
        <v>0</v>
      </c>
      <c r="BM353">
        <v>0</v>
      </c>
      <c r="BN353">
        <v>0</v>
      </c>
      <c r="BO353">
        <v>1</v>
      </c>
      <c r="BP353" s="15">
        <v>0</v>
      </c>
      <c r="BQ353">
        <v>0</v>
      </c>
      <c r="BR353">
        <v>0</v>
      </c>
      <c r="BS353" s="15">
        <v>0</v>
      </c>
      <c r="BT353">
        <v>1</v>
      </c>
      <c r="BU353">
        <v>1</v>
      </c>
      <c r="BV353">
        <v>0</v>
      </c>
      <c r="BW353">
        <v>0</v>
      </c>
      <c r="BX353">
        <v>0</v>
      </c>
      <c r="BY353">
        <v>0</v>
      </c>
      <c r="BZ353">
        <v>0</v>
      </c>
      <c r="CA353">
        <v>0</v>
      </c>
      <c r="CB353">
        <v>1</v>
      </c>
      <c r="CC353">
        <v>0</v>
      </c>
      <c r="CD353">
        <v>1</v>
      </c>
      <c r="CE353" s="15">
        <v>0</v>
      </c>
      <c r="CF353">
        <v>0</v>
      </c>
      <c r="CG353">
        <v>2</v>
      </c>
      <c r="CH353">
        <v>0</v>
      </c>
      <c r="CI353">
        <v>1</v>
      </c>
      <c r="CJ353">
        <v>33</v>
      </c>
      <c r="CK353" s="28" t="s">
        <v>80</v>
      </c>
    </row>
    <row r="354" spans="1:89" x14ac:dyDescent="0.35">
      <c r="A354">
        <v>353</v>
      </c>
      <c r="B354">
        <v>23</v>
      </c>
      <c r="C354" s="21" t="s">
        <v>132</v>
      </c>
      <c r="D354" s="11">
        <v>14.4</v>
      </c>
      <c r="E354" s="12">
        <v>1.4</v>
      </c>
      <c r="F354" s="7">
        <f t="shared" si="56"/>
        <v>10.285714285714286</v>
      </c>
      <c r="G354" s="8">
        <v>0</v>
      </c>
      <c r="H354" s="9">
        <v>0</v>
      </c>
      <c r="I354" s="9">
        <v>0</v>
      </c>
      <c r="J354" s="9">
        <v>1</v>
      </c>
      <c r="K354" s="9">
        <v>0</v>
      </c>
      <c r="L354" s="8">
        <v>890</v>
      </c>
      <c r="M354" s="9">
        <v>4</v>
      </c>
      <c r="N354" s="9">
        <f t="shared" si="50"/>
        <v>885</v>
      </c>
      <c r="O354" s="9">
        <f t="shared" si="51"/>
        <v>15</v>
      </c>
      <c r="P354" s="7">
        <v>7.0203000000000007</v>
      </c>
      <c r="Q354" s="7">
        <f t="shared" si="57"/>
        <v>19.479700000000001</v>
      </c>
      <c r="R354" s="9">
        <v>1</v>
      </c>
      <c r="S354" s="9">
        <v>0</v>
      </c>
      <c r="T354" s="9">
        <v>0</v>
      </c>
      <c r="U354" s="9">
        <v>0</v>
      </c>
      <c r="V354" s="9">
        <v>1</v>
      </c>
      <c r="W354" s="25">
        <v>0</v>
      </c>
      <c r="X354" s="9">
        <v>0</v>
      </c>
      <c r="Y354" s="9">
        <v>1</v>
      </c>
      <c r="Z354" s="25">
        <v>0</v>
      </c>
      <c r="AA354" s="9">
        <v>0</v>
      </c>
      <c r="AB354" s="25">
        <v>1</v>
      </c>
      <c r="AC354" s="17">
        <v>2010</v>
      </c>
      <c r="AD354" s="27">
        <v>0.17945</v>
      </c>
      <c r="AE354" s="27">
        <v>0.59539999999999993</v>
      </c>
      <c r="AF354" s="27">
        <v>0.18837499999999999</v>
      </c>
      <c r="AG354" s="34">
        <v>3.7000000000000012E-2</v>
      </c>
      <c r="AH354" s="33">
        <v>1</v>
      </c>
      <c r="AI354" s="15">
        <v>0</v>
      </c>
      <c r="AJ354" s="27" t="s">
        <v>87</v>
      </c>
      <c r="AK354" s="31" t="s">
        <v>87</v>
      </c>
      <c r="AL354" t="s">
        <v>87</v>
      </c>
      <c r="AM354" s="31" t="s">
        <v>87</v>
      </c>
      <c r="AN354">
        <v>0</v>
      </c>
      <c r="AO354" s="15">
        <v>1</v>
      </c>
      <c r="AP354">
        <v>1</v>
      </c>
      <c r="AQ354" s="15">
        <v>0</v>
      </c>
      <c r="AR354" s="15" t="s">
        <v>30</v>
      </c>
      <c r="AS354">
        <v>0</v>
      </c>
      <c r="AT354">
        <v>0</v>
      </c>
      <c r="AU354">
        <v>0</v>
      </c>
      <c r="AV354">
        <v>0</v>
      </c>
      <c r="AW354">
        <v>0</v>
      </c>
      <c r="AX354">
        <v>0</v>
      </c>
      <c r="AY354" s="15">
        <v>1</v>
      </c>
      <c r="AZ354">
        <v>0</v>
      </c>
      <c r="BA354">
        <v>1</v>
      </c>
      <c r="BB354" s="15">
        <v>0</v>
      </c>
      <c r="BC354" t="s">
        <v>87</v>
      </c>
      <c r="BD354">
        <v>67</v>
      </c>
      <c r="BE354" s="21">
        <v>0.72199999999999998</v>
      </c>
      <c r="BF354" s="21">
        <v>32.5</v>
      </c>
      <c r="BG354">
        <v>0</v>
      </c>
      <c r="BH354">
        <v>0</v>
      </c>
      <c r="BI354">
        <v>0</v>
      </c>
      <c r="BJ354">
        <v>0</v>
      </c>
      <c r="BK354">
        <v>0</v>
      </c>
      <c r="BL354" s="15">
        <v>0</v>
      </c>
      <c r="BM354">
        <v>0</v>
      </c>
      <c r="BN354">
        <v>0</v>
      </c>
      <c r="BO354">
        <v>1</v>
      </c>
      <c r="BP354" s="15">
        <v>0</v>
      </c>
      <c r="BQ354">
        <v>0</v>
      </c>
      <c r="BR354">
        <v>0</v>
      </c>
      <c r="BS354" s="15">
        <v>0</v>
      </c>
      <c r="BT354">
        <v>1</v>
      </c>
      <c r="BU354">
        <v>1</v>
      </c>
      <c r="BV354">
        <v>0</v>
      </c>
      <c r="BW354">
        <v>0</v>
      </c>
      <c r="BX354">
        <v>0</v>
      </c>
      <c r="BY354">
        <v>0</v>
      </c>
      <c r="BZ354">
        <v>1</v>
      </c>
      <c r="CA354">
        <v>0</v>
      </c>
      <c r="CB354">
        <v>1</v>
      </c>
      <c r="CC354">
        <v>0</v>
      </c>
      <c r="CD354">
        <v>0</v>
      </c>
      <c r="CE354" s="15">
        <v>0</v>
      </c>
      <c r="CF354">
        <v>0</v>
      </c>
      <c r="CG354">
        <v>2</v>
      </c>
      <c r="CH354">
        <v>0</v>
      </c>
      <c r="CI354">
        <v>1</v>
      </c>
      <c r="CJ354">
        <v>33</v>
      </c>
      <c r="CK354" s="28" t="s">
        <v>80</v>
      </c>
    </row>
    <row r="355" spans="1:89" x14ac:dyDescent="0.35">
      <c r="A355">
        <v>354</v>
      </c>
      <c r="B355">
        <v>23</v>
      </c>
      <c r="C355" s="21" t="s">
        <v>132</v>
      </c>
      <c r="D355" s="11">
        <v>21.4</v>
      </c>
      <c r="E355" s="12">
        <v>4.41</v>
      </c>
      <c r="F355" s="7">
        <f t="shared" si="56"/>
        <v>4.8526077097505667</v>
      </c>
      <c r="G355" s="8">
        <v>0</v>
      </c>
      <c r="H355" s="9">
        <v>0</v>
      </c>
      <c r="I355" s="9">
        <v>0</v>
      </c>
      <c r="J355" s="9">
        <v>1</v>
      </c>
      <c r="K355" s="9">
        <v>0</v>
      </c>
      <c r="L355" s="8">
        <v>890</v>
      </c>
      <c r="M355" s="9">
        <v>3</v>
      </c>
      <c r="N355" s="9">
        <f t="shared" si="50"/>
        <v>886</v>
      </c>
      <c r="O355" s="9">
        <f t="shared" si="51"/>
        <v>15</v>
      </c>
      <c r="P355" s="7">
        <v>7.0203000000000007</v>
      </c>
      <c r="Q355" s="7">
        <f t="shared" si="57"/>
        <v>19.479700000000001</v>
      </c>
      <c r="R355" s="9">
        <v>1</v>
      </c>
      <c r="S355" s="9">
        <v>0</v>
      </c>
      <c r="T355" s="9">
        <v>0</v>
      </c>
      <c r="U355" s="9">
        <v>0</v>
      </c>
      <c r="V355" s="9">
        <v>1</v>
      </c>
      <c r="W355" s="25">
        <v>0</v>
      </c>
      <c r="X355" s="9">
        <v>0</v>
      </c>
      <c r="Y355" s="9">
        <v>1</v>
      </c>
      <c r="Z355" s="25">
        <v>0</v>
      </c>
      <c r="AA355" s="9">
        <v>0</v>
      </c>
      <c r="AB355" s="25">
        <v>1</v>
      </c>
      <c r="AC355" s="17">
        <v>2010</v>
      </c>
      <c r="AD355" s="27">
        <v>0.17945</v>
      </c>
      <c r="AE355" s="27">
        <v>0.59539999999999993</v>
      </c>
      <c r="AF355" s="27">
        <v>0.18837499999999999</v>
      </c>
      <c r="AG355" s="34">
        <v>3.7000000000000012E-2</v>
      </c>
      <c r="AH355" s="33">
        <v>1</v>
      </c>
      <c r="AI355" s="15">
        <v>0</v>
      </c>
      <c r="AJ355" s="27" t="s">
        <v>87</v>
      </c>
      <c r="AK355" s="31" t="s">
        <v>87</v>
      </c>
      <c r="AL355" t="s">
        <v>87</v>
      </c>
      <c r="AM355" s="31" t="s">
        <v>87</v>
      </c>
      <c r="AN355">
        <v>0</v>
      </c>
      <c r="AO355" s="15">
        <v>1</v>
      </c>
      <c r="AP355">
        <v>1</v>
      </c>
      <c r="AQ355" s="15">
        <v>0</v>
      </c>
      <c r="AR355" s="15" t="s">
        <v>30</v>
      </c>
      <c r="AS355">
        <v>0</v>
      </c>
      <c r="AT355">
        <v>0</v>
      </c>
      <c r="AU355">
        <v>0</v>
      </c>
      <c r="AV355">
        <v>0</v>
      </c>
      <c r="AW355">
        <v>0</v>
      </c>
      <c r="AX355">
        <v>0</v>
      </c>
      <c r="AY355" s="15">
        <v>1</v>
      </c>
      <c r="AZ355">
        <v>0</v>
      </c>
      <c r="BA355">
        <v>1</v>
      </c>
      <c r="BB355" s="15">
        <v>0</v>
      </c>
      <c r="BC355" t="s">
        <v>87</v>
      </c>
      <c r="BD355">
        <v>67</v>
      </c>
      <c r="BE355" s="21">
        <v>0.72199999999999998</v>
      </c>
      <c r="BF355" s="21">
        <v>32.5</v>
      </c>
      <c r="BG355">
        <v>0</v>
      </c>
      <c r="BH355">
        <v>0</v>
      </c>
      <c r="BI355">
        <v>1</v>
      </c>
      <c r="BJ355">
        <v>0</v>
      </c>
      <c r="BK355">
        <v>0</v>
      </c>
      <c r="BL355" s="15">
        <v>0</v>
      </c>
      <c r="BM355">
        <v>0</v>
      </c>
      <c r="BN355">
        <v>0</v>
      </c>
      <c r="BO355">
        <v>1</v>
      </c>
      <c r="BP355" s="15">
        <v>0</v>
      </c>
      <c r="BQ355">
        <v>0</v>
      </c>
      <c r="BR355">
        <v>0</v>
      </c>
      <c r="BS355" s="15">
        <v>0</v>
      </c>
      <c r="BT355">
        <v>1</v>
      </c>
      <c r="BU355">
        <v>1</v>
      </c>
      <c r="BV355">
        <v>0</v>
      </c>
      <c r="BW355">
        <v>0</v>
      </c>
      <c r="BX355">
        <v>0</v>
      </c>
      <c r="BY355">
        <v>0</v>
      </c>
      <c r="BZ355">
        <v>1</v>
      </c>
      <c r="CA355">
        <v>0</v>
      </c>
      <c r="CB355">
        <v>1</v>
      </c>
      <c r="CC355">
        <v>0</v>
      </c>
      <c r="CD355">
        <v>0</v>
      </c>
      <c r="CE355" s="15">
        <v>0</v>
      </c>
      <c r="CF355">
        <v>0</v>
      </c>
      <c r="CG355">
        <v>2</v>
      </c>
      <c r="CH355">
        <v>0</v>
      </c>
      <c r="CI355">
        <v>1</v>
      </c>
      <c r="CJ355">
        <v>33</v>
      </c>
      <c r="CK355" s="28" t="s">
        <v>80</v>
      </c>
    </row>
    <row r="356" spans="1:89" x14ac:dyDescent="0.35">
      <c r="A356">
        <v>355</v>
      </c>
      <c r="B356">
        <v>23</v>
      </c>
      <c r="C356" s="21" t="s">
        <v>132</v>
      </c>
      <c r="D356" s="11">
        <v>14.4</v>
      </c>
      <c r="E356" s="12">
        <v>1.4</v>
      </c>
      <c r="F356" s="7">
        <f t="shared" si="56"/>
        <v>10.285714285714286</v>
      </c>
      <c r="G356" s="8">
        <v>0</v>
      </c>
      <c r="H356" s="9">
        <v>0</v>
      </c>
      <c r="I356" s="9">
        <v>0</v>
      </c>
      <c r="J356" s="9">
        <v>1</v>
      </c>
      <c r="K356" s="9">
        <v>0</v>
      </c>
      <c r="L356" s="8">
        <v>890</v>
      </c>
      <c r="M356" s="9">
        <v>4</v>
      </c>
      <c r="N356" s="9">
        <f t="shared" si="50"/>
        <v>885</v>
      </c>
      <c r="O356" s="9">
        <f t="shared" si="51"/>
        <v>15</v>
      </c>
      <c r="P356" s="7">
        <v>7.0203000000000007</v>
      </c>
      <c r="Q356" s="7">
        <f t="shared" si="57"/>
        <v>19.479700000000001</v>
      </c>
      <c r="R356" s="9">
        <v>1</v>
      </c>
      <c r="S356" s="9">
        <v>0</v>
      </c>
      <c r="T356" s="9">
        <v>0</v>
      </c>
      <c r="U356" s="9">
        <v>0</v>
      </c>
      <c r="V356" s="9">
        <v>1</v>
      </c>
      <c r="W356" s="25">
        <v>0</v>
      </c>
      <c r="X356" s="9">
        <v>0</v>
      </c>
      <c r="Y356" s="9">
        <v>1</v>
      </c>
      <c r="Z356" s="25">
        <v>0</v>
      </c>
      <c r="AA356" s="9">
        <v>0</v>
      </c>
      <c r="AB356" s="25">
        <v>1</v>
      </c>
      <c r="AC356" s="17">
        <v>2010</v>
      </c>
      <c r="AD356" s="27">
        <v>0.17945</v>
      </c>
      <c r="AE356" s="27">
        <v>0.59539999999999993</v>
      </c>
      <c r="AF356" s="27">
        <v>0.18837499999999999</v>
      </c>
      <c r="AG356" s="34">
        <v>3.7000000000000012E-2</v>
      </c>
      <c r="AH356" s="33">
        <v>1</v>
      </c>
      <c r="AI356" s="15">
        <v>0</v>
      </c>
      <c r="AJ356" s="27" t="s">
        <v>87</v>
      </c>
      <c r="AK356" s="31" t="s">
        <v>87</v>
      </c>
      <c r="AL356" t="s">
        <v>87</v>
      </c>
      <c r="AM356" s="31" t="s">
        <v>87</v>
      </c>
      <c r="AN356">
        <v>0</v>
      </c>
      <c r="AO356" s="15">
        <v>1</v>
      </c>
      <c r="AP356">
        <v>0</v>
      </c>
      <c r="AQ356" s="15">
        <v>1</v>
      </c>
      <c r="AR356" s="15" t="s">
        <v>30</v>
      </c>
      <c r="AS356">
        <v>0</v>
      </c>
      <c r="AT356">
        <v>0</v>
      </c>
      <c r="AU356">
        <v>0</v>
      </c>
      <c r="AV356">
        <v>0</v>
      </c>
      <c r="AW356">
        <v>0</v>
      </c>
      <c r="AX356">
        <v>0</v>
      </c>
      <c r="AY356" s="15">
        <v>1</v>
      </c>
      <c r="AZ356">
        <v>0</v>
      </c>
      <c r="BA356">
        <v>1</v>
      </c>
      <c r="BB356" s="15">
        <v>0</v>
      </c>
      <c r="BC356" t="s">
        <v>87</v>
      </c>
      <c r="BD356">
        <v>67</v>
      </c>
      <c r="BE356" s="21">
        <v>0.72199999999999998</v>
      </c>
      <c r="BF356" s="21">
        <v>32.5</v>
      </c>
      <c r="BG356">
        <v>0</v>
      </c>
      <c r="BH356">
        <v>0</v>
      </c>
      <c r="BI356">
        <v>0</v>
      </c>
      <c r="BJ356">
        <v>0</v>
      </c>
      <c r="BK356">
        <v>0</v>
      </c>
      <c r="BL356" s="15">
        <v>0</v>
      </c>
      <c r="BM356">
        <v>0</v>
      </c>
      <c r="BN356">
        <v>0</v>
      </c>
      <c r="BO356">
        <v>1</v>
      </c>
      <c r="BP356" s="15">
        <v>0</v>
      </c>
      <c r="BQ356">
        <v>0</v>
      </c>
      <c r="BR356">
        <v>0</v>
      </c>
      <c r="BS356" s="15">
        <v>0</v>
      </c>
      <c r="BT356">
        <v>1</v>
      </c>
      <c r="BU356">
        <v>1</v>
      </c>
      <c r="BV356">
        <v>0</v>
      </c>
      <c r="BW356">
        <v>0</v>
      </c>
      <c r="BX356">
        <v>0</v>
      </c>
      <c r="BY356">
        <v>0</v>
      </c>
      <c r="BZ356">
        <v>1</v>
      </c>
      <c r="CA356">
        <v>0</v>
      </c>
      <c r="CB356">
        <v>1</v>
      </c>
      <c r="CC356">
        <v>0</v>
      </c>
      <c r="CD356">
        <v>0</v>
      </c>
      <c r="CE356" s="15">
        <v>0</v>
      </c>
      <c r="CF356">
        <v>0</v>
      </c>
      <c r="CG356">
        <v>2</v>
      </c>
      <c r="CH356">
        <v>0</v>
      </c>
      <c r="CI356">
        <v>1</v>
      </c>
      <c r="CJ356">
        <v>33</v>
      </c>
      <c r="CK356" s="28" t="s">
        <v>80</v>
      </c>
    </row>
    <row r="357" spans="1:89" x14ac:dyDescent="0.35">
      <c r="A357">
        <v>356</v>
      </c>
      <c r="B357">
        <v>23</v>
      </c>
      <c r="C357" s="21" t="s">
        <v>132</v>
      </c>
      <c r="D357" s="11">
        <v>34.5</v>
      </c>
      <c r="E357" s="12">
        <v>5.26</v>
      </c>
      <c r="F357" s="7">
        <f t="shared" si="56"/>
        <v>6.5589353612167303</v>
      </c>
      <c r="G357" s="8">
        <v>0</v>
      </c>
      <c r="H357" s="9">
        <v>0</v>
      </c>
      <c r="I357" s="9">
        <v>0</v>
      </c>
      <c r="J357" s="9">
        <v>1</v>
      </c>
      <c r="K357" s="9">
        <v>0</v>
      </c>
      <c r="L357" s="8">
        <v>4219</v>
      </c>
      <c r="M357" s="9">
        <v>3</v>
      </c>
      <c r="N357" s="9">
        <f t="shared" si="50"/>
        <v>4215</v>
      </c>
      <c r="O357" s="9">
        <f t="shared" si="51"/>
        <v>15</v>
      </c>
      <c r="P357" s="7">
        <v>7.0203000000000007</v>
      </c>
      <c r="Q357" s="7">
        <f t="shared" si="57"/>
        <v>19.479700000000001</v>
      </c>
      <c r="R357" s="9">
        <v>1</v>
      </c>
      <c r="S357" s="9">
        <v>0</v>
      </c>
      <c r="T357" s="9">
        <v>0</v>
      </c>
      <c r="U357" s="9">
        <v>0</v>
      </c>
      <c r="V357" s="9">
        <v>1</v>
      </c>
      <c r="W357" s="25">
        <v>0</v>
      </c>
      <c r="X357" s="9">
        <v>0</v>
      </c>
      <c r="Y357" s="9">
        <v>1</v>
      </c>
      <c r="Z357" s="25">
        <v>0</v>
      </c>
      <c r="AA357" s="9">
        <v>0</v>
      </c>
      <c r="AB357" s="25">
        <v>1</v>
      </c>
      <c r="AC357" s="17">
        <v>2010</v>
      </c>
      <c r="AD357" s="27">
        <v>0.17945</v>
      </c>
      <c r="AE357" s="27">
        <v>0.59539999999999993</v>
      </c>
      <c r="AF357" s="27">
        <v>0.18837499999999999</v>
      </c>
      <c r="AG357" s="34">
        <v>3.7000000000000012E-2</v>
      </c>
      <c r="AH357" s="33">
        <v>1</v>
      </c>
      <c r="AI357" s="15">
        <v>0</v>
      </c>
      <c r="AJ357" s="27" t="s">
        <v>87</v>
      </c>
      <c r="AK357" s="31" t="s">
        <v>87</v>
      </c>
      <c r="AL357" t="s">
        <v>87</v>
      </c>
      <c r="AM357" s="31" t="s">
        <v>87</v>
      </c>
      <c r="AN357">
        <v>0</v>
      </c>
      <c r="AO357" s="15">
        <v>1</v>
      </c>
      <c r="AP357">
        <v>0</v>
      </c>
      <c r="AQ357" s="15">
        <v>1</v>
      </c>
      <c r="AR357" s="15" t="s">
        <v>30</v>
      </c>
      <c r="AS357">
        <v>0</v>
      </c>
      <c r="AT357">
        <v>0</v>
      </c>
      <c r="AU357">
        <v>0</v>
      </c>
      <c r="AV357">
        <v>0</v>
      </c>
      <c r="AW357">
        <v>0</v>
      </c>
      <c r="AX357">
        <v>0</v>
      </c>
      <c r="AY357" s="15">
        <v>1</v>
      </c>
      <c r="AZ357">
        <v>0</v>
      </c>
      <c r="BA357">
        <v>1</v>
      </c>
      <c r="BB357" s="15">
        <v>0</v>
      </c>
      <c r="BC357" t="s">
        <v>87</v>
      </c>
      <c r="BD357">
        <v>67</v>
      </c>
      <c r="BE357" s="21">
        <v>0.72199999999999998</v>
      </c>
      <c r="BF357" s="21">
        <v>32.5</v>
      </c>
      <c r="BG357">
        <v>0</v>
      </c>
      <c r="BH357">
        <v>0</v>
      </c>
      <c r="BI357">
        <v>1</v>
      </c>
      <c r="BJ357">
        <v>0</v>
      </c>
      <c r="BK357">
        <v>0</v>
      </c>
      <c r="BL357" s="15">
        <v>0</v>
      </c>
      <c r="BM357">
        <v>0</v>
      </c>
      <c r="BN357">
        <v>0</v>
      </c>
      <c r="BO357">
        <v>1</v>
      </c>
      <c r="BP357" s="15">
        <v>0</v>
      </c>
      <c r="BQ357">
        <v>0</v>
      </c>
      <c r="BR357">
        <v>0</v>
      </c>
      <c r="BS357" s="15">
        <v>0</v>
      </c>
      <c r="BT357">
        <v>1</v>
      </c>
      <c r="BU357">
        <v>1</v>
      </c>
      <c r="BV357">
        <v>0</v>
      </c>
      <c r="BW357">
        <v>0</v>
      </c>
      <c r="BX357">
        <v>0</v>
      </c>
      <c r="BY357">
        <v>0</v>
      </c>
      <c r="BZ357">
        <v>1</v>
      </c>
      <c r="CA357">
        <v>0</v>
      </c>
      <c r="CB357">
        <v>1</v>
      </c>
      <c r="CC357">
        <v>0</v>
      </c>
      <c r="CD357">
        <v>0</v>
      </c>
      <c r="CE357" s="15">
        <v>0</v>
      </c>
      <c r="CF357">
        <v>0</v>
      </c>
      <c r="CG357">
        <v>2</v>
      </c>
      <c r="CH357">
        <v>0</v>
      </c>
      <c r="CI357">
        <v>1</v>
      </c>
      <c r="CJ357">
        <v>33</v>
      </c>
      <c r="CK357" s="28" t="s">
        <v>80</v>
      </c>
    </row>
    <row r="358" spans="1:89" x14ac:dyDescent="0.35">
      <c r="A358">
        <v>357</v>
      </c>
      <c r="B358">
        <v>23</v>
      </c>
      <c r="C358" s="21" t="s">
        <v>132</v>
      </c>
      <c r="D358" s="11">
        <v>5.62</v>
      </c>
      <c r="E358" s="12">
        <v>2.2999999999999998</v>
      </c>
      <c r="F358" s="7">
        <f t="shared" si="56"/>
        <v>2.4434782608695653</v>
      </c>
      <c r="G358" s="8">
        <v>0</v>
      </c>
      <c r="H358" s="9">
        <v>0</v>
      </c>
      <c r="I358" s="9">
        <v>0</v>
      </c>
      <c r="J358" s="9">
        <v>1</v>
      </c>
      <c r="K358" s="9">
        <v>0</v>
      </c>
      <c r="L358" s="8">
        <v>592</v>
      </c>
      <c r="M358" s="9">
        <v>3</v>
      </c>
      <c r="N358" s="9">
        <f t="shared" si="50"/>
        <v>588</v>
      </c>
      <c r="O358" s="9">
        <f t="shared" si="51"/>
        <v>15</v>
      </c>
      <c r="P358" s="7">
        <v>7.0203000000000007</v>
      </c>
      <c r="Q358" s="7">
        <f t="shared" si="57"/>
        <v>19.479700000000001</v>
      </c>
      <c r="R358" s="9">
        <v>1</v>
      </c>
      <c r="S358" s="9">
        <v>0</v>
      </c>
      <c r="T358" s="9">
        <v>0</v>
      </c>
      <c r="U358" s="9">
        <v>0</v>
      </c>
      <c r="V358" s="9">
        <v>1</v>
      </c>
      <c r="W358" s="25">
        <v>0</v>
      </c>
      <c r="X358" s="9">
        <v>0</v>
      </c>
      <c r="Y358" s="9">
        <v>1</v>
      </c>
      <c r="Z358" s="25">
        <v>0</v>
      </c>
      <c r="AA358" s="9">
        <v>0</v>
      </c>
      <c r="AB358" s="25">
        <v>1</v>
      </c>
      <c r="AC358" s="17">
        <v>2010</v>
      </c>
      <c r="AD358" s="27">
        <v>0</v>
      </c>
      <c r="AE358" s="27">
        <v>1</v>
      </c>
      <c r="AF358" s="27">
        <v>0</v>
      </c>
      <c r="AG358" s="34">
        <v>0</v>
      </c>
      <c r="AH358" s="33">
        <v>1</v>
      </c>
      <c r="AI358" s="15">
        <v>0</v>
      </c>
      <c r="AJ358" s="27" t="s">
        <v>87</v>
      </c>
      <c r="AK358" s="31" t="s">
        <v>87</v>
      </c>
      <c r="AL358" t="s">
        <v>87</v>
      </c>
      <c r="AM358" s="31" t="s">
        <v>87</v>
      </c>
      <c r="AN358">
        <v>0</v>
      </c>
      <c r="AO358" s="15">
        <v>1</v>
      </c>
      <c r="AP358" t="s">
        <v>87</v>
      </c>
      <c r="AQ358" s="15" t="s">
        <v>87</v>
      </c>
      <c r="AR358" s="15" t="s">
        <v>30</v>
      </c>
      <c r="AS358">
        <v>0</v>
      </c>
      <c r="AT358">
        <v>0</v>
      </c>
      <c r="AU358">
        <v>0</v>
      </c>
      <c r="AV358">
        <v>0</v>
      </c>
      <c r="AW358">
        <v>0</v>
      </c>
      <c r="AX358">
        <v>0</v>
      </c>
      <c r="AY358" s="15">
        <v>1</v>
      </c>
      <c r="AZ358">
        <v>0</v>
      </c>
      <c r="BA358">
        <v>1</v>
      </c>
      <c r="BB358" s="15">
        <v>0</v>
      </c>
      <c r="BC358" t="s">
        <v>87</v>
      </c>
      <c r="BD358">
        <v>67</v>
      </c>
      <c r="BE358" s="21">
        <v>0.72199999999999998</v>
      </c>
      <c r="BF358" s="21">
        <v>32.5</v>
      </c>
      <c r="BG358">
        <v>1</v>
      </c>
      <c r="BH358">
        <v>0</v>
      </c>
      <c r="BI358">
        <v>0</v>
      </c>
      <c r="BJ358">
        <v>0</v>
      </c>
      <c r="BK358">
        <v>0</v>
      </c>
      <c r="BL358" s="15">
        <v>0</v>
      </c>
      <c r="BM358">
        <v>0</v>
      </c>
      <c r="BN358">
        <v>0</v>
      </c>
      <c r="BO358">
        <v>1</v>
      </c>
      <c r="BP358" s="15">
        <v>0</v>
      </c>
      <c r="BQ358">
        <v>0</v>
      </c>
      <c r="BR358">
        <v>0</v>
      </c>
      <c r="BS358" s="15">
        <v>0</v>
      </c>
      <c r="BT358">
        <v>1</v>
      </c>
      <c r="BU358">
        <v>1</v>
      </c>
      <c r="BV358">
        <v>0</v>
      </c>
      <c r="BW358">
        <v>0</v>
      </c>
      <c r="BX358">
        <v>0</v>
      </c>
      <c r="BY358">
        <v>0</v>
      </c>
      <c r="BZ358">
        <v>0</v>
      </c>
      <c r="CA358">
        <v>0</v>
      </c>
      <c r="CB358">
        <v>1</v>
      </c>
      <c r="CC358">
        <v>0</v>
      </c>
      <c r="CD358">
        <v>0</v>
      </c>
      <c r="CE358" s="15">
        <v>0</v>
      </c>
      <c r="CF358">
        <v>0</v>
      </c>
      <c r="CG358">
        <v>2</v>
      </c>
      <c r="CH358">
        <v>0</v>
      </c>
      <c r="CI358">
        <v>1</v>
      </c>
      <c r="CJ358">
        <v>33</v>
      </c>
      <c r="CK358" s="28" t="s">
        <v>80</v>
      </c>
    </row>
    <row r="359" spans="1:89" x14ac:dyDescent="0.35">
      <c r="A359">
        <v>358</v>
      </c>
      <c r="B359">
        <v>23</v>
      </c>
      <c r="C359" s="21" t="s">
        <v>132</v>
      </c>
      <c r="D359" s="11">
        <v>4.5999999999999996</v>
      </c>
      <c r="E359" s="12">
        <v>8.3699999999999992</v>
      </c>
      <c r="F359" s="7">
        <f t="shared" si="56"/>
        <v>0.54958183990442055</v>
      </c>
      <c r="G359" s="8">
        <v>0</v>
      </c>
      <c r="H359" s="9">
        <v>0</v>
      </c>
      <c r="I359" s="9">
        <v>0</v>
      </c>
      <c r="J359" s="9">
        <v>1</v>
      </c>
      <c r="K359" s="9">
        <v>0</v>
      </c>
      <c r="L359" s="8">
        <v>798</v>
      </c>
      <c r="M359" s="9">
        <v>3</v>
      </c>
      <c r="N359" s="9">
        <f t="shared" si="50"/>
        <v>794</v>
      </c>
      <c r="O359" s="9">
        <f t="shared" si="51"/>
        <v>15</v>
      </c>
      <c r="P359" s="7">
        <v>7.0203000000000007</v>
      </c>
      <c r="Q359" s="7">
        <f t="shared" si="57"/>
        <v>19.479700000000001</v>
      </c>
      <c r="R359" s="9">
        <v>1</v>
      </c>
      <c r="S359" s="9">
        <v>0</v>
      </c>
      <c r="T359" s="9">
        <v>0</v>
      </c>
      <c r="U359" s="9">
        <v>0</v>
      </c>
      <c r="V359" s="9">
        <v>1</v>
      </c>
      <c r="W359" s="25">
        <v>0</v>
      </c>
      <c r="X359" s="9">
        <v>0</v>
      </c>
      <c r="Y359" s="9">
        <v>1</v>
      </c>
      <c r="Z359" s="25">
        <v>0</v>
      </c>
      <c r="AA359" s="9">
        <v>0</v>
      </c>
      <c r="AB359" s="25">
        <v>1</v>
      </c>
      <c r="AC359" s="17">
        <v>2010</v>
      </c>
      <c r="AD359" s="27">
        <v>1</v>
      </c>
      <c r="AE359" s="27">
        <v>0</v>
      </c>
      <c r="AF359" s="27">
        <v>0</v>
      </c>
      <c r="AG359" s="34">
        <v>0</v>
      </c>
      <c r="AH359" s="33">
        <v>1</v>
      </c>
      <c r="AI359" s="15">
        <v>0</v>
      </c>
      <c r="AJ359" s="27" t="s">
        <v>87</v>
      </c>
      <c r="AK359" s="31" t="s">
        <v>87</v>
      </c>
      <c r="AL359" t="s">
        <v>87</v>
      </c>
      <c r="AM359" s="31" t="s">
        <v>87</v>
      </c>
      <c r="AN359">
        <v>0</v>
      </c>
      <c r="AO359" s="15">
        <v>1</v>
      </c>
      <c r="AP359" t="s">
        <v>87</v>
      </c>
      <c r="AQ359" s="15" t="s">
        <v>87</v>
      </c>
      <c r="AR359" s="15" t="s">
        <v>30</v>
      </c>
      <c r="AS359">
        <v>0</v>
      </c>
      <c r="AT359">
        <v>0</v>
      </c>
      <c r="AU359">
        <v>0</v>
      </c>
      <c r="AV359">
        <v>0</v>
      </c>
      <c r="AW359">
        <v>0</v>
      </c>
      <c r="AX359">
        <v>0</v>
      </c>
      <c r="AY359" s="15">
        <v>1</v>
      </c>
      <c r="AZ359">
        <v>0</v>
      </c>
      <c r="BA359">
        <v>1</v>
      </c>
      <c r="BB359" s="15">
        <v>0</v>
      </c>
      <c r="BC359" t="s">
        <v>87</v>
      </c>
      <c r="BD359">
        <v>67</v>
      </c>
      <c r="BE359" s="21">
        <v>0.72199999999999998</v>
      </c>
      <c r="BF359" s="21">
        <v>32.5</v>
      </c>
      <c r="BG359">
        <v>1</v>
      </c>
      <c r="BH359">
        <v>0</v>
      </c>
      <c r="BI359">
        <v>0</v>
      </c>
      <c r="BJ359">
        <v>0</v>
      </c>
      <c r="BK359">
        <v>0</v>
      </c>
      <c r="BL359" s="15">
        <v>0</v>
      </c>
      <c r="BM359">
        <v>0</v>
      </c>
      <c r="BN359">
        <v>0</v>
      </c>
      <c r="BO359">
        <v>1</v>
      </c>
      <c r="BP359" s="15">
        <v>0</v>
      </c>
      <c r="BQ359">
        <v>0</v>
      </c>
      <c r="BR359">
        <v>0</v>
      </c>
      <c r="BS359" s="15">
        <v>0</v>
      </c>
      <c r="BT359">
        <v>1</v>
      </c>
      <c r="BU359">
        <v>1</v>
      </c>
      <c r="BV359">
        <v>0</v>
      </c>
      <c r="BW359">
        <v>0</v>
      </c>
      <c r="BX359">
        <v>0</v>
      </c>
      <c r="BY359">
        <v>0</v>
      </c>
      <c r="BZ359">
        <v>0</v>
      </c>
      <c r="CA359">
        <v>0</v>
      </c>
      <c r="CB359">
        <v>1</v>
      </c>
      <c r="CC359">
        <v>0</v>
      </c>
      <c r="CD359">
        <v>0</v>
      </c>
      <c r="CE359" s="15">
        <v>0</v>
      </c>
      <c r="CF359">
        <v>0</v>
      </c>
      <c r="CG359">
        <v>2</v>
      </c>
      <c r="CH359">
        <v>0</v>
      </c>
      <c r="CI359">
        <v>1</v>
      </c>
      <c r="CJ359">
        <v>33</v>
      </c>
      <c r="CK359" s="28" t="s">
        <v>80</v>
      </c>
    </row>
    <row r="360" spans="1:89" x14ac:dyDescent="0.35">
      <c r="A360">
        <v>359</v>
      </c>
      <c r="B360">
        <v>23</v>
      </c>
      <c r="C360" s="21" t="s">
        <v>132</v>
      </c>
      <c r="D360" s="11">
        <v>15.5</v>
      </c>
      <c r="E360" s="12">
        <v>4.87</v>
      </c>
      <c r="F360" s="7">
        <f t="shared" si="56"/>
        <v>3.1827515400410675</v>
      </c>
      <c r="G360" s="8">
        <v>0</v>
      </c>
      <c r="H360" s="9">
        <v>0</v>
      </c>
      <c r="I360" s="9">
        <v>0</v>
      </c>
      <c r="J360" s="9">
        <v>1</v>
      </c>
      <c r="K360" s="9">
        <v>0</v>
      </c>
      <c r="L360" s="8">
        <v>1582</v>
      </c>
      <c r="M360" s="9">
        <v>3</v>
      </c>
      <c r="N360" s="9">
        <f t="shared" si="50"/>
        <v>1578</v>
      </c>
      <c r="O360" s="9">
        <f t="shared" si="51"/>
        <v>15</v>
      </c>
      <c r="P360" s="7">
        <v>7.0203000000000007</v>
      </c>
      <c r="Q360" s="7">
        <f t="shared" si="57"/>
        <v>19.479700000000001</v>
      </c>
      <c r="R360" s="9">
        <v>1</v>
      </c>
      <c r="S360" s="9">
        <v>0</v>
      </c>
      <c r="T360" s="9">
        <v>0</v>
      </c>
      <c r="U360" s="9">
        <v>0</v>
      </c>
      <c r="V360" s="9">
        <v>1</v>
      </c>
      <c r="W360" s="25">
        <v>0</v>
      </c>
      <c r="X360" s="9">
        <v>0</v>
      </c>
      <c r="Y360" s="9">
        <v>1</v>
      </c>
      <c r="Z360" s="25">
        <v>0</v>
      </c>
      <c r="AA360" s="9">
        <v>0</v>
      </c>
      <c r="AB360" s="25">
        <v>1</v>
      </c>
      <c r="AC360" s="17">
        <v>2010</v>
      </c>
      <c r="AD360" s="27">
        <v>0</v>
      </c>
      <c r="AE360" s="27">
        <v>0</v>
      </c>
      <c r="AF360" s="27">
        <v>1</v>
      </c>
      <c r="AG360" s="34">
        <v>0</v>
      </c>
      <c r="AH360" s="33">
        <v>1</v>
      </c>
      <c r="AI360" s="15">
        <v>0</v>
      </c>
      <c r="AJ360" s="27" t="s">
        <v>87</v>
      </c>
      <c r="AK360" s="31" t="s">
        <v>87</v>
      </c>
      <c r="AL360" t="s">
        <v>87</v>
      </c>
      <c r="AM360" s="31" t="s">
        <v>87</v>
      </c>
      <c r="AN360">
        <v>0</v>
      </c>
      <c r="AO360" s="15">
        <v>1</v>
      </c>
      <c r="AP360" t="s">
        <v>87</v>
      </c>
      <c r="AQ360" s="15" t="s">
        <v>87</v>
      </c>
      <c r="AR360" s="15" t="s">
        <v>30</v>
      </c>
      <c r="AS360">
        <v>0</v>
      </c>
      <c r="AT360">
        <v>0</v>
      </c>
      <c r="AU360">
        <v>0</v>
      </c>
      <c r="AV360">
        <v>0</v>
      </c>
      <c r="AW360">
        <v>0</v>
      </c>
      <c r="AX360">
        <v>0</v>
      </c>
      <c r="AY360" s="15">
        <v>1</v>
      </c>
      <c r="AZ360">
        <v>0</v>
      </c>
      <c r="BA360">
        <v>1</v>
      </c>
      <c r="BB360" s="15">
        <v>0</v>
      </c>
      <c r="BC360" t="s">
        <v>87</v>
      </c>
      <c r="BD360">
        <v>67</v>
      </c>
      <c r="BE360" s="21">
        <v>0.72199999999999998</v>
      </c>
      <c r="BF360" s="21">
        <v>32.5</v>
      </c>
      <c r="BG360">
        <v>1</v>
      </c>
      <c r="BH360">
        <v>0</v>
      </c>
      <c r="BI360">
        <v>0</v>
      </c>
      <c r="BJ360">
        <v>0</v>
      </c>
      <c r="BK360">
        <v>0</v>
      </c>
      <c r="BL360" s="15">
        <v>0</v>
      </c>
      <c r="BM360">
        <v>0</v>
      </c>
      <c r="BN360">
        <v>0</v>
      </c>
      <c r="BO360">
        <v>1</v>
      </c>
      <c r="BP360" s="15">
        <v>0</v>
      </c>
      <c r="BQ360">
        <v>0</v>
      </c>
      <c r="BR360">
        <v>0</v>
      </c>
      <c r="BS360" s="15">
        <v>0</v>
      </c>
      <c r="BT360">
        <v>1</v>
      </c>
      <c r="BU360">
        <v>1</v>
      </c>
      <c r="BV360">
        <v>0</v>
      </c>
      <c r="BW360">
        <v>0</v>
      </c>
      <c r="BX360">
        <v>0</v>
      </c>
      <c r="BY360">
        <v>0</v>
      </c>
      <c r="BZ360">
        <v>0</v>
      </c>
      <c r="CA360">
        <v>0</v>
      </c>
      <c r="CB360">
        <v>1</v>
      </c>
      <c r="CC360">
        <v>0</v>
      </c>
      <c r="CD360">
        <v>0</v>
      </c>
      <c r="CE360" s="15">
        <v>0</v>
      </c>
      <c r="CF360">
        <v>0</v>
      </c>
      <c r="CG360">
        <v>2</v>
      </c>
      <c r="CH360">
        <v>0</v>
      </c>
      <c r="CI360">
        <v>1</v>
      </c>
      <c r="CJ360">
        <v>33</v>
      </c>
      <c r="CK360" s="28" t="s">
        <v>80</v>
      </c>
    </row>
    <row r="361" spans="1:89" s="38" customFormat="1" x14ac:dyDescent="0.35">
      <c r="A361" s="38">
        <v>360</v>
      </c>
      <c r="B361" s="38">
        <v>23</v>
      </c>
      <c r="C361" s="39" t="s">
        <v>132</v>
      </c>
      <c r="D361" s="40">
        <v>37.700000000000003</v>
      </c>
      <c r="E361" s="41">
        <v>5.13</v>
      </c>
      <c r="F361" s="42">
        <f t="shared" si="56"/>
        <v>7.3489278752436658</v>
      </c>
      <c r="G361" s="44">
        <v>0</v>
      </c>
      <c r="H361" s="45">
        <v>0</v>
      </c>
      <c r="I361" s="45">
        <v>0</v>
      </c>
      <c r="J361" s="45">
        <v>1</v>
      </c>
      <c r="K361" s="45">
        <v>0</v>
      </c>
      <c r="L361" s="44">
        <v>2137</v>
      </c>
      <c r="M361" s="45">
        <v>3</v>
      </c>
      <c r="N361" s="45">
        <f t="shared" si="50"/>
        <v>2133</v>
      </c>
      <c r="O361" s="45">
        <f t="shared" si="51"/>
        <v>15</v>
      </c>
      <c r="P361" s="42">
        <v>7.0203000000000007</v>
      </c>
      <c r="Q361" s="42">
        <f t="shared" si="57"/>
        <v>19.479700000000001</v>
      </c>
      <c r="R361" s="45">
        <v>1</v>
      </c>
      <c r="S361" s="45">
        <v>0</v>
      </c>
      <c r="T361" s="45">
        <v>0</v>
      </c>
      <c r="U361" s="45">
        <v>0</v>
      </c>
      <c r="V361" s="45">
        <v>1</v>
      </c>
      <c r="W361" s="46">
        <v>0</v>
      </c>
      <c r="X361" s="45">
        <v>0</v>
      </c>
      <c r="Y361" s="45">
        <v>1</v>
      </c>
      <c r="Z361" s="46">
        <v>0</v>
      </c>
      <c r="AA361" s="45">
        <v>0</v>
      </c>
      <c r="AB361" s="46">
        <v>1</v>
      </c>
      <c r="AC361" s="47">
        <v>2010</v>
      </c>
      <c r="AD361" s="43">
        <v>0</v>
      </c>
      <c r="AE361" s="43">
        <v>0</v>
      </c>
      <c r="AF361" s="43">
        <v>0</v>
      </c>
      <c r="AG361" s="48">
        <v>1</v>
      </c>
      <c r="AH361" s="49">
        <v>1</v>
      </c>
      <c r="AI361" s="50">
        <v>0</v>
      </c>
      <c r="AJ361" s="43" t="s">
        <v>87</v>
      </c>
      <c r="AK361" s="51" t="s">
        <v>87</v>
      </c>
      <c r="AL361" s="38" t="s">
        <v>87</v>
      </c>
      <c r="AM361" s="51" t="s">
        <v>87</v>
      </c>
      <c r="AN361">
        <v>0</v>
      </c>
      <c r="AO361" s="50">
        <v>1</v>
      </c>
      <c r="AP361" s="38" t="s">
        <v>87</v>
      </c>
      <c r="AQ361" s="50" t="s">
        <v>87</v>
      </c>
      <c r="AR361" s="50" t="s">
        <v>30</v>
      </c>
      <c r="AS361">
        <v>0</v>
      </c>
      <c r="AT361">
        <v>0</v>
      </c>
      <c r="AU361">
        <v>0</v>
      </c>
      <c r="AV361">
        <v>0</v>
      </c>
      <c r="AW361">
        <v>0</v>
      </c>
      <c r="AX361">
        <v>0</v>
      </c>
      <c r="AY361" s="50">
        <v>1</v>
      </c>
      <c r="AZ361">
        <v>0</v>
      </c>
      <c r="BA361">
        <v>1</v>
      </c>
      <c r="BB361" s="50">
        <v>0</v>
      </c>
      <c r="BC361" t="s">
        <v>87</v>
      </c>
      <c r="BD361">
        <v>67</v>
      </c>
      <c r="BE361" s="39">
        <v>0.72199999999999998</v>
      </c>
      <c r="BF361" s="39">
        <v>32.5</v>
      </c>
      <c r="BG361" s="38">
        <v>1</v>
      </c>
      <c r="BH361" s="38">
        <v>0</v>
      </c>
      <c r="BI361" s="38">
        <v>0</v>
      </c>
      <c r="BJ361" s="38">
        <v>0</v>
      </c>
      <c r="BK361" s="38">
        <v>0</v>
      </c>
      <c r="BL361" s="50">
        <v>0</v>
      </c>
      <c r="BM361" s="38">
        <v>0</v>
      </c>
      <c r="BN361" s="38">
        <v>0</v>
      </c>
      <c r="BO361" s="38">
        <v>1</v>
      </c>
      <c r="BP361" s="50">
        <v>0</v>
      </c>
      <c r="BQ361" s="38">
        <v>0</v>
      </c>
      <c r="BR361" s="38">
        <v>0</v>
      </c>
      <c r="BS361" s="50">
        <v>0</v>
      </c>
      <c r="BT361" s="38">
        <v>1</v>
      </c>
      <c r="BU361" s="38">
        <v>1</v>
      </c>
      <c r="BV361" s="38">
        <v>0</v>
      </c>
      <c r="BW361" s="38">
        <v>0</v>
      </c>
      <c r="BX361" s="38">
        <v>0</v>
      </c>
      <c r="BY361" s="38">
        <v>0</v>
      </c>
      <c r="BZ361" s="38">
        <v>0</v>
      </c>
      <c r="CA361">
        <v>0</v>
      </c>
      <c r="CB361" s="38">
        <v>1</v>
      </c>
      <c r="CC361" s="38">
        <v>0</v>
      </c>
      <c r="CD361" s="38">
        <v>0</v>
      </c>
      <c r="CE361" s="50">
        <v>0</v>
      </c>
      <c r="CF361">
        <v>0</v>
      </c>
      <c r="CG361">
        <v>2</v>
      </c>
      <c r="CH361">
        <v>0</v>
      </c>
      <c r="CI361">
        <v>1</v>
      </c>
      <c r="CJ361">
        <v>33</v>
      </c>
      <c r="CK361" s="28" t="s">
        <v>80</v>
      </c>
    </row>
    <row r="362" spans="1:89" x14ac:dyDescent="0.35">
      <c r="A362">
        <v>361</v>
      </c>
      <c r="B362">
        <v>24</v>
      </c>
      <c r="C362" s="21" t="s">
        <v>133</v>
      </c>
      <c r="D362" s="11">
        <v>7.2</v>
      </c>
      <c r="E362" s="12">
        <v>0.5</v>
      </c>
      <c r="F362" s="7">
        <f t="shared" si="56"/>
        <v>14.4</v>
      </c>
      <c r="G362" s="8">
        <v>0</v>
      </c>
      <c r="H362" s="9">
        <v>0</v>
      </c>
      <c r="I362" s="9">
        <v>1</v>
      </c>
      <c r="J362" s="9">
        <v>0</v>
      </c>
      <c r="K362" s="9">
        <v>0</v>
      </c>
      <c r="L362" s="8">
        <v>11501</v>
      </c>
      <c r="M362" s="9">
        <v>10</v>
      </c>
      <c r="N362" s="9">
        <f t="shared" si="50"/>
        <v>11490</v>
      </c>
      <c r="O362" s="9">
        <f t="shared" si="51"/>
        <v>32</v>
      </c>
      <c r="P362" s="7">
        <v>5.6660000000000004</v>
      </c>
      <c r="Q362" s="7">
        <v>20.492000000000001</v>
      </c>
      <c r="R362" s="9">
        <v>1</v>
      </c>
      <c r="S362" s="9">
        <v>0</v>
      </c>
      <c r="T362" s="9">
        <v>0</v>
      </c>
      <c r="U362" s="9">
        <v>0</v>
      </c>
      <c r="V362" s="9">
        <v>1</v>
      </c>
      <c r="W362" s="25">
        <v>0</v>
      </c>
      <c r="X362" s="9">
        <v>0</v>
      </c>
      <c r="Y362" s="9">
        <v>1</v>
      </c>
      <c r="Z362" s="25">
        <v>0</v>
      </c>
      <c r="AA362" s="9">
        <v>1</v>
      </c>
      <c r="AB362" s="25">
        <v>0</v>
      </c>
      <c r="AC362" s="17">
        <v>2002</v>
      </c>
      <c r="AD362" s="27">
        <v>0.44</v>
      </c>
      <c r="AE362" s="27">
        <v>9.7000000000000003E-2</v>
      </c>
      <c r="AF362" s="27">
        <v>0.35499999999999998</v>
      </c>
      <c r="AG362" s="34">
        <f t="shared" ref="AG362:AG393" si="58">1-(SUM(AD362:AF362))</f>
        <v>0.10799999999999998</v>
      </c>
      <c r="AH362" s="33">
        <v>0.57999999999999996</v>
      </c>
      <c r="AI362" s="15">
        <v>0.42</v>
      </c>
      <c r="AJ362">
        <v>1</v>
      </c>
      <c r="AK362" s="31">
        <v>0</v>
      </c>
      <c r="AL362" t="s">
        <v>87</v>
      </c>
      <c r="AM362" s="31" t="s">
        <v>87</v>
      </c>
      <c r="AN362">
        <v>0</v>
      </c>
      <c r="AO362" s="15">
        <v>1</v>
      </c>
      <c r="AP362">
        <f t="shared" ref="AP362:AP397" si="59">1-AQ362</f>
        <v>0.52700000000000002</v>
      </c>
      <c r="AQ362" s="15">
        <v>0.47299999999999998</v>
      </c>
      <c r="AR362" s="15" t="s">
        <v>20</v>
      </c>
      <c r="AS362">
        <v>0</v>
      </c>
      <c r="AT362">
        <v>0</v>
      </c>
      <c r="AU362">
        <v>0</v>
      </c>
      <c r="AV362">
        <v>0</v>
      </c>
      <c r="AW362">
        <v>0</v>
      </c>
      <c r="AX362">
        <v>1</v>
      </c>
      <c r="AY362" s="15">
        <v>0</v>
      </c>
      <c r="AZ362">
        <v>0</v>
      </c>
      <c r="BA362">
        <v>1</v>
      </c>
      <c r="BB362" s="15">
        <v>0</v>
      </c>
      <c r="BC362">
        <v>787</v>
      </c>
      <c r="BD362">
        <v>29</v>
      </c>
      <c r="BE362" s="21">
        <v>0.56000000000000005</v>
      </c>
      <c r="BF362" s="21">
        <v>33.378</v>
      </c>
      <c r="BG362">
        <v>1</v>
      </c>
      <c r="BH362">
        <v>0</v>
      </c>
      <c r="BI362">
        <v>0</v>
      </c>
      <c r="BJ362">
        <v>0</v>
      </c>
      <c r="BK362">
        <v>0</v>
      </c>
      <c r="BL362" s="15">
        <v>0</v>
      </c>
      <c r="BM362">
        <v>0</v>
      </c>
      <c r="BN362">
        <v>0</v>
      </c>
      <c r="BO362">
        <v>1</v>
      </c>
      <c r="BP362" s="15">
        <v>0</v>
      </c>
      <c r="BQ362">
        <v>0</v>
      </c>
      <c r="BR362">
        <v>0</v>
      </c>
      <c r="BS362" s="15">
        <v>0</v>
      </c>
      <c r="BT362">
        <v>0</v>
      </c>
      <c r="BU362">
        <v>0</v>
      </c>
      <c r="BV362">
        <v>1</v>
      </c>
      <c r="BW362">
        <v>1</v>
      </c>
      <c r="BX362">
        <v>0</v>
      </c>
      <c r="BY362">
        <v>0</v>
      </c>
      <c r="BZ362">
        <v>0</v>
      </c>
      <c r="CA362">
        <v>1</v>
      </c>
      <c r="CB362">
        <v>0</v>
      </c>
      <c r="CC362">
        <v>0</v>
      </c>
      <c r="CD362">
        <v>1</v>
      </c>
      <c r="CE362" s="15">
        <v>1</v>
      </c>
      <c r="CF362">
        <v>0</v>
      </c>
      <c r="CG362">
        <v>83</v>
      </c>
      <c r="CH362">
        <v>0</v>
      </c>
      <c r="CI362">
        <v>1</v>
      </c>
      <c r="CJ362">
        <v>28</v>
      </c>
      <c r="CK362" s="28" t="s">
        <v>80</v>
      </c>
    </row>
    <row r="363" spans="1:89" x14ac:dyDescent="0.35">
      <c r="A363">
        <v>362</v>
      </c>
      <c r="B363">
        <v>24</v>
      </c>
      <c r="C363" s="21" t="s">
        <v>133</v>
      </c>
      <c r="D363" s="11">
        <v>2.583063914096329</v>
      </c>
      <c r="E363" s="12">
        <v>0.36120797152850831</v>
      </c>
      <c r="F363" s="7">
        <v>7.1511819165166477</v>
      </c>
      <c r="G363" s="8">
        <v>0</v>
      </c>
      <c r="H363" s="9">
        <v>0</v>
      </c>
      <c r="I363" s="9">
        <v>1</v>
      </c>
      <c r="J363" s="9">
        <v>0</v>
      </c>
      <c r="K363" s="9">
        <v>0</v>
      </c>
      <c r="L363" s="8">
        <v>11501</v>
      </c>
      <c r="M363" s="9">
        <v>17</v>
      </c>
      <c r="N363" s="9">
        <f t="shared" si="50"/>
        <v>11483</v>
      </c>
      <c r="O363" s="9">
        <f t="shared" si="51"/>
        <v>32</v>
      </c>
      <c r="P363" s="7">
        <v>5</v>
      </c>
      <c r="Q363" s="7">
        <v>20.492000000000001</v>
      </c>
      <c r="R363" s="9">
        <v>0</v>
      </c>
      <c r="S363" s="9">
        <v>1</v>
      </c>
      <c r="T363" s="9">
        <v>0</v>
      </c>
      <c r="U363" s="9">
        <v>0</v>
      </c>
      <c r="V363" s="9">
        <v>1</v>
      </c>
      <c r="W363" s="25">
        <v>0</v>
      </c>
      <c r="X363" s="9">
        <v>0</v>
      </c>
      <c r="Y363" s="9">
        <v>1</v>
      </c>
      <c r="Z363" s="25">
        <v>0</v>
      </c>
      <c r="AA363" s="9">
        <v>1</v>
      </c>
      <c r="AB363" s="25">
        <v>0</v>
      </c>
      <c r="AC363" s="17">
        <v>2002</v>
      </c>
      <c r="AD363" s="27">
        <v>0.44</v>
      </c>
      <c r="AE363" s="27">
        <v>9.7000000000000003E-2</v>
      </c>
      <c r="AF363" s="27">
        <v>0.35499999999999998</v>
      </c>
      <c r="AG363" s="34">
        <f t="shared" si="58"/>
        <v>0.10799999999999998</v>
      </c>
      <c r="AH363" s="33">
        <v>0.57999999999999996</v>
      </c>
      <c r="AI363" s="15">
        <v>0.42</v>
      </c>
      <c r="AJ363">
        <v>1</v>
      </c>
      <c r="AK363" s="31">
        <v>0</v>
      </c>
      <c r="AL363" t="s">
        <v>87</v>
      </c>
      <c r="AM363" s="31" t="s">
        <v>87</v>
      </c>
      <c r="AN363">
        <v>0</v>
      </c>
      <c r="AO363" s="15">
        <v>1</v>
      </c>
      <c r="AP363">
        <f t="shared" si="59"/>
        <v>0.52700000000000002</v>
      </c>
      <c r="AQ363" s="15">
        <v>0.47299999999999998</v>
      </c>
      <c r="AR363" s="15" t="s">
        <v>20</v>
      </c>
      <c r="AS363">
        <v>0</v>
      </c>
      <c r="AT363">
        <v>0</v>
      </c>
      <c r="AU363">
        <v>0</v>
      </c>
      <c r="AV363">
        <v>0</v>
      </c>
      <c r="AW363">
        <v>0</v>
      </c>
      <c r="AX363">
        <v>1</v>
      </c>
      <c r="AY363" s="15">
        <v>0</v>
      </c>
      <c r="AZ363">
        <v>0</v>
      </c>
      <c r="BA363">
        <v>1</v>
      </c>
      <c r="BB363" s="15">
        <v>0</v>
      </c>
      <c r="BC363">
        <v>787</v>
      </c>
      <c r="BD363">
        <v>29</v>
      </c>
      <c r="BE363" s="21">
        <v>0.56000000000000005</v>
      </c>
      <c r="BF363" s="21">
        <v>33.378</v>
      </c>
      <c r="BG363">
        <v>1</v>
      </c>
      <c r="BH363">
        <v>0</v>
      </c>
      <c r="BI363">
        <v>0</v>
      </c>
      <c r="BJ363">
        <v>0</v>
      </c>
      <c r="BK363">
        <v>0</v>
      </c>
      <c r="BL363" s="15">
        <v>0</v>
      </c>
      <c r="BM363">
        <v>0</v>
      </c>
      <c r="BN363">
        <v>0</v>
      </c>
      <c r="BO363">
        <v>1</v>
      </c>
      <c r="BP363" s="15">
        <v>0</v>
      </c>
      <c r="BQ363">
        <v>0</v>
      </c>
      <c r="BR363">
        <v>0</v>
      </c>
      <c r="BS363" s="15">
        <v>0</v>
      </c>
      <c r="BT363">
        <v>0</v>
      </c>
      <c r="BU363">
        <v>0</v>
      </c>
      <c r="BV363">
        <v>1</v>
      </c>
      <c r="BW363">
        <v>1</v>
      </c>
      <c r="BX363">
        <v>0</v>
      </c>
      <c r="BY363">
        <v>0</v>
      </c>
      <c r="BZ363">
        <v>0</v>
      </c>
      <c r="CA363">
        <v>1</v>
      </c>
      <c r="CB363">
        <v>0</v>
      </c>
      <c r="CC363">
        <v>0</v>
      </c>
      <c r="CD363">
        <v>1</v>
      </c>
      <c r="CE363" s="15">
        <v>1</v>
      </c>
      <c r="CF363">
        <v>0</v>
      </c>
      <c r="CG363">
        <v>83</v>
      </c>
      <c r="CH363">
        <v>0</v>
      </c>
      <c r="CI363">
        <v>1</v>
      </c>
      <c r="CJ363">
        <v>28</v>
      </c>
      <c r="CK363" s="28" t="s">
        <v>80</v>
      </c>
    </row>
    <row r="364" spans="1:89" x14ac:dyDescent="0.35">
      <c r="A364">
        <v>363</v>
      </c>
      <c r="B364">
        <v>24</v>
      </c>
      <c r="C364" s="21" t="s">
        <v>133</v>
      </c>
      <c r="D364" s="11">
        <v>3.0429287122971438</v>
      </c>
      <c r="E364" s="12">
        <v>0.20268081965440041</v>
      </c>
      <c r="F364" s="7">
        <v>15.013402439785709</v>
      </c>
      <c r="G364" s="8">
        <v>0</v>
      </c>
      <c r="H364" s="9">
        <v>0</v>
      </c>
      <c r="I364" s="9">
        <v>1</v>
      </c>
      <c r="J364" s="9">
        <v>0</v>
      </c>
      <c r="K364" s="9">
        <v>0</v>
      </c>
      <c r="L364" s="8">
        <v>11501</v>
      </c>
      <c r="M364" s="9">
        <v>17</v>
      </c>
      <c r="N364" s="9">
        <f t="shared" si="50"/>
        <v>11483</v>
      </c>
      <c r="O364" s="9">
        <f t="shared" si="51"/>
        <v>32</v>
      </c>
      <c r="P364" s="7">
        <v>8</v>
      </c>
      <c r="Q364" s="7">
        <v>20.492000000000001</v>
      </c>
      <c r="R364" s="9">
        <v>0</v>
      </c>
      <c r="S364" s="9">
        <v>1</v>
      </c>
      <c r="T364" s="9">
        <v>0</v>
      </c>
      <c r="U364" s="9">
        <v>0</v>
      </c>
      <c r="V364" s="9">
        <v>1</v>
      </c>
      <c r="W364" s="25">
        <v>0</v>
      </c>
      <c r="X364" s="9">
        <v>0</v>
      </c>
      <c r="Y364" s="9">
        <v>1</v>
      </c>
      <c r="Z364" s="25">
        <v>0</v>
      </c>
      <c r="AA364" s="9">
        <v>1</v>
      </c>
      <c r="AB364" s="25">
        <v>0</v>
      </c>
      <c r="AC364" s="17">
        <v>2002</v>
      </c>
      <c r="AD364" s="27">
        <v>0.44</v>
      </c>
      <c r="AE364" s="27">
        <v>9.7000000000000003E-2</v>
      </c>
      <c r="AF364" s="27">
        <v>0.35499999999999998</v>
      </c>
      <c r="AG364" s="34">
        <f t="shared" si="58"/>
        <v>0.10799999999999998</v>
      </c>
      <c r="AH364" s="33">
        <v>0.57999999999999996</v>
      </c>
      <c r="AI364" s="15">
        <v>0.42</v>
      </c>
      <c r="AJ364">
        <v>1</v>
      </c>
      <c r="AK364" s="31">
        <v>0</v>
      </c>
      <c r="AL364" t="s">
        <v>87</v>
      </c>
      <c r="AM364" s="31" t="s">
        <v>87</v>
      </c>
      <c r="AN364">
        <v>0</v>
      </c>
      <c r="AO364" s="15">
        <v>1</v>
      </c>
      <c r="AP364">
        <f t="shared" si="59"/>
        <v>0.52700000000000002</v>
      </c>
      <c r="AQ364" s="15">
        <v>0.47299999999999998</v>
      </c>
      <c r="AR364" s="15" t="s">
        <v>20</v>
      </c>
      <c r="AS364">
        <v>0</v>
      </c>
      <c r="AT364">
        <v>0</v>
      </c>
      <c r="AU364">
        <v>0</v>
      </c>
      <c r="AV364">
        <v>0</v>
      </c>
      <c r="AW364">
        <v>0</v>
      </c>
      <c r="AX364">
        <v>1</v>
      </c>
      <c r="AY364" s="15">
        <v>0</v>
      </c>
      <c r="AZ364">
        <v>0</v>
      </c>
      <c r="BA364">
        <v>1</v>
      </c>
      <c r="BB364" s="15">
        <v>0</v>
      </c>
      <c r="BC364">
        <v>787</v>
      </c>
      <c r="BD364">
        <v>29</v>
      </c>
      <c r="BE364" s="21">
        <v>0.56000000000000005</v>
      </c>
      <c r="BF364" s="21">
        <v>33.378</v>
      </c>
      <c r="BG364">
        <v>1</v>
      </c>
      <c r="BH364">
        <v>0</v>
      </c>
      <c r="BI364">
        <v>0</v>
      </c>
      <c r="BJ364">
        <v>0</v>
      </c>
      <c r="BK364">
        <v>0</v>
      </c>
      <c r="BL364" s="15">
        <v>0</v>
      </c>
      <c r="BM364">
        <v>0</v>
      </c>
      <c r="BN364">
        <v>0</v>
      </c>
      <c r="BO364">
        <v>1</v>
      </c>
      <c r="BP364" s="15">
        <v>0</v>
      </c>
      <c r="BQ364">
        <v>0</v>
      </c>
      <c r="BR364">
        <v>0</v>
      </c>
      <c r="BS364" s="15">
        <v>0</v>
      </c>
      <c r="BT364">
        <v>0</v>
      </c>
      <c r="BU364">
        <v>0</v>
      </c>
      <c r="BV364">
        <v>1</v>
      </c>
      <c r="BW364">
        <v>1</v>
      </c>
      <c r="BX364">
        <v>0</v>
      </c>
      <c r="BY364">
        <v>0</v>
      </c>
      <c r="BZ364">
        <v>0</v>
      </c>
      <c r="CA364">
        <v>1</v>
      </c>
      <c r="CB364">
        <v>0</v>
      </c>
      <c r="CC364">
        <v>0</v>
      </c>
      <c r="CD364">
        <v>1</v>
      </c>
      <c r="CE364" s="15">
        <v>1</v>
      </c>
      <c r="CF364">
        <v>0</v>
      </c>
      <c r="CG364">
        <v>83</v>
      </c>
      <c r="CH364">
        <v>0</v>
      </c>
      <c r="CI364">
        <v>1</v>
      </c>
      <c r="CJ364">
        <v>28</v>
      </c>
      <c r="CK364" s="28" t="s">
        <v>80</v>
      </c>
    </row>
    <row r="365" spans="1:89" x14ac:dyDescent="0.35">
      <c r="A365">
        <v>364</v>
      </c>
      <c r="B365">
        <v>24</v>
      </c>
      <c r="C365" s="21" t="s">
        <v>133</v>
      </c>
      <c r="D365" s="11">
        <v>4.3716468098850436</v>
      </c>
      <c r="E365" s="12">
        <v>0.13607776637533911</v>
      </c>
      <c r="F365" s="7">
        <v>32.126091765989649</v>
      </c>
      <c r="G365" s="8">
        <v>0</v>
      </c>
      <c r="H365" s="9">
        <v>0</v>
      </c>
      <c r="I365" s="9">
        <v>1</v>
      </c>
      <c r="J365" s="9">
        <v>0</v>
      </c>
      <c r="K365" s="9">
        <v>0</v>
      </c>
      <c r="L365" s="8">
        <v>11501</v>
      </c>
      <c r="M365" s="9">
        <v>17</v>
      </c>
      <c r="N365" s="9">
        <f t="shared" si="50"/>
        <v>11483</v>
      </c>
      <c r="O365" s="9">
        <f t="shared" si="51"/>
        <v>32</v>
      </c>
      <c r="P365" s="7">
        <v>10</v>
      </c>
      <c r="Q365" s="7">
        <v>20.492000000000001</v>
      </c>
      <c r="R365" s="9">
        <v>0</v>
      </c>
      <c r="S365" s="9">
        <v>1</v>
      </c>
      <c r="T365" s="9">
        <v>0</v>
      </c>
      <c r="U365" s="9">
        <v>0</v>
      </c>
      <c r="V365" s="9">
        <v>1</v>
      </c>
      <c r="W365" s="25">
        <v>0</v>
      </c>
      <c r="X365" s="9">
        <v>0</v>
      </c>
      <c r="Y365" s="9">
        <v>1</v>
      </c>
      <c r="Z365" s="25">
        <v>0</v>
      </c>
      <c r="AA365" s="9">
        <v>1</v>
      </c>
      <c r="AB365" s="25">
        <v>0</v>
      </c>
      <c r="AC365" s="17">
        <v>2002</v>
      </c>
      <c r="AD365" s="27">
        <v>0.44</v>
      </c>
      <c r="AE365" s="27">
        <v>9.7000000000000003E-2</v>
      </c>
      <c r="AF365" s="27">
        <v>0.35499999999999998</v>
      </c>
      <c r="AG365" s="34">
        <f t="shared" si="58"/>
        <v>0.10799999999999998</v>
      </c>
      <c r="AH365" s="33">
        <v>0.57999999999999996</v>
      </c>
      <c r="AI365" s="15">
        <v>0.42</v>
      </c>
      <c r="AJ365">
        <v>1</v>
      </c>
      <c r="AK365" s="31">
        <v>0</v>
      </c>
      <c r="AL365" t="s">
        <v>87</v>
      </c>
      <c r="AM365" s="31" t="s">
        <v>87</v>
      </c>
      <c r="AN365">
        <v>0</v>
      </c>
      <c r="AO365" s="15">
        <v>1</v>
      </c>
      <c r="AP365">
        <f t="shared" si="59"/>
        <v>0.52700000000000002</v>
      </c>
      <c r="AQ365" s="15">
        <v>0.47299999999999998</v>
      </c>
      <c r="AR365" s="15" t="s">
        <v>20</v>
      </c>
      <c r="AS365">
        <v>0</v>
      </c>
      <c r="AT365">
        <v>0</v>
      </c>
      <c r="AU365">
        <v>0</v>
      </c>
      <c r="AV365">
        <v>0</v>
      </c>
      <c r="AW365">
        <v>0</v>
      </c>
      <c r="AX365">
        <v>1</v>
      </c>
      <c r="AY365" s="15">
        <v>0</v>
      </c>
      <c r="AZ365">
        <v>0</v>
      </c>
      <c r="BA365">
        <v>1</v>
      </c>
      <c r="BB365" s="15">
        <v>0</v>
      </c>
      <c r="BC365">
        <v>787</v>
      </c>
      <c r="BD365">
        <v>29</v>
      </c>
      <c r="BE365" s="21">
        <v>0.56000000000000005</v>
      </c>
      <c r="BF365" s="21">
        <v>33.378</v>
      </c>
      <c r="BG365">
        <v>1</v>
      </c>
      <c r="BH365">
        <v>0</v>
      </c>
      <c r="BI365">
        <v>0</v>
      </c>
      <c r="BJ365">
        <v>0</v>
      </c>
      <c r="BK365">
        <v>0</v>
      </c>
      <c r="BL365" s="15">
        <v>0</v>
      </c>
      <c r="BM365">
        <v>0</v>
      </c>
      <c r="BN365">
        <v>0</v>
      </c>
      <c r="BO365">
        <v>1</v>
      </c>
      <c r="BP365" s="15">
        <v>0</v>
      </c>
      <c r="BQ365">
        <v>0</v>
      </c>
      <c r="BR365">
        <v>0</v>
      </c>
      <c r="BS365" s="15">
        <v>0</v>
      </c>
      <c r="BT365">
        <v>0</v>
      </c>
      <c r="BU365">
        <v>0</v>
      </c>
      <c r="BV365">
        <v>1</v>
      </c>
      <c r="BW365">
        <v>1</v>
      </c>
      <c r="BX365">
        <v>0</v>
      </c>
      <c r="BY365">
        <v>0</v>
      </c>
      <c r="BZ365">
        <v>0</v>
      </c>
      <c r="CA365">
        <v>1</v>
      </c>
      <c r="CB365">
        <v>0</v>
      </c>
      <c r="CC365">
        <v>0</v>
      </c>
      <c r="CD365">
        <v>1</v>
      </c>
      <c r="CE365" s="15">
        <v>1</v>
      </c>
      <c r="CF365">
        <v>0</v>
      </c>
      <c r="CG365">
        <v>83</v>
      </c>
      <c r="CH365">
        <v>0</v>
      </c>
      <c r="CI365">
        <v>1</v>
      </c>
      <c r="CJ365">
        <v>28</v>
      </c>
      <c r="CK365" s="28" t="s">
        <v>80</v>
      </c>
    </row>
    <row r="366" spans="1:89" x14ac:dyDescent="0.35">
      <c r="A366">
        <v>365</v>
      </c>
      <c r="B366">
        <v>24</v>
      </c>
      <c r="C366" s="21" t="s">
        <v>133</v>
      </c>
      <c r="D366" s="11">
        <v>4.8335981225961611</v>
      </c>
      <c r="E366" s="12">
        <v>0.14874233558824651</v>
      </c>
      <c r="F366" s="7">
        <v>32.496451689293679</v>
      </c>
      <c r="G366" s="8">
        <v>0</v>
      </c>
      <c r="H366" s="9">
        <v>0</v>
      </c>
      <c r="I366" s="9">
        <v>1</v>
      </c>
      <c r="J366" s="9">
        <v>0</v>
      </c>
      <c r="K366" s="9">
        <v>0</v>
      </c>
      <c r="L366" s="8">
        <v>11501</v>
      </c>
      <c r="M366" s="9">
        <v>17</v>
      </c>
      <c r="N366" s="9">
        <f t="shared" si="50"/>
        <v>11483</v>
      </c>
      <c r="O366" s="9">
        <f t="shared" si="51"/>
        <v>32</v>
      </c>
      <c r="P366" s="7">
        <v>12</v>
      </c>
      <c r="Q366" s="7">
        <v>20.492000000000001</v>
      </c>
      <c r="R366" s="9">
        <v>0</v>
      </c>
      <c r="S366" s="9">
        <v>1</v>
      </c>
      <c r="T366" s="9">
        <v>0</v>
      </c>
      <c r="U366" s="9">
        <v>0</v>
      </c>
      <c r="V366" s="9">
        <v>1</v>
      </c>
      <c r="W366" s="25">
        <v>0</v>
      </c>
      <c r="X366" s="9">
        <v>0</v>
      </c>
      <c r="Y366" s="9">
        <v>1</v>
      </c>
      <c r="Z366" s="25">
        <v>0</v>
      </c>
      <c r="AA366" s="9">
        <v>1</v>
      </c>
      <c r="AB366" s="25">
        <v>0</v>
      </c>
      <c r="AC366" s="17">
        <v>2002</v>
      </c>
      <c r="AD366" s="27">
        <v>0.44</v>
      </c>
      <c r="AE366" s="27">
        <v>9.7000000000000003E-2</v>
      </c>
      <c r="AF366" s="27">
        <v>0.35499999999999998</v>
      </c>
      <c r="AG366" s="34">
        <f t="shared" si="58"/>
        <v>0.10799999999999998</v>
      </c>
      <c r="AH366" s="33">
        <v>0.57999999999999996</v>
      </c>
      <c r="AI366" s="15">
        <v>0.42</v>
      </c>
      <c r="AJ366">
        <v>1</v>
      </c>
      <c r="AK366" s="31">
        <v>0</v>
      </c>
      <c r="AL366" t="s">
        <v>87</v>
      </c>
      <c r="AM366" s="31" t="s">
        <v>87</v>
      </c>
      <c r="AN366">
        <v>0</v>
      </c>
      <c r="AO366" s="15">
        <v>1</v>
      </c>
      <c r="AP366">
        <f t="shared" si="59"/>
        <v>0.52700000000000002</v>
      </c>
      <c r="AQ366" s="15">
        <v>0.47299999999999998</v>
      </c>
      <c r="AR366" s="15" t="s">
        <v>20</v>
      </c>
      <c r="AS366">
        <v>0</v>
      </c>
      <c r="AT366">
        <v>0</v>
      </c>
      <c r="AU366">
        <v>0</v>
      </c>
      <c r="AV366">
        <v>0</v>
      </c>
      <c r="AW366">
        <v>0</v>
      </c>
      <c r="AX366">
        <v>1</v>
      </c>
      <c r="AY366" s="15">
        <v>0</v>
      </c>
      <c r="AZ366">
        <v>0</v>
      </c>
      <c r="BA366">
        <v>1</v>
      </c>
      <c r="BB366" s="15">
        <v>0</v>
      </c>
      <c r="BC366">
        <v>787</v>
      </c>
      <c r="BD366">
        <v>29</v>
      </c>
      <c r="BE366" s="21">
        <v>0.56000000000000005</v>
      </c>
      <c r="BF366" s="21">
        <v>33.378</v>
      </c>
      <c r="BG366">
        <v>1</v>
      </c>
      <c r="BH366">
        <v>0</v>
      </c>
      <c r="BI366">
        <v>0</v>
      </c>
      <c r="BJ366">
        <v>0</v>
      </c>
      <c r="BK366">
        <v>0</v>
      </c>
      <c r="BL366" s="15">
        <v>0</v>
      </c>
      <c r="BM366">
        <v>0</v>
      </c>
      <c r="BN366">
        <v>0</v>
      </c>
      <c r="BO366">
        <v>1</v>
      </c>
      <c r="BP366" s="15">
        <v>0</v>
      </c>
      <c r="BQ366">
        <v>0</v>
      </c>
      <c r="BR366">
        <v>0</v>
      </c>
      <c r="BS366" s="15">
        <v>0</v>
      </c>
      <c r="BT366">
        <v>0</v>
      </c>
      <c r="BU366">
        <v>0</v>
      </c>
      <c r="BV366">
        <v>1</v>
      </c>
      <c r="BW366">
        <v>1</v>
      </c>
      <c r="BX366">
        <v>0</v>
      </c>
      <c r="BY366">
        <v>0</v>
      </c>
      <c r="BZ366">
        <v>0</v>
      </c>
      <c r="CA366">
        <v>1</v>
      </c>
      <c r="CB366">
        <v>0</v>
      </c>
      <c r="CC366">
        <v>0</v>
      </c>
      <c r="CD366">
        <v>1</v>
      </c>
      <c r="CE366" s="15">
        <v>1</v>
      </c>
      <c r="CF366">
        <v>0</v>
      </c>
      <c r="CG366">
        <v>83</v>
      </c>
      <c r="CH366">
        <v>0</v>
      </c>
      <c r="CI366">
        <v>1</v>
      </c>
      <c r="CJ366">
        <v>28</v>
      </c>
      <c r="CK366" s="28" t="s">
        <v>80</v>
      </c>
    </row>
    <row r="367" spans="1:89" x14ac:dyDescent="0.35">
      <c r="A367">
        <v>366</v>
      </c>
      <c r="B367">
        <v>24</v>
      </c>
      <c r="C367" s="21" t="s">
        <v>133</v>
      </c>
      <c r="D367" s="11">
        <v>5.3341779764853881</v>
      </c>
      <c r="E367" s="12">
        <v>0.1090415921081629</v>
      </c>
      <c r="F367" s="7">
        <v>48.918746263299177</v>
      </c>
      <c r="G367" s="8">
        <v>0</v>
      </c>
      <c r="H367" s="9">
        <v>0</v>
      </c>
      <c r="I367" s="9">
        <v>1</v>
      </c>
      <c r="J367" s="9">
        <v>0</v>
      </c>
      <c r="K367" s="9">
        <v>0</v>
      </c>
      <c r="L367" s="8">
        <v>11501</v>
      </c>
      <c r="M367" s="9">
        <v>17</v>
      </c>
      <c r="N367" s="9">
        <f t="shared" si="50"/>
        <v>11483</v>
      </c>
      <c r="O367" s="9">
        <f t="shared" si="51"/>
        <v>32</v>
      </c>
      <c r="P367" s="7">
        <v>14</v>
      </c>
      <c r="Q367" s="7">
        <v>20.492000000000001</v>
      </c>
      <c r="R367" s="9">
        <v>0</v>
      </c>
      <c r="S367" s="9">
        <v>1</v>
      </c>
      <c r="T367" s="9">
        <v>0</v>
      </c>
      <c r="U367" s="9">
        <v>0</v>
      </c>
      <c r="V367" s="9">
        <v>1</v>
      </c>
      <c r="W367" s="25">
        <v>0</v>
      </c>
      <c r="X367" s="9">
        <v>0</v>
      </c>
      <c r="Y367" s="9">
        <v>1</v>
      </c>
      <c r="Z367" s="25">
        <v>0</v>
      </c>
      <c r="AA367" s="9">
        <v>1</v>
      </c>
      <c r="AB367" s="25">
        <v>0</v>
      </c>
      <c r="AC367" s="17">
        <v>2002</v>
      </c>
      <c r="AD367" s="27">
        <v>0.44</v>
      </c>
      <c r="AE367" s="27">
        <v>9.7000000000000003E-2</v>
      </c>
      <c r="AF367" s="27">
        <v>0.35499999999999998</v>
      </c>
      <c r="AG367" s="34">
        <f t="shared" si="58"/>
        <v>0.10799999999999998</v>
      </c>
      <c r="AH367" s="33">
        <v>0.57999999999999996</v>
      </c>
      <c r="AI367" s="15">
        <v>0.42</v>
      </c>
      <c r="AJ367">
        <v>1</v>
      </c>
      <c r="AK367" s="31">
        <v>0</v>
      </c>
      <c r="AL367" t="s">
        <v>87</v>
      </c>
      <c r="AM367" s="31" t="s">
        <v>87</v>
      </c>
      <c r="AN367">
        <v>0</v>
      </c>
      <c r="AO367" s="15">
        <v>1</v>
      </c>
      <c r="AP367">
        <f t="shared" si="59"/>
        <v>0.52700000000000002</v>
      </c>
      <c r="AQ367" s="15">
        <v>0.47299999999999998</v>
      </c>
      <c r="AR367" s="15" t="s">
        <v>20</v>
      </c>
      <c r="AS367">
        <v>0</v>
      </c>
      <c r="AT367">
        <v>0</v>
      </c>
      <c r="AU367">
        <v>0</v>
      </c>
      <c r="AV367">
        <v>0</v>
      </c>
      <c r="AW367">
        <v>0</v>
      </c>
      <c r="AX367">
        <v>1</v>
      </c>
      <c r="AY367" s="15">
        <v>0</v>
      </c>
      <c r="AZ367">
        <v>0</v>
      </c>
      <c r="BA367">
        <v>1</v>
      </c>
      <c r="BB367" s="15">
        <v>0</v>
      </c>
      <c r="BC367">
        <v>787</v>
      </c>
      <c r="BD367">
        <v>29</v>
      </c>
      <c r="BE367" s="21">
        <v>0.56000000000000005</v>
      </c>
      <c r="BF367" s="21">
        <v>33.378</v>
      </c>
      <c r="BG367">
        <v>1</v>
      </c>
      <c r="BH367">
        <v>0</v>
      </c>
      <c r="BI367">
        <v>0</v>
      </c>
      <c r="BJ367">
        <v>0</v>
      </c>
      <c r="BK367">
        <v>0</v>
      </c>
      <c r="BL367" s="15">
        <v>0</v>
      </c>
      <c r="BM367">
        <v>0</v>
      </c>
      <c r="BN367">
        <v>0</v>
      </c>
      <c r="BO367">
        <v>1</v>
      </c>
      <c r="BP367" s="15">
        <v>0</v>
      </c>
      <c r="BQ367">
        <v>0</v>
      </c>
      <c r="BR367">
        <v>0</v>
      </c>
      <c r="BS367" s="15">
        <v>0</v>
      </c>
      <c r="BT367">
        <v>0</v>
      </c>
      <c r="BU367">
        <v>0</v>
      </c>
      <c r="BV367">
        <v>1</v>
      </c>
      <c r="BW367">
        <v>1</v>
      </c>
      <c r="BX367">
        <v>0</v>
      </c>
      <c r="BY367">
        <v>0</v>
      </c>
      <c r="BZ367">
        <v>0</v>
      </c>
      <c r="CA367">
        <v>1</v>
      </c>
      <c r="CB367">
        <v>0</v>
      </c>
      <c r="CC367">
        <v>0</v>
      </c>
      <c r="CD367">
        <v>1</v>
      </c>
      <c r="CE367" s="15">
        <v>1</v>
      </c>
      <c r="CF367">
        <v>0</v>
      </c>
      <c r="CG367">
        <v>83</v>
      </c>
      <c r="CH367">
        <v>0</v>
      </c>
      <c r="CI367">
        <v>1</v>
      </c>
      <c r="CJ367">
        <v>28</v>
      </c>
      <c r="CK367" s="28" t="s">
        <v>80</v>
      </c>
    </row>
    <row r="368" spans="1:89" x14ac:dyDescent="0.35">
      <c r="A368">
        <v>367</v>
      </c>
      <c r="B368">
        <v>24</v>
      </c>
      <c r="C368" s="21" t="s">
        <v>133</v>
      </c>
      <c r="D368" s="11">
        <v>5.5439204567226286</v>
      </c>
      <c r="E368" s="12">
        <v>8.3464719888804259E-2</v>
      </c>
      <c r="F368" s="7">
        <v>66.422321480363294</v>
      </c>
      <c r="G368" s="8">
        <v>0</v>
      </c>
      <c r="H368" s="9">
        <v>0</v>
      </c>
      <c r="I368" s="9">
        <v>1</v>
      </c>
      <c r="J368" s="9">
        <v>0</v>
      </c>
      <c r="K368" s="9">
        <v>0</v>
      </c>
      <c r="L368" s="8">
        <v>11501</v>
      </c>
      <c r="M368" s="9">
        <v>17</v>
      </c>
      <c r="N368" s="9">
        <f t="shared" si="50"/>
        <v>11483</v>
      </c>
      <c r="O368" s="9">
        <f t="shared" si="51"/>
        <v>32</v>
      </c>
      <c r="P368" s="7">
        <v>16</v>
      </c>
      <c r="Q368" s="7">
        <v>20.492000000000001</v>
      </c>
      <c r="R368" s="9">
        <v>0</v>
      </c>
      <c r="S368" s="9">
        <v>1</v>
      </c>
      <c r="T368" s="9">
        <v>0</v>
      </c>
      <c r="U368" s="9">
        <v>0</v>
      </c>
      <c r="V368" s="9">
        <v>1</v>
      </c>
      <c r="W368" s="25">
        <v>0</v>
      </c>
      <c r="X368" s="9">
        <v>0</v>
      </c>
      <c r="Y368" s="9">
        <v>1</v>
      </c>
      <c r="Z368" s="25">
        <v>0</v>
      </c>
      <c r="AA368" s="9">
        <v>1</v>
      </c>
      <c r="AB368" s="25">
        <v>0</v>
      </c>
      <c r="AC368" s="17">
        <v>2002</v>
      </c>
      <c r="AD368" s="27">
        <v>0.44</v>
      </c>
      <c r="AE368" s="27">
        <v>9.7000000000000003E-2</v>
      </c>
      <c r="AF368" s="27">
        <v>0.35499999999999998</v>
      </c>
      <c r="AG368" s="34">
        <f t="shared" si="58"/>
        <v>0.10799999999999998</v>
      </c>
      <c r="AH368" s="33">
        <v>0.57999999999999996</v>
      </c>
      <c r="AI368" s="15">
        <v>0.42</v>
      </c>
      <c r="AJ368">
        <v>1</v>
      </c>
      <c r="AK368" s="31">
        <v>0</v>
      </c>
      <c r="AL368" t="s">
        <v>87</v>
      </c>
      <c r="AM368" s="31" t="s">
        <v>87</v>
      </c>
      <c r="AN368">
        <v>0</v>
      </c>
      <c r="AO368" s="15">
        <v>1</v>
      </c>
      <c r="AP368">
        <f t="shared" si="59"/>
        <v>0.52700000000000002</v>
      </c>
      <c r="AQ368" s="15">
        <v>0.47299999999999998</v>
      </c>
      <c r="AR368" s="15" t="s">
        <v>20</v>
      </c>
      <c r="AS368">
        <v>0</v>
      </c>
      <c r="AT368">
        <v>0</v>
      </c>
      <c r="AU368">
        <v>0</v>
      </c>
      <c r="AV368">
        <v>0</v>
      </c>
      <c r="AW368">
        <v>0</v>
      </c>
      <c r="AX368">
        <v>1</v>
      </c>
      <c r="AY368" s="15">
        <v>0</v>
      </c>
      <c r="AZ368">
        <v>0</v>
      </c>
      <c r="BA368">
        <v>1</v>
      </c>
      <c r="BB368" s="15">
        <v>0</v>
      </c>
      <c r="BC368">
        <v>787</v>
      </c>
      <c r="BD368">
        <v>29</v>
      </c>
      <c r="BE368" s="21">
        <v>0.56000000000000005</v>
      </c>
      <c r="BF368" s="21">
        <v>33.378</v>
      </c>
      <c r="BG368">
        <v>1</v>
      </c>
      <c r="BH368">
        <v>0</v>
      </c>
      <c r="BI368">
        <v>0</v>
      </c>
      <c r="BJ368">
        <v>0</v>
      </c>
      <c r="BK368">
        <v>0</v>
      </c>
      <c r="BL368" s="15">
        <v>0</v>
      </c>
      <c r="BM368">
        <v>0</v>
      </c>
      <c r="BN368">
        <v>0</v>
      </c>
      <c r="BO368">
        <v>1</v>
      </c>
      <c r="BP368" s="15">
        <v>0</v>
      </c>
      <c r="BQ368">
        <v>0</v>
      </c>
      <c r="BR368">
        <v>0</v>
      </c>
      <c r="BS368" s="15">
        <v>0</v>
      </c>
      <c r="BT368">
        <v>0</v>
      </c>
      <c r="BU368">
        <v>0</v>
      </c>
      <c r="BV368">
        <v>1</v>
      </c>
      <c r="BW368">
        <v>1</v>
      </c>
      <c r="BX368">
        <v>0</v>
      </c>
      <c r="BY368">
        <v>0</v>
      </c>
      <c r="BZ368">
        <v>0</v>
      </c>
      <c r="CA368">
        <v>1</v>
      </c>
      <c r="CB368">
        <v>0</v>
      </c>
      <c r="CC368">
        <v>0</v>
      </c>
      <c r="CD368">
        <v>1</v>
      </c>
      <c r="CE368" s="15">
        <v>1</v>
      </c>
      <c r="CF368">
        <v>0</v>
      </c>
      <c r="CG368">
        <v>83</v>
      </c>
      <c r="CH368">
        <v>0</v>
      </c>
      <c r="CI368">
        <v>1</v>
      </c>
      <c r="CJ368">
        <v>28</v>
      </c>
      <c r="CK368" s="28" t="s">
        <v>80</v>
      </c>
    </row>
    <row r="369" spans="1:89" x14ac:dyDescent="0.35">
      <c r="A369">
        <v>368</v>
      </c>
      <c r="B369">
        <v>24</v>
      </c>
      <c r="C369" s="21" t="s">
        <v>133</v>
      </c>
      <c r="D369" s="11">
        <v>16.600000000000001</v>
      </c>
      <c r="E369" s="12">
        <v>1</v>
      </c>
      <c r="F369" s="7">
        <f>D369/E369</f>
        <v>16.600000000000001</v>
      </c>
      <c r="G369" s="8">
        <v>0</v>
      </c>
      <c r="H369" s="9">
        <v>0</v>
      </c>
      <c r="I369" s="9">
        <v>1</v>
      </c>
      <c r="J369" s="9">
        <v>0</v>
      </c>
      <c r="K369" s="9">
        <v>0</v>
      </c>
      <c r="L369" s="8">
        <v>2018</v>
      </c>
      <c r="M369" s="9">
        <v>10</v>
      </c>
      <c r="N369" s="9">
        <f t="shared" si="50"/>
        <v>2007</v>
      </c>
      <c r="O369" s="9">
        <f t="shared" si="51"/>
        <v>32</v>
      </c>
      <c r="P369" s="7">
        <v>4.3259999999999996</v>
      </c>
      <c r="Q369" s="7">
        <v>20.097000000000001</v>
      </c>
      <c r="R369" s="9">
        <v>1</v>
      </c>
      <c r="S369" s="9">
        <v>0</v>
      </c>
      <c r="T369" s="9">
        <v>0</v>
      </c>
      <c r="U369" s="9">
        <v>0</v>
      </c>
      <c r="V369" s="9">
        <v>1</v>
      </c>
      <c r="W369" s="25">
        <v>0</v>
      </c>
      <c r="X369" s="9">
        <v>0</v>
      </c>
      <c r="Y369" s="9">
        <v>1</v>
      </c>
      <c r="Z369" s="25">
        <v>0</v>
      </c>
      <c r="AA369" s="9">
        <v>1</v>
      </c>
      <c r="AB369" s="25">
        <v>0</v>
      </c>
      <c r="AC369" s="17">
        <v>2002</v>
      </c>
      <c r="AD369" s="27">
        <v>0.58099999999999996</v>
      </c>
      <c r="AE369" s="27">
        <v>9.0999999999999998E-2</v>
      </c>
      <c r="AF369" s="27">
        <v>0.20100000000000001</v>
      </c>
      <c r="AG369" s="34">
        <f t="shared" si="58"/>
        <v>0.127</v>
      </c>
      <c r="AH369" s="33">
        <v>0.16</v>
      </c>
      <c r="AI369" s="15">
        <v>0.84</v>
      </c>
      <c r="AJ369">
        <v>0</v>
      </c>
      <c r="AK369" s="31">
        <v>1</v>
      </c>
      <c r="AL369" t="s">
        <v>87</v>
      </c>
      <c r="AM369" s="31" t="s">
        <v>87</v>
      </c>
      <c r="AN369">
        <v>0</v>
      </c>
      <c r="AO369" s="15">
        <v>1</v>
      </c>
      <c r="AP369">
        <f t="shared" si="59"/>
        <v>0.499</v>
      </c>
      <c r="AQ369" s="15">
        <v>0.501</v>
      </c>
      <c r="AR369" s="15" t="s">
        <v>20</v>
      </c>
      <c r="AS369">
        <v>0</v>
      </c>
      <c r="AT369">
        <v>0</v>
      </c>
      <c r="AU369">
        <v>0</v>
      </c>
      <c r="AV369">
        <v>0</v>
      </c>
      <c r="AW369">
        <v>0</v>
      </c>
      <c r="AX369">
        <v>1</v>
      </c>
      <c r="AY369" s="15">
        <v>0</v>
      </c>
      <c r="AZ369">
        <v>0</v>
      </c>
      <c r="BA369">
        <v>1</v>
      </c>
      <c r="BB369" s="15">
        <v>0</v>
      </c>
      <c r="BC369">
        <v>787</v>
      </c>
      <c r="BD369">
        <v>29</v>
      </c>
      <c r="BE369" s="21">
        <v>0.56000000000000005</v>
      </c>
      <c r="BF369" s="21">
        <v>32.451999999999998</v>
      </c>
      <c r="BG369">
        <v>1</v>
      </c>
      <c r="BH369">
        <v>0</v>
      </c>
      <c r="BI369">
        <v>0</v>
      </c>
      <c r="BJ369">
        <v>0</v>
      </c>
      <c r="BK369">
        <v>0</v>
      </c>
      <c r="BL369" s="15">
        <v>0</v>
      </c>
      <c r="BM369">
        <v>0</v>
      </c>
      <c r="BN369">
        <v>0</v>
      </c>
      <c r="BO369">
        <v>1</v>
      </c>
      <c r="BP369" s="15">
        <v>0</v>
      </c>
      <c r="BQ369">
        <v>0</v>
      </c>
      <c r="BR369">
        <v>0</v>
      </c>
      <c r="BS369" s="15">
        <v>0</v>
      </c>
      <c r="BT369">
        <v>0</v>
      </c>
      <c r="BU369">
        <v>0</v>
      </c>
      <c r="BV369">
        <v>1</v>
      </c>
      <c r="BW369">
        <v>1</v>
      </c>
      <c r="BX369">
        <v>0</v>
      </c>
      <c r="BY369">
        <v>0</v>
      </c>
      <c r="BZ369">
        <v>0</v>
      </c>
      <c r="CA369">
        <v>1</v>
      </c>
      <c r="CB369">
        <v>0</v>
      </c>
      <c r="CC369">
        <v>0</v>
      </c>
      <c r="CD369">
        <v>1</v>
      </c>
      <c r="CE369" s="15">
        <v>1</v>
      </c>
      <c r="CF369">
        <v>0</v>
      </c>
      <c r="CG369">
        <v>83</v>
      </c>
      <c r="CH369">
        <v>0</v>
      </c>
      <c r="CI369">
        <v>1</v>
      </c>
      <c r="CJ369">
        <v>28</v>
      </c>
      <c r="CK369" s="28" t="s">
        <v>80</v>
      </c>
    </row>
    <row r="370" spans="1:89" x14ac:dyDescent="0.35">
      <c r="A370">
        <v>369</v>
      </c>
      <c r="B370">
        <v>24</v>
      </c>
      <c r="C370" s="21" t="s">
        <v>133</v>
      </c>
      <c r="D370" s="11">
        <v>6.0597265765063746</v>
      </c>
      <c r="E370" s="12">
        <v>2.0548084135537752</v>
      </c>
      <c r="F370" s="7">
        <v>2.9490469946179201</v>
      </c>
      <c r="G370" s="8">
        <v>0</v>
      </c>
      <c r="H370" s="9">
        <v>0</v>
      </c>
      <c r="I370" s="9">
        <v>1</v>
      </c>
      <c r="J370" s="9">
        <v>0</v>
      </c>
      <c r="K370" s="9">
        <v>0</v>
      </c>
      <c r="L370" s="8">
        <v>2018</v>
      </c>
      <c r="M370" s="9">
        <v>17</v>
      </c>
      <c r="N370" s="9">
        <f t="shared" si="50"/>
        <v>2000</v>
      </c>
      <c r="O370" s="9">
        <f t="shared" si="51"/>
        <v>32</v>
      </c>
      <c r="P370" s="7">
        <v>5</v>
      </c>
      <c r="Q370" s="7">
        <v>20.097000000000001</v>
      </c>
      <c r="R370" s="9">
        <v>0</v>
      </c>
      <c r="S370" s="9">
        <v>1</v>
      </c>
      <c r="T370" s="9">
        <v>0</v>
      </c>
      <c r="U370" s="9">
        <v>0</v>
      </c>
      <c r="V370" s="9">
        <v>1</v>
      </c>
      <c r="W370" s="25">
        <v>0</v>
      </c>
      <c r="X370" s="9">
        <v>0</v>
      </c>
      <c r="Y370" s="9">
        <v>1</v>
      </c>
      <c r="Z370" s="25">
        <v>0</v>
      </c>
      <c r="AA370" s="9">
        <v>1</v>
      </c>
      <c r="AB370" s="25">
        <v>0</v>
      </c>
      <c r="AC370" s="17">
        <v>2002</v>
      </c>
      <c r="AD370" s="27">
        <v>0.58099999999999996</v>
      </c>
      <c r="AE370" s="27">
        <v>9.0999999999999998E-2</v>
      </c>
      <c r="AF370" s="27">
        <v>0.20100000000000001</v>
      </c>
      <c r="AG370" s="34">
        <f t="shared" si="58"/>
        <v>0.127</v>
      </c>
      <c r="AH370" s="33">
        <v>0.16</v>
      </c>
      <c r="AI370" s="15">
        <v>0.84</v>
      </c>
      <c r="AJ370">
        <v>0</v>
      </c>
      <c r="AK370" s="31">
        <v>1</v>
      </c>
      <c r="AL370" t="s">
        <v>87</v>
      </c>
      <c r="AM370" s="31" t="s">
        <v>87</v>
      </c>
      <c r="AN370">
        <v>0</v>
      </c>
      <c r="AO370" s="15">
        <v>1</v>
      </c>
      <c r="AP370">
        <f t="shared" si="59"/>
        <v>0.499</v>
      </c>
      <c r="AQ370" s="15">
        <v>0.501</v>
      </c>
      <c r="AR370" s="15" t="s">
        <v>20</v>
      </c>
      <c r="AS370">
        <v>0</v>
      </c>
      <c r="AT370">
        <v>0</v>
      </c>
      <c r="AU370">
        <v>0</v>
      </c>
      <c r="AV370">
        <v>0</v>
      </c>
      <c r="AW370">
        <v>0</v>
      </c>
      <c r="AX370">
        <v>1</v>
      </c>
      <c r="AY370" s="15">
        <v>0</v>
      </c>
      <c r="AZ370">
        <v>0</v>
      </c>
      <c r="BA370">
        <v>1</v>
      </c>
      <c r="BB370" s="15">
        <v>0</v>
      </c>
      <c r="BC370">
        <v>787</v>
      </c>
      <c r="BD370">
        <v>29</v>
      </c>
      <c r="BE370" s="21">
        <v>0.56000000000000005</v>
      </c>
      <c r="BF370" s="21">
        <v>32.451999999999998</v>
      </c>
      <c r="BG370">
        <v>1</v>
      </c>
      <c r="BH370">
        <v>0</v>
      </c>
      <c r="BI370">
        <v>0</v>
      </c>
      <c r="BJ370">
        <v>0</v>
      </c>
      <c r="BK370">
        <v>0</v>
      </c>
      <c r="BL370" s="15">
        <v>0</v>
      </c>
      <c r="BM370">
        <v>0</v>
      </c>
      <c r="BN370">
        <v>0</v>
      </c>
      <c r="BO370">
        <v>1</v>
      </c>
      <c r="BP370" s="15">
        <v>0</v>
      </c>
      <c r="BQ370">
        <v>0</v>
      </c>
      <c r="BR370">
        <v>0</v>
      </c>
      <c r="BS370" s="15">
        <v>0</v>
      </c>
      <c r="BT370">
        <v>0</v>
      </c>
      <c r="BU370">
        <v>0</v>
      </c>
      <c r="BV370">
        <v>1</v>
      </c>
      <c r="BW370">
        <v>1</v>
      </c>
      <c r="BX370">
        <v>0</v>
      </c>
      <c r="BY370">
        <v>0</v>
      </c>
      <c r="BZ370">
        <v>0</v>
      </c>
      <c r="CA370">
        <v>1</v>
      </c>
      <c r="CB370">
        <v>0</v>
      </c>
      <c r="CC370">
        <v>0</v>
      </c>
      <c r="CD370">
        <v>1</v>
      </c>
      <c r="CE370" s="15">
        <v>1</v>
      </c>
      <c r="CF370">
        <v>0</v>
      </c>
      <c r="CG370">
        <v>83</v>
      </c>
      <c r="CH370">
        <v>0</v>
      </c>
      <c r="CI370">
        <v>1</v>
      </c>
      <c r="CJ370">
        <v>28</v>
      </c>
      <c r="CK370" s="28" t="s">
        <v>80</v>
      </c>
    </row>
    <row r="371" spans="1:89" x14ac:dyDescent="0.35">
      <c r="A371">
        <v>370</v>
      </c>
      <c r="B371">
        <v>24</v>
      </c>
      <c r="C371" s="21" t="s">
        <v>133</v>
      </c>
      <c r="D371" s="11">
        <v>8.7618499403883998</v>
      </c>
      <c r="E371" s="12">
        <v>0.97207986412502412</v>
      </c>
      <c r="F371" s="7">
        <v>9.0135083173181485</v>
      </c>
      <c r="G371" s="8">
        <v>0</v>
      </c>
      <c r="H371" s="9">
        <v>0</v>
      </c>
      <c r="I371" s="9">
        <v>1</v>
      </c>
      <c r="J371" s="9">
        <v>0</v>
      </c>
      <c r="K371" s="9">
        <v>0</v>
      </c>
      <c r="L371" s="8">
        <v>2018</v>
      </c>
      <c r="M371" s="9">
        <v>17</v>
      </c>
      <c r="N371" s="9">
        <f t="shared" si="50"/>
        <v>2000</v>
      </c>
      <c r="O371" s="9">
        <f t="shared" si="51"/>
        <v>32</v>
      </c>
      <c r="P371" s="7">
        <v>8</v>
      </c>
      <c r="Q371" s="7">
        <v>20.097000000000001</v>
      </c>
      <c r="R371" s="9">
        <v>0</v>
      </c>
      <c r="S371" s="9">
        <v>1</v>
      </c>
      <c r="T371" s="9">
        <v>0</v>
      </c>
      <c r="U371" s="9">
        <v>0</v>
      </c>
      <c r="V371" s="9">
        <v>1</v>
      </c>
      <c r="W371" s="25">
        <v>0</v>
      </c>
      <c r="X371" s="9">
        <v>0</v>
      </c>
      <c r="Y371" s="9">
        <v>1</v>
      </c>
      <c r="Z371" s="25">
        <v>0</v>
      </c>
      <c r="AA371" s="9">
        <v>1</v>
      </c>
      <c r="AB371" s="25">
        <v>0</v>
      </c>
      <c r="AC371" s="17">
        <v>2002</v>
      </c>
      <c r="AD371" s="27">
        <v>0.58099999999999996</v>
      </c>
      <c r="AE371" s="27">
        <v>9.0999999999999998E-2</v>
      </c>
      <c r="AF371" s="27">
        <v>0.20100000000000001</v>
      </c>
      <c r="AG371" s="34">
        <f t="shared" si="58"/>
        <v>0.127</v>
      </c>
      <c r="AH371" s="33">
        <v>0.16</v>
      </c>
      <c r="AI371" s="15">
        <v>0.84</v>
      </c>
      <c r="AJ371">
        <v>0</v>
      </c>
      <c r="AK371" s="31">
        <v>1</v>
      </c>
      <c r="AL371" t="s">
        <v>87</v>
      </c>
      <c r="AM371" s="31" t="s">
        <v>87</v>
      </c>
      <c r="AN371">
        <v>0</v>
      </c>
      <c r="AO371" s="15">
        <v>1</v>
      </c>
      <c r="AP371">
        <f t="shared" si="59"/>
        <v>0.499</v>
      </c>
      <c r="AQ371" s="15">
        <v>0.501</v>
      </c>
      <c r="AR371" s="15" t="s">
        <v>20</v>
      </c>
      <c r="AS371">
        <v>0</v>
      </c>
      <c r="AT371">
        <v>0</v>
      </c>
      <c r="AU371">
        <v>0</v>
      </c>
      <c r="AV371">
        <v>0</v>
      </c>
      <c r="AW371">
        <v>0</v>
      </c>
      <c r="AX371">
        <v>1</v>
      </c>
      <c r="AY371" s="15">
        <v>0</v>
      </c>
      <c r="AZ371">
        <v>0</v>
      </c>
      <c r="BA371">
        <v>1</v>
      </c>
      <c r="BB371" s="15">
        <v>0</v>
      </c>
      <c r="BC371">
        <v>787</v>
      </c>
      <c r="BD371">
        <v>29</v>
      </c>
      <c r="BE371" s="21">
        <v>0.56000000000000005</v>
      </c>
      <c r="BF371" s="21">
        <v>32.451999999999998</v>
      </c>
      <c r="BG371">
        <v>1</v>
      </c>
      <c r="BH371">
        <v>0</v>
      </c>
      <c r="BI371">
        <v>0</v>
      </c>
      <c r="BJ371">
        <v>0</v>
      </c>
      <c r="BK371">
        <v>0</v>
      </c>
      <c r="BL371" s="15">
        <v>0</v>
      </c>
      <c r="BM371">
        <v>0</v>
      </c>
      <c r="BN371">
        <v>0</v>
      </c>
      <c r="BO371">
        <v>1</v>
      </c>
      <c r="BP371" s="15">
        <v>0</v>
      </c>
      <c r="BQ371">
        <v>0</v>
      </c>
      <c r="BR371">
        <v>0</v>
      </c>
      <c r="BS371" s="15">
        <v>0</v>
      </c>
      <c r="BT371">
        <v>0</v>
      </c>
      <c r="BU371">
        <v>0</v>
      </c>
      <c r="BV371">
        <v>1</v>
      </c>
      <c r="BW371">
        <v>1</v>
      </c>
      <c r="BX371">
        <v>0</v>
      </c>
      <c r="BY371">
        <v>0</v>
      </c>
      <c r="BZ371">
        <v>0</v>
      </c>
      <c r="CA371">
        <v>1</v>
      </c>
      <c r="CB371">
        <v>0</v>
      </c>
      <c r="CC371">
        <v>0</v>
      </c>
      <c r="CD371">
        <v>1</v>
      </c>
      <c r="CE371" s="15">
        <v>1</v>
      </c>
      <c r="CF371">
        <v>0</v>
      </c>
      <c r="CG371">
        <v>83</v>
      </c>
      <c r="CH371">
        <v>0</v>
      </c>
      <c r="CI371">
        <v>1</v>
      </c>
      <c r="CJ371">
        <v>28</v>
      </c>
      <c r="CK371" s="28" t="s">
        <v>80</v>
      </c>
    </row>
    <row r="372" spans="1:89" x14ac:dyDescent="0.35">
      <c r="A372">
        <v>371</v>
      </c>
      <c r="B372">
        <v>24</v>
      </c>
      <c r="C372" s="21" t="s">
        <v>133</v>
      </c>
      <c r="D372" s="11">
        <v>9.6177221007530243</v>
      </c>
      <c r="E372" s="12">
        <v>0.52511483641079304</v>
      </c>
      <c r="F372" s="7">
        <v>18.3154644162999</v>
      </c>
      <c r="G372" s="8">
        <v>0</v>
      </c>
      <c r="H372" s="9">
        <v>0</v>
      </c>
      <c r="I372" s="9">
        <v>1</v>
      </c>
      <c r="J372" s="9">
        <v>0</v>
      </c>
      <c r="K372" s="9">
        <v>0</v>
      </c>
      <c r="L372" s="8">
        <v>2018</v>
      </c>
      <c r="M372" s="9">
        <v>17</v>
      </c>
      <c r="N372" s="9">
        <f t="shared" si="50"/>
        <v>2000</v>
      </c>
      <c r="O372" s="9">
        <f t="shared" si="51"/>
        <v>32</v>
      </c>
      <c r="P372" s="7">
        <v>10</v>
      </c>
      <c r="Q372" s="7">
        <v>20.097000000000001</v>
      </c>
      <c r="R372" s="9">
        <v>0</v>
      </c>
      <c r="S372" s="9">
        <v>1</v>
      </c>
      <c r="T372" s="9">
        <v>0</v>
      </c>
      <c r="U372" s="9">
        <v>0</v>
      </c>
      <c r="V372" s="9">
        <v>1</v>
      </c>
      <c r="W372" s="25">
        <v>0</v>
      </c>
      <c r="X372" s="9">
        <v>0</v>
      </c>
      <c r="Y372" s="9">
        <v>1</v>
      </c>
      <c r="Z372" s="25">
        <v>0</v>
      </c>
      <c r="AA372" s="9">
        <v>1</v>
      </c>
      <c r="AB372" s="25">
        <v>0</v>
      </c>
      <c r="AC372" s="17">
        <v>2002</v>
      </c>
      <c r="AD372" s="27">
        <v>0.58099999999999996</v>
      </c>
      <c r="AE372" s="27">
        <v>9.0999999999999998E-2</v>
      </c>
      <c r="AF372" s="27">
        <v>0.20100000000000001</v>
      </c>
      <c r="AG372" s="34">
        <f t="shared" si="58"/>
        <v>0.127</v>
      </c>
      <c r="AH372" s="33">
        <v>0.16</v>
      </c>
      <c r="AI372" s="15">
        <v>0.84</v>
      </c>
      <c r="AJ372">
        <v>0</v>
      </c>
      <c r="AK372" s="31">
        <v>1</v>
      </c>
      <c r="AL372" t="s">
        <v>87</v>
      </c>
      <c r="AM372" s="31" t="s">
        <v>87</v>
      </c>
      <c r="AN372">
        <v>0</v>
      </c>
      <c r="AO372" s="15">
        <v>1</v>
      </c>
      <c r="AP372">
        <f t="shared" si="59"/>
        <v>0.499</v>
      </c>
      <c r="AQ372" s="15">
        <v>0.501</v>
      </c>
      <c r="AR372" s="15" t="s">
        <v>20</v>
      </c>
      <c r="AS372">
        <v>0</v>
      </c>
      <c r="AT372">
        <v>0</v>
      </c>
      <c r="AU372">
        <v>0</v>
      </c>
      <c r="AV372">
        <v>0</v>
      </c>
      <c r="AW372">
        <v>0</v>
      </c>
      <c r="AX372">
        <v>1</v>
      </c>
      <c r="AY372" s="15">
        <v>0</v>
      </c>
      <c r="AZ372">
        <v>0</v>
      </c>
      <c r="BA372">
        <v>1</v>
      </c>
      <c r="BB372" s="15">
        <v>0</v>
      </c>
      <c r="BC372">
        <v>787</v>
      </c>
      <c r="BD372">
        <v>29</v>
      </c>
      <c r="BE372" s="21">
        <v>0.56000000000000005</v>
      </c>
      <c r="BF372" s="21">
        <v>32.451999999999998</v>
      </c>
      <c r="BG372">
        <v>1</v>
      </c>
      <c r="BH372">
        <v>0</v>
      </c>
      <c r="BI372">
        <v>0</v>
      </c>
      <c r="BJ372">
        <v>0</v>
      </c>
      <c r="BK372">
        <v>0</v>
      </c>
      <c r="BL372" s="15">
        <v>0</v>
      </c>
      <c r="BM372">
        <v>0</v>
      </c>
      <c r="BN372">
        <v>0</v>
      </c>
      <c r="BO372">
        <v>1</v>
      </c>
      <c r="BP372" s="15">
        <v>0</v>
      </c>
      <c r="BQ372">
        <v>0</v>
      </c>
      <c r="BR372">
        <v>0</v>
      </c>
      <c r="BS372" s="15">
        <v>0</v>
      </c>
      <c r="BT372">
        <v>0</v>
      </c>
      <c r="BU372">
        <v>0</v>
      </c>
      <c r="BV372">
        <v>1</v>
      </c>
      <c r="BW372">
        <v>1</v>
      </c>
      <c r="BX372">
        <v>0</v>
      </c>
      <c r="BY372">
        <v>0</v>
      </c>
      <c r="BZ372">
        <v>0</v>
      </c>
      <c r="CA372">
        <v>1</v>
      </c>
      <c r="CB372">
        <v>0</v>
      </c>
      <c r="CC372">
        <v>0</v>
      </c>
      <c r="CD372">
        <v>1</v>
      </c>
      <c r="CE372" s="15">
        <v>1</v>
      </c>
      <c r="CF372">
        <v>0</v>
      </c>
      <c r="CG372">
        <v>83</v>
      </c>
      <c r="CH372">
        <v>0</v>
      </c>
      <c r="CI372">
        <v>1</v>
      </c>
      <c r="CJ372">
        <v>28</v>
      </c>
      <c r="CK372" s="28" t="s">
        <v>80</v>
      </c>
    </row>
    <row r="373" spans="1:89" x14ac:dyDescent="0.35">
      <c r="A373">
        <v>372</v>
      </c>
      <c r="B373">
        <v>24</v>
      </c>
      <c r="C373" s="21" t="s">
        <v>133</v>
      </c>
      <c r="D373" s="11">
        <v>9.0974848235702446</v>
      </c>
      <c r="E373" s="12">
        <v>0.3837407134138946</v>
      </c>
      <c r="F373" s="7">
        <v>23.707374551518829</v>
      </c>
      <c r="G373" s="8">
        <v>0</v>
      </c>
      <c r="H373" s="9">
        <v>0</v>
      </c>
      <c r="I373" s="9">
        <v>1</v>
      </c>
      <c r="J373" s="9">
        <v>0</v>
      </c>
      <c r="K373" s="9">
        <v>0</v>
      </c>
      <c r="L373" s="8">
        <v>2018</v>
      </c>
      <c r="M373" s="9">
        <v>17</v>
      </c>
      <c r="N373" s="9">
        <f t="shared" si="50"/>
        <v>2000</v>
      </c>
      <c r="O373" s="9">
        <f t="shared" si="51"/>
        <v>32</v>
      </c>
      <c r="P373" s="7">
        <v>12</v>
      </c>
      <c r="Q373" s="7">
        <v>20.097000000000001</v>
      </c>
      <c r="R373" s="9">
        <v>0</v>
      </c>
      <c r="S373" s="9">
        <v>1</v>
      </c>
      <c r="T373" s="9">
        <v>0</v>
      </c>
      <c r="U373" s="9">
        <v>0</v>
      </c>
      <c r="V373" s="9">
        <v>1</v>
      </c>
      <c r="W373" s="25">
        <v>0</v>
      </c>
      <c r="X373" s="9">
        <v>0</v>
      </c>
      <c r="Y373" s="9">
        <v>1</v>
      </c>
      <c r="Z373" s="25">
        <v>0</v>
      </c>
      <c r="AA373" s="9">
        <v>1</v>
      </c>
      <c r="AB373" s="25">
        <v>0</v>
      </c>
      <c r="AC373" s="17">
        <v>2002</v>
      </c>
      <c r="AD373" s="27">
        <v>0.58099999999999996</v>
      </c>
      <c r="AE373" s="27">
        <v>9.0999999999999998E-2</v>
      </c>
      <c r="AF373" s="27">
        <v>0.20100000000000001</v>
      </c>
      <c r="AG373" s="34">
        <f t="shared" si="58"/>
        <v>0.127</v>
      </c>
      <c r="AH373" s="33">
        <v>0.16</v>
      </c>
      <c r="AI373" s="15">
        <v>0.84</v>
      </c>
      <c r="AJ373">
        <v>0</v>
      </c>
      <c r="AK373" s="31">
        <v>1</v>
      </c>
      <c r="AL373" t="s">
        <v>87</v>
      </c>
      <c r="AM373" s="31" t="s">
        <v>87</v>
      </c>
      <c r="AN373">
        <v>0</v>
      </c>
      <c r="AO373" s="15">
        <v>1</v>
      </c>
      <c r="AP373">
        <f t="shared" si="59"/>
        <v>0.499</v>
      </c>
      <c r="AQ373" s="15">
        <v>0.501</v>
      </c>
      <c r="AR373" s="15" t="s">
        <v>20</v>
      </c>
      <c r="AS373">
        <v>0</v>
      </c>
      <c r="AT373">
        <v>0</v>
      </c>
      <c r="AU373">
        <v>0</v>
      </c>
      <c r="AV373">
        <v>0</v>
      </c>
      <c r="AW373">
        <v>0</v>
      </c>
      <c r="AX373">
        <v>1</v>
      </c>
      <c r="AY373" s="15">
        <v>0</v>
      </c>
      <c r="AZ373">
        <v>0</v>
      </c>
      <c r="BA373">
        <v>1</v>
      </c>
      <c r="BB373" s="15">
        <v>0</v>
      </c>
      <c r="BC373">
        <v>787</v>
      </c>
      <c r="BD373">
        <v>29</v>
      </c>
      <c r="BE373" s="21">
        <v>0.56000000000000005</v>
      </c>
      <c r="BF373" s="21">
        <v>32.451999999999998</v>
      </c>
      <c r="BG373">
        <v>1</v>
      </c>
      <c r="BH373">
        <v>0</v>
      </c>
      <c r="BI373">
        <v>0</v>
      </c>
      <c r="BJ373">
        <v>0</v>
      </c>
      <c r="BK373">
        <v>0</v>
      </c>
      <c r="BL373" s="15">
        <v>0</v>
      </c>
      <c r="BM373">
        <v>0</v>
      </c>
      <c r="BN373">
        <v>0</v>
      </c>
      <c r="BO373">
        <v>1</v>
      </c>
      <c r="BP373" s="15">
        <v>0</v>
      </c>
      <c r="BQ373">
        <v>0</v>
      </c>
      <c r="BR373">
        <v>0</v>
      </c>
      <c r="BS373" s="15">
        <v>0</v>
      </c>
      <c r="BT373">
        <v>0</v>
      </c>
      <c r="BU373">
        <v>0</v>
      </c>
      <c r="BV373">
        <v>1</v>
      </c>
      <c r="BW373">
        <v>1</v>
      </c>
      <c r="BX373">
        <v>0</v>
      </c>
      <c r="BY373">
        <v>0</v>
      </c>
      <c r="BZ373">
        <v>0</v>
      </c>
      <c r="CA373">
        <v>1</v>
      </c>
      <c r="CB373">
        <v>0</v>
      </c>
      <c r="CC373">
        <v>0</v>
      </c>
      <c r="CD373">
        <v>1</v>
      </c>
      <c r="CE373" s="15">
        <v>1</v>
      </c>
      <c r="CF373">
        <v>0</v>
      </c>
      <c r="CG373">
        <v>83</v>
      </c>
      <c r="CH373">
        <v>0</v>
      </c>
      <c r="CI373">
        <v>1</v>
      </c>
      <c r="CJ373">
        <v>28</v>
      </c>
      <c r="CK373" s="28" t="s">
        <v>80</v>
      </c>
    </row>
    <row r="374" spans="1:89" x14ac:dyDescent="0.35">
      <c r="A374">
        <v>373</v>
      </c>
      <c r="B374">
        <v>24</v>
      </c>
      <c r="C374" s="21" t="s">
        <v>133</v>
      </c>
      <c r="D374" s="11">
        <v>8.8880591197594292</v>
      </c>
      <c r="E374" s="12">
        <v>0.25972951910776171</v>
      </c>
      <c r="F374" s="7">
        <v>34.220442675488798</v>
      </c>
      <c r="G374" s="8">
        <v>0</v>
      </c>
      <c r="H374" s="9">
        <v>0</v>
      </c>
      <c r="I374" s="9">
        <v>1</v>
      </c>
      <c r="J374" s="9">
        <v>0</v>
      </c>
      <c r="K374" s="9">
        <v>0</v>
      </c>
      <c r="L374" s="8">
        <v>2018</v>
      </c>
      <c r="M374" s="9">
        <v>17</v>
      </c>
      <c r="N374" s="9">
        <f t="shared" si="50"/>
        <v>2000</v>
      </c>
      <c r="O374" s="9">
        <f t="shared" si="51"/>
        <v>32</v>
      </c>
      <c r="P374" s="7">
        <v>14</v>
      </c>
      <c r="Q374" s="7">
        <v>20.097000000000001</v>
      </c>
      <c r="R374" s="9">
        <v>0</v>
      </c>
      <c r="S374" s="9">
        <v>1</v>
      </c>
      <c r="T374" s="9">
        <v>0</v>
      </c>
      <c r="U374" s="9">
        <v>0</v>
      </c>
      <c r="V374" s="9">
        <v>1</v>
      </c>
      <c r="W374" s="25">
        <v>0</v>
      </c>
      <c r="X374" s="9">
        <v>0</v>
      </c>
      <c r="Y374" s="9">
        <v>1</v>
      </c>
      <c r="Z374" s="25">
        <v>0</v>
      </c>
      <c r="AA374" s="9">
        <v>1</v>
      </c>
      <c r="AB374" s="25">
        <v>0</v>
      </c>
      <c r="AC374" s="17">
        <v>2002</v>
      </c>
      <c r="AD374" s="27">
        <v>0.58099999999999996</v>
      </c>
      <c r="AE374" s="27">
        <v>9.0999999999999998E-2</v>
      </c>
      <c r="AF374" s="27">
        <v>0.20100000000000001</v>
      </c>
      <c r="AG374" s="34">
        <f t="shared" si="58"/>
        <v>0.127</v>
      </c>
      <c r="AH374" s="33">
        <v>0.16</v>
      </c>
      <c r="AI374" s="15">
        <v>0.84</v>
      </c>
      <c r="AJ374">
        <v>0</v>
      </c>
      <c r="AK374" s="31">
        <v>1</v>
      </c>
      <c r="AL374" t="s">
        <v>87</v>
      </c>
      <c r="AM374" s="31" t="s">
        <v>87</v>
      </c>
      <c r="AN374">
        <v>0</v>
      </c>
      <c r="AO374" s="15">
        <v>1</v>
      </c>
      <c r="AP374">
        <f t="shared" si="59"/>
        <v>0.499</v>
      </c>
      <c r="AQ374" s="15">
        <v>0.501</v>
      </c>
      <c r="AR374" s="15" t="s">
        <v>20</v>
      </c>
      <c r="AS374">
        <v>0</v>
      </c>
      <c r="AT374">
        <v>0</v>
      </c>
      <c r="AU374">
        <v>0</v>
      </c>
      <c r="AV374">
        <v>0</v>
      </c>
      <c r="AW374">
        <v>0</v>
      </c>
      <c r="AX374">
        <v>1</v>
      </c>
      <c r="AY374" s="15">
        <v>0</v>
      </c>
      <c r="AZ374">
        <v>0</v>
      </c>
      <c r="BA374">
        <v>1</v>
      </c>
      <c r="BB374" s="15">
        <v>0</v>
      </c>
      <c r="BC374">
        <v>787</v>
      </c>
      <c r="BD374">
        <v>29</v>
      </c>
      <c r="BE374" s="21">
        <v>0.56000000000000005</v>
      </c>
      <c r="BF374" s="21">
        <v>32.451999999999998</v>
      </c>
      <c r="BG374">
        <v>1</v>
      </c>
      <c r="BH374">
        <v>0</v>
      </c>
      <c r="BI374">
        <v>0</v>
      </c>
      <c r="BJ374">
        <v>0</v>
      </c>
      <c r="BK374">
        <v>0</v>
      </c>
      <c r="BL374" s="15">
        <v>0</v>
      </c>
      <c r="BM374">
        <v>0</v>
      </c>
      <c r="BN374">
        <v>0</v>
      </c>
      <c r="BO374">
        <v>1</v>
      </c>
      <c r="BP374" s="15">
        <v>0</v>
      </c>
      <c r="BQ374">
        <v>0</v>
      </c>
      <c r="BR374">
        <v>0</v>
      </c>
      <c r="BS374" s="15">
        <v>0</v>
      </c>
      <c r="BT374">
        <v>0</v>
      </c>
      <c r="BU374">
        <v>0</v>
      </c>
      <c r="BV374">
        <v>1</v>
      </c>
      <c r="BW374">
        <v>1</v>
      </c>
      <c r="BX374">
        <v>0</v>
      </c>
      <c r="BY374">
        <v>0</v>
      </c>
      <c r="BZ374">
        <v>0</v>
      </c>
      <c r="CA374">
        <v>1</v>
      </c>
      <c r="CB374">
        <v>0</v>
      </c>
      <c r="CC374">
        <v>0</v>
      </c>
      <c r="CD374">
        <v>1</v>
      </c>
      <c r="CE374" s="15">
        <v>1</v>
      </c>
      <c r="CF374">
        <v>0</v>
      </c>
      <c r="CG374">
        <v>83</v>
      </c>
      <c r="CH374">
        <v>0</v>
      </c>
      <c r="CI374">
        <v>1</v>
      </c>
      <c r="CJ374">
        <v>28</v>
      </c>
      <c r="CK374" s="28" t="s">
        <v>80</v>
      </c>
    </row>
    <row r="375" spans="1:89" x14ac:dyDescent="0.35">
      <c r="A375">
        <v>374</v>
      </c>
      <c r="B375">
        <v>24</v>
      </c>
      <c r="C375" s="21" t="s">
        <v>133</v>
      </c>
      <c r="D375" s="11">
        <v>8.8940384571696072</v>
      </c>
      <c r="E375" s="12">
        <v>0.1915186785349299</v>
      </c>
      <c r="F375" s="7">
        <v>46.439535429164302</v>
      </c>
      <c r="G375" s="8">
        <v>0</v>
      </c>
      <c r="H375" s="9">
        <v>0</v>
      </c>
      <c r="I375" s="9">
        <v>1</v>
      </c>
      <c r="J375" s="9">
        <v>0</v>
      </c>
      <c r="K375" s="9">
        <v>0</v>
      </c>
      <c r="L375" s="8">
        <v>2018</v>
      </c>
      <c r="M375" s="9">
        <v>17</v>
      </c>
      <c r="N375" s="9">
        <f t="shared" si="50"/>
        <v>2000</v>
      </c>
      <c r="O375" s="9">
        <f t="shared" si="51"/>
        <v>32</v>
      </c>
      <c r="P375" s="7">
        <v>16</v>
      </c>
      <c r="Q375" s="7">
        <v>20.097000000000001</v>
      </c>
      <c r="R375" s="9">
        <v>0</v>
      </c>
      <c r="S375" s="9">
        <v>1</v>
      </c>
      <c r="T375" s="9">
        <v>0</v>
      </c>
      <c r="U375" s="9">
        <v>0</v>
      </c>
      <c r="V375" s="9">
        <v>1</v>
      </c>
      <c r="W375" s="25">
        <v>0</v>
      </c>
      <c r="X375" s="9">
        <v>0</v>
      </c>
      <c r="Y375" s="9">
        <v>1</v>
      </c>
      <c r="Z375" s="25">
        <v>0</v>
      </c>
      <c r="AA375" s="9">
        <v>1</v>
      </c>
      <c r="AB375" s="25">
        <v>0</v>
      </c>
      <c r="AC375" s="17">
        <v>2002</v>
      </c>
      <c r="AD375" s="27">
        <v>0.58099999999999996</v>
      </c>
      <c r="AE375" s="27">
        <v>9.0999999999999998E-2</v>
      </c>
      <c r="AF375" s="27">
        <v>0.20100000000000001</v>
      </c>
      <c r="AG375" s="34">
        <f t="shared" si="58"/>
        <v>0.127</v>
      </c>
      <c r="AH375" s="33">
        <v>0.16</v>
      </c>
      <c r="AI375" s="15">
        <v>0.84</v>
      </c>
      <c r="AJ375">
        <v>0</v>
      </c>
      <c r="AK375" s="31">
        <v>1</v>
      </c>
      <c r="AL375" t="s">
        <v>87</v>
      </c>
      <c r="AM375" s="31" t="s">
        <v>87</v>
      </c>
      <c r="AN375">
        <v>0</v>
      </c>
      <c r="AO375" s="15">
        <v>1</v>
      </c>
      <c r="AP375">
        <f t="shared" si="59"/>
        <v>0.499</v>
      </c>
      <c r="AQ375" s="15">
        <v>0.501</v>
      </c>
      <c r="AR375" s="15" t="s">
        <v>20</v>
      </c>
      <c r="AS375">
        <v>0</v>
      </c>
      <c r="AT375">
        <v>0</v>
      </c>
      <c r="AU375">
        <v>0</v>
      </c>
      <c r="AV375">
        <v>0</v>
      </c>
      <c r="AW375">
        <v>0</v>
      </c>
      <c r="AX375">
        <v>1</v>
      </c>
      <c r="AY375" s="15">
        <v>0</v>
      </c>
      <c r="AZ375">
        <v>0</v>
      </c>
      <c r="BA375">
        <v>1</v>
      </c>
      <c r="BB375" s="15">
        <v>0</v>
      </c>
      <c r="BC375">
        <v>787</v>
      </c>
      <c r="BD375">
        <v>29</v>
      </c>
      <c r="BE375" s="21">
        <v>0.56000000000000005</v>
      </c>
      <c r="BF375" s="21">
        <v>32.451999999999998</v>
      </c>
      <c r="BG375">
        <v>1</v>
      </c>
      <c r="BH375">
        <v>0</v>
      </c>
      <c r="BI375">
        <v>0</v>
      </c>
      <c r="BJ375">
        <v>0</v>
      </c>
      <c r="BK375">
        <v>0</v>
      </c>
      <c r="BL375" s="15">
        <v>0</v>
      </c>
      <c r="BM375">
        <v>0</v>
      </c>
      <c r="BN375">
        <v>0</v>
      </c>
      <c r="BO375">
        <v>1</v>
      </c>
      <c r="BP375" s="15">
        <v>0</v>
      </c>
      <c r="BQ375">
        <v>0</v>
      </c>
      <c r="BR375">
        <v>0</v>
      </c>
      <c r="BS375" s="15">
        <v>0</v>
      </c>
      <c r="BT375">
        <v>0</v>
      </c>
      <c r="BU375">
        <v>0</v>
      </c>
      <c r="BV375">
        <v>1</v>
      </c>
      <c r="BW375">
        <v>1</v>
      </c>
      <c r="BX375">
        <v>0</v>
      </c>
      <c r="BY375">
        <v>0</v>
      </c>
      <c r="BZ375">
        <v>0</v>
      </c>
      <c r="CA375">
        <v>1</v>
      </c>
      <c r="CB375">
        <v>0</v>
      </c>
      <c r="CC375">
        <v>0</v>
      </c>
      <c r="CD375">
        <v>1</v>
      </c>
      <c r="CE375" s="15">
        <v>1</v>
      </c>
      <c r="CF375">
        <v>0</v>
      </c>
      <c r="CG375">
        <v>83</v>
      </c>
      <c r="CH375">
        <v>0</v>
      </c>
      <c r="CI375">
        <v>1</v>
      </c>
      <c r="CJ375">
        <v>28</v>
      </c>
      <c r="CK375" s="28" t="s">
        <v>80</v>
      </c>
    </row>
    <row r="376" spans="1:89" x14ac:dyDescent="0.35">
      <c r="A376">
        <v>375</v>
      </c>
      <c r="B376">
        <v>24</v>
      </c>
      <c r="C376" s="21" t="s">
        <v>133</v>
      </c>
      <c r="D376" s="11">
        <v>6.4</v>
      </c>
      <c r="E376" s="12">
        <v>0.5</v>
      </c>
      <c r="F376" s="7">
        <f>D376/E376</f>
        <v>12.8</v>
      </c>
      <c r="G376" s="8">
        <v>0</v>
      </c>
      <c r="H376" s="9">
        <v>0</v>
      </c>
      <c r="I376" s="9">
        <v>1</v>
      </c>
      <c r="J376" s="9">
        <v>0</v>
      </c>
      <c r="K376" s="9">
        <v>0</v>
      </c>
      <c r="L376" s="8">
        <v>11501</v>
      </c>
      <c r="M376" s="9">
        <v>11</v>
      </c>
      <c r="N376" s="9">
        <f t="shared" si="50"/>
        <v>11489</v>
      </c>
      <c r="O376" s="9">
        <f t="shared" si="51"/>
        <v>32</v>
      </c>
      <c r="P376" s="7">
        <v>5.6660000000000004</v>
      </c>
      <c r="Q376" s="7">
        <v>20.492000000000001</v>
      </c>
      <c r="R376" s="9">
        <v>1</v>
      </c>
      <c r="S376" s="9">
        <v>0</v>
      </c>
      <c r="T376" s="9">
        <v>0</v>
      </c>
      <c r="U376" s="9">
        <v>0</v>
      </c>
      <c r="V376" s="9">
        <v>1</v>
      </c>
      <c r="W376" s="25">
        <v>0</v>
      </c>
      <c r="X376" s="9">
        <v>0</v>
      </c>
      <c r="Y376" s="9">
        <v>1</v>
      </c>
      <c r="Z376" s="25">
        <v>0</v>
      </c>
      <c r="AA376" s="9">
        <v>1</v>
      </c>
      <c r="AB376" s="25">
        <v>0</v>
      </c>
      <c r="AC376" s="17">
        <v>2002</v>
      </c>
      <c r="AD376" s="27">
        <v>0.44</v>
      </c>
      <c r="AE376" s="27">
        <v>9.7000000000000003E-2</v>
      </c>
      <c r="AF376" s="27">
        <v>0.35499999999999998</v>
      </c>
      <c r="AG376" s="34">
        <f t="shared" si="58"/>
        <v>0.10799999999999998</v>
      </c>
      <c r="AH376" s="33">
        <v>0.57999999999999996</v>
      </c>
      <c r="AI376" s="15">
        <v>0.42</v>
      </c>
      <c r="AJ376">
        <v>1</v>
      </c>
      <c r="AK376" s="31">
        <v>0</v>
      </c>
      <c r="AL376" t="s">
        <v>87</v>
      </c>
      <c r="AM376" s="31" t="s">
        <v>87</v>
      </c>
      <c r="AN376">
        <v>0</v>
      </c>
      <c r="AO376" s="15">
        <v>1</v>
      </c>
      <c r="AP376">
        <f t="shared" si="59"/>
        <v>0.52700000000000002</v>
      </c>
      <c r="AQ376" s="15">
        <v>0.47299999999999998</v>
      </c>
      <c r="AR376" s="15" t="s">
        <v>20</v>
      </c>
      <c r="AS376">
        <v>0</v>
      </c>
      <c r="AT376">
        <v>0</v>
      </c>
      <c r="AU376">
        <v>0</v>
      </c>
      <c r="AV376">
        <v>0</v>
      </c>
      <c r="AW376">
        <v>0</v>
      </c>
      <c r="AX376">
        <v>1</v>
      </c>
      <c r="AY376" s="15">
        <v>0</v>
      </c>
      <c r="AZ376">
        <v>0</v>
      </c>
      <c r="BA376">
        <v>1</v>
      </c>
      <c r="BB376" s="15">
        <v>0</v>
      </c>
      <c r="BC376">
        <v>787</v>
      </c>
      <c r="BD376">
        <v>29</v>
      </c>
      <c r="BE376" s="21">
        <v>0.56000000000000005</v>
      </c>
      <c r="BF376" s="21">
        <v>33.378</v>
      </c>
      <c r="BG376">
        <v>0</v>
      </c>
      <c r="BH376">
        <v>0</v>
      </c>
      <c r="BI376">
        <v>0</v>
      </c>
      <c r="BJ376">
        <v>1</v>
      </c>
      <c r="BK376">
        <v>0</v>
      </c>
      <c r="BL376" s="15">
        <v>0</v>
      </c>
      <c r="BM376">
        <v>0</v>
      </c>
      <c r="BN376">
        <v>0</v>
      </c>
      <c r="BO376">
        <v>1</v>
      </c>
      <c r="BP376" s="15">
        <v>0</v>
      </c>
      <c r="BQ376">
        <v>0</v>
      </c>
      <c r="BR376">
        <v>0</v>
      </c>
      <c r="BS376" s="15">
        <v>0</v>
      </c>
      <c r="BT376">
        <v>0</v>
      </c>
      <c r="BU376">
        <v>0</v>
      </c>
      <c r="BV376">
        <v>1</v>
      </c>
      <c r="BW376">
        <v>1</v>
      </c>
      <c r="BX376">
        <v>0</v>
      </c>
      <c r="BY376">
        <v>0</v>
      </c>
      <c r="BZ376">
        <v>0</v>
      </c>
      <c r="CA376">
        <v>1</v>
      </c>
      <c r="CB376">
        <v>0</v>
      </c>
      <c r="CC376">
        <v>0</v>
      </c>
      <c r="CD376">
        <v>1</v>
      </c>
      <c r="CE376" s="15">
        <v>1</v>
      </c>
      <c r="CF376">
        <v>0</v>
      </c>
      <c r="CG376">
        <v>83</v>
      </c>
      <c r="CH376">
        <v>0</v>
      </c>
      <c r="CI376">
        <v>1</v>
      </c>
      <c r="CJ376">
        <v>28</v>
      </c>
      <c r="CK376" s="28" t="s">
        <v>80</v>
      </c>
    </row>
    <row r="377" spans="1:89" x14ac:dyDescent="0.35">
      <c r="A377">
        <v>376</v>
      </c>
      <c r="B377">
        <v>24</v>
      </c>
      <c r="C377" s="21" t="s">
        <v>133</v>
      </c>
      <c r="D377" s="11">
        <v>2.8167816953318159</v>
      </c>
      <c r="E377" s="12">
        <v>0.35793483618914468</v>
      </c>
      <c r="F377" s="7">
        <v>7.869537721786136</v>
      </c>
      <c r="G377" s="8">
        <v>0</v>
      </c>
      <c r="H377" s="9">
        <v>0</v>
      </c>
      <c r="I377" s="9">
        <v>1</v>
      </c>
      <c r="J377" s="9">
        <v>0</v>
      </c>
      <c r="K377" s="9">
        <v>0</v>
      </c>
      <c r="L377" s="8">
        <v>11501</v>
      </c>
      <c r="M377" s="9">
        <v>18</v>
      </c>
      <c r="N377" s="9">
        <f t="shared" si="50"/>
        <v>11482</v>
      </c>
      <c r="O377" s="9">
        <f t="shared" si="51"/>
        <v>32</v>
      </c>
      <c r="P377" s="7">
        <v>5</v>
      </c>
      <c r="Q377" s="7">
        <v>20.492000000000001</v>
      </c>
      <c r="R377" s="9">
        <v>0</v>
      </c>
      <c r="S377" s="9">
        <v>1</v>
      </c>
      <c r="T377" s="9">
        <v>0</v>
      </c>
      <c r="U377" s="9">
        <v>0</v>
      </c>
      <c r="V377" s="9">
        <v>1</v>
      </c>
      <c r="W377" s="25">
        <v>0</v>
      </c>
      <c r="X377" s="9">
        <v>0</v>
      </c>
      <c r="Y377" s="9">
        <v>1</v>
      </c>
      <c r="Z377" s="25">
        <v>0</v>
      </c>
      <c r="AA377" s="9">
        <v>1</v>
      </c>
      <c r="AB377" s="25">
        <v>0</v>
      </c>
      <c r="AC377" s="17">
        <v>2002</v>
      </c>
      <c r="AD377" s="27">
        <v>0.44</v>
      </c>
      <c r="AE377" s="27">
        <v>9.7000000000000003E-2</v>
      </c>
      <c r="AF377" s="27">
        <v>0.35499999999999998</v>
      </c>
      <c r="AG377" s="34">
        <f t="shared" si="58"/>
        <v>0.10799999999999998</v>
      </c>
      <c r="AH377" s="33">
        <v>0.57999999999999996</v>
      </c>
      <c r="AI377" s="15">
        <v>0.42</v>
      </c>
      <c r="AJ377">
        <v>1</v>
      </c>
      <c r="AK377" s="31">
        <v>0</v>
      </c>
      <c r="AL377" t="s">
        <v>87</v>
      </c>
      <c r="AM377" s="31" t="s">
        <v>87</v>
      </c>
      <c r="AN377">
        <v>0</v>
      </c>
      <c r="AO377" s="15">
        <v>1</v>
      </c>
      <c r="AP377">
        <f t="shared" si="59"/>
        <v>0.52700000000000002</v>
      </c>
      <c r="AQ377" s="15">
        <v>0.47299999999999998</v>
      </c>
      <c r="AR377" s="15" t="s">
        <v>20</v>
      </c>
      <c r="AS377">
        <v>0</v>
      </c>
      <c r="AT377">
        <v>0</v>
      </c>
      <c r="AU377">
        <v>0</v>
      </c>
      <c r="AV377">
        <v>0</v>
      </c>
      <c r="AW377">
        <v>0</v>
      </c>
      <c r="AX377">
        <v>1</v>
      </c>
      <c r="AY377" s="15">
        <v>0</v>
      </c>
      <c r="AZ377">
        <v>0</v>
      </c>
      <c r="BA377">
        <v>1</v>
      </c>
      <c r="BB377" s="15">
        <v>0</v>
      </c>
      <c r="BC377">
        <v>787</v>
      </c>
      <c r="BD377">
        <v>29</v>
      </c>
      <c r="BE377" s="21">
        <v>0.56000000000000005</v>
      </c>
      <c r="BF377" s="21">
        <v>33.378</v>
      </c>
      <c r="BG377">
        <v>0</v>
      </c>
      <c r="BH377">
        <v>0</v>
      </c>
      <c r="BI377">
        <v>0</v>
      </c>
      <c r="BJ377">
        <v>1</v>
      </c>
      <c r="BK377">
        <v>0</v>
      </c>
      <c r="BL377" s="15">
        <v>0</v>
      </c>
      <c r="BM377">
        <v>0</v>
      </c>
      <c r="BN377">
        <v>0</v>
      </c>
      <c r="BO377">
        <v>1</v>
      </c>
      <c r="BP377" s="15">
        <v>0</v>
      </c>
      <c r="BQ377">
        <v>0</v>
      </c>
      <c r="BR377">
        <v>0</v>
      </c>
      <c r="BS377" s="15">
        <v>0</v>
      </c>
      <c r="BT377">
        <v>0</v>
      </c>
      <c r="BU377">
        <v>0</v>
      </c>
      <c r="BV377">
        <v>1</v>
      </c>
      <c r="BW377">
        <v>1</v>
      </c>
      <c r="BX377">
        <v>0</v>
      </c>
      <c r="BY377">
        <v>0</v>
      </c>
      <c r="BZ377">
        <v>0</v>
      </c>
      <c r="CA377">
        <v>1</v>
      </c>
      <c r="CB377">
        <v>0</v>
      </c>
      <c r="CC377">
        <v>0</v>
      </c>
      <c r="CD377">
        <v>1</v>
      </c>
      <c r="CE377" s="15">
        <v>1</v>
      </c>
      <c r="CF377">
        <v>0</v>
      </c>
      <c r="CG377">
        <v>83</v>
      </c>
      <c r="CH377">
        <v>0</v>
      </c>
      <c r="CI377">
        <v>1</v>
      </c>
      <c r="CJ377">
        <v>28</v>
      </c>
      <c r="CK377" s="28" t="s">
        <v>80</v>
      </c>
    </row>
    <row r="378" spans="1:89" x14ac:dyDescent="0.35">
      <c r="A378">
        <v>377</v>
      </c>
      <c r="B378">
        <v>24</v>
      </c>
      <c r="C378" s="21" t="s">
        <v>133</v>
      </c>
      <c r="D378" s="11">
        <v>3.1640378314807589</v>
      </c>
      <c r="E378" s="12">
        <v>0.20102111814396101</v>
      </c>
      <c r="F378" s="7">
        <v>15.7398280374445</v>
      </c>
      <c r="G378" s="8">
        <v>0</v>
      </c>
      <c r="H378" s="9">
        <v>0</v>
      </c>
      <c r="I378" s="9">
        <v>1</v>
      </c>
      <c r="J378" s="9">
        <v>0</v>
      </c>
      <c r="K378" s="9">
        <v>0</v>
      </c>
      <c r="L378" s="8">
        <v>11501</v>
      </c>
      <c r="M378" s="9">
        <v>18</v>
      </c>
      <c r="N378" s="9">
        <f t="shared" si="50"/>
        <v>11482</v>
      </c>
      <c r="O378" s="9">
        <f t="shared" si="51"/>
        <v>32</v>
      </c>
      <c r="P378" s="7">
        <v>8</v>
      </c>
      <c r="Q378" s="7">
        <v>20.492000000000001</v>
      </c>
      <c r="R378" s="9">
        <v>0</v>
      </c>
      <c r="S378" s="9">
        <v>1</v>
      </c>
      <c r="T378" s="9">
        <v>0</v>
      </c>
      <c r="U378" s="9">
        <v>0</v>
      </c>
      <c r="V378" s="9">
        <v>1</v>
      </c>
      <c r="W378" s="25">
        <v>0</v>
      </c>
      <c r="X378" s="9">
        <v>0</v>
      </c>
      <c r="Y378" s="9">
        <v>1</v>
      </c>
      <c r="Z378" s="25">
        <v>0</v>
      </c>
      <c r="AA378" s="9">
        <v>1</v>
      </c>
      <c r="AB378" s="25">
        <v>0</v>
      </c>
      <c r="AC378" s="17">
        <v>2002</v>
      </c>
      <c r="AD378" s="27">
        <v>0.44</v>
      </c>
      <c r="AE378" s="27">
        <v>9.7000000000000003E-2</v>
      </c>
      <c r="AF378" s="27">
        <v>0.35499999999999998</v>
      </c>
      <c r="AG378" s="34">
        <f t="shared" si="58"/>
        <v>0.10799999999999998</v>
      </c>
      <c r="AH378" s="33">
        <v>0.57999999999999996</v>
      </c>
      <c r="AI378" s="15">
        <v>0.42</v>
      </c>
      <c r="AJ378">
        <v>1</v>
      </c>
      <c r="AK378" s="31">
        <v>0</v>
      </c>
      <c r="AL378" t="s">
        <v>87</v>
      </c>
      <c r="AM378" s="31" t="s">
        <v>87</v>
      </c>
      <c r="AN378">
        <v>0</v>
      </c>
      <c r="AO378" s="15">
        <v>1</v>
      </c>
      <c r="AP378">
        <f t="shared" si="59"/>
        <v>0.52700000000000002</v>
      </c>
      <c r="AQ378" s="15">
        <v>0.47299999999999998</v>
      </c>
      <c r="AR378" s="15" t="s">
        <v>20</v>
      </c>
      <c r="AS378">
        <v>0</v>
      </c>
      <c r="AT378">
        <v>0</v>
      </c>
      <c r="AU378">
        <v>0</v>
      </c>
      <c r="AV378">
        <v>0</v>
      </c>
      <c r="AW378">
        <v>0</v>
      </c>
      <c r="AX378">
        <v>1</v>
      </c>
      <c r="AY378" s="15">
        <v>0</v>
      </c>
      <c r="AZ378">
        <v>0</v>
      </c>
      <c r="BA378">
        <v>1</v>
      </c>
      <c r="BB378" s="15">
        <v>0</v>
      </c>
      <c r="BC378">
        <v>787</v>
      </c>
      <c r="BD378">
        <v>29</v>
      </c>
      <c r="BE378" s="21">
        <v>0.56000000000000005</v>
      </c>
      <c r="BF378" s="21">
        <v>33.378</v>
      </c>
      <c r="BG378">
        <v>0</v>
      </c>
      <c r="BH378">
        <v>0</v>
      </c>
      <c r="BI378">
        <v>0</v>
      </c>
      <c r="BJ378">
        <v>1</v>
      </c>
      <c r="BK378">
        <v>0</v>
      </c>
      <c r="BL378" s="15">
        <v>0</v>
      </c>
      <c r="BM378">
        <v>0</v>
      </c>
      <c r="BN378">
        <v>0</v>
      </c>
      <c r="BO378">
        <v>1</v>
      </c>
      <c r="BP378" s="15">
        <v>0</v>
      </c>
      <c r="BQ378">
        <v>0</v>
      </c>
      <c r="BR378">
        <v>0</v>
      </c>
      <c r="BS378" s="15">
        <v>0</v>
      </c>
      <c r="BT378">
        <v>0</v>
      </c>
      <c r="BU378">
        <v>0</v>
      </c>
      <c r="BV378">
        <v>1</v>
      </c>
      <c r="BW378">
        <v>1</v>
      </c>
      <c r="BX378">
        <v>0</v>
      </c>
      <c r="BY378">
        <v>0</v>
      </c>
      <c r="BZ378">
        <v>0</v>
      </c>
      <c r="CA378">
        <v>1</v>
      </c>
      <c r="CB378">
        <v>0</v>
      </c>
      <c r="CC378">
        <v>0</v>
      </c>
      <c r="CD378">
        <v>1</v>
      </c>
      <c r="CE378" s="15">
        <v>1</v>
      </c>
      <c r="CF378">
        <v>0</v>
      </c>
      <c r="CG378">
        <v>83</v>
      </c>
      <c r="CH378">
        <v>0</v>
      </c>
      <c r="CI378">
        <v>1</v>
      </c>
      <c r="CJ378">
        <v>28</v>
      </c>
      <c r="CK378" s="28" t="s">
        <v>80</v>
      </c>
    </row>
    <row r="379" spans="1:89" x14ac:dyDescent="0.35">
      <c r="A379">
        <v>378</v>
      </c>
      <c r="B379">
        <v>24</v>
      </c>
      <c r="C379" s="21" t="s">
        <v>133</v>
      </c>
      <c r="D379" s="11">
        <v>4.3648409248163267</v>
      </c>
      <c r="E379" s="12">
        <v>0.1361576528699496</v>
      </c>
      <c r="F379" s="7">
        <v>32.057257398417313</v>
      </c>
      <c r="G379" s="8">
        <v>0</v>
      </c>
      <c r="H379" s="9">
        <v>0</v>
      </c>
      <c r="I379" s="9">
        <v>1</v>
      </c>
      <c r="J379" s="9">
        <v>0</v>
      </c>
      <c r="K379" s="9">
        <v>0</v>
      </c>
      <c r="L379" s="8">
        <v>11501</v>
      </c>
      <c r="M379" s="9">
        <v>18</v>
      </c>
      <c r="N379" s="9">
        <f t="shared" si="50"/>
        <v>11482</v>
      </c>
      <c r="O379" s="9">
        <f t="shared" si="51"/>
        <v>32</v>
      </c>
      <c r="P379" s="7">
        <v>10</v>
      </c>
      <c r="Q379" s="7">
        <v>20.492000000000001</v>
      </c>
      <c r="R379" s="9">
        <v>0</v>
      </c>
      <c r="S379" s="9">
        <v>1</v>
      </c>
      <c r="T379" s="9">
        <v>0</v>
      </c>
      <c r="U379" s="9">
        <v>0</v>
      </c>
      <c r="V379" s="9">
        <v>1</v>
      </c>
      <c r="W379" s="25">
        <v>0</v>
      </c>
      <c r="X379" s="9">
        <v>0</v>
      </c>
      <c r="Y379" s="9">
        <v>1</v>
      </c>
      <c r="Z379" s="25">
        <v>0</v>
      </c>
      <c r="AA379" s="9">
        <v>1</v>
      </c>
      <c r="AB379" s="25">
        <v>0</v>
      </c>
      <c r="AC379" s="17">
        <v>2002</v>
      </c>
      <c r="AD379" s="27">
        <v>0.44</v>
      </c>
      <c r="AE379" s="27">
        <v>9.7000000000000003E-2</v>
      </c>
      <c r="AF379" s="27">
        <v>0.35499999999999998</v>
      </c>
      <c r="AG379" s="34">
        <f t="shared" si="58"/>
        <v>0.10799999999999998</v>
      </c>
      <c r="AH379" s="33">
        <v>0.57999999999999996</v>
      </c>
      <c r="AI379" s="15">
        <v>0.42</v>
      </c>
      <c r="AJ379">
        <v>1</v>
      </c>
      <c r="AK379" s="31">
        <v>0</v>
      </c>
      <c r="AL379" t="s">
        <v>87</v>
      </c>
      <c r="AM379" s="31" t="s">
        <v>87</v>
      </c>
      <c r="AN379">
        <v>0</v>
      </c>
      <c r="AO379" s="15">
        <v>1</v>
      </c>
      <c r="AP379">
        <f t="shared" si="59"/>
        <v>0.52700000000000002</v>
      </c>
      <c r="AQ379" s="15">
        <v>0.47299999999999998</v>
      </c>
      <c r="AR379" s="15" t="s">
        <v>20</v>
      </c>
      <c r="AS379">
        <v>0</v>
      </c>
      <c r="AT379">
        <v>0</v>
      </c>
      <c r="AU379">
        <v>0</v>
      </c>
      <c r="AV379">
        <v>0</v>
      </c>
      <c r="AW379">
        <v>0</v>
      </c>
      <c r="AX379">
        <v>1</v>
      </c>
      <c r="AY379" s="15">
        <v>0</v>
      </c>
      <c r="AZ379">
        <v>0</v>
      </c>
      <c r="BA379">
        <v>1</v>
      </c>
      <c r="BB379" s="15">
        <v>0</v>
      </c>
      <c r="BC379">
        <v>787</v>
      </c>
      <c r="BD379">
        <v>29</v>
      </c>
      <c r="BE379" s="21">
        <v>0.56000000000000005</v>
      </c>
      <c r="BF379" s="21">
        <v>33.378</v>
      </c>
      <c r="BG379">
        <v>0</v>
      </c>
      <c r="BH379">
        <v>0</v>
      </c>
      <c r="BI379">
        <v>0</v>
      </c>
      <c r="BJ379">
        <v>1</v>
      </c>
      <c r="BK379">
        <v>0</v>
      </c>
      <c r="BL379" s="15">
        <v>0</v>
      </c>
      <c r="BM379">
        <v>0</v>
      </c>
      <c r="BN379">
        <v>0</v>
      </c>
      <c r="BO379">
        <v>1</v>
      </c>
      <c r="BP379" s="15">
        <v>0</v>
      </c>
      <c r="BQ379">
        <v>0</v>
      </c>
      <c r="BR379">
        <v>0</v>
      </c>
      <c r="BS379" s="15">
        <v>0</v>
      </c>
      <c r="BT379">
        <v>0</v>
      </c>
      <c r="BU379">
        <v>0</v>
      </c>
      <c r="BV379">
        <v>1</v>
      </c>
      <c r="BW379">
        <v>1</v>
      </c>
      <c r="BX379">
        <v>0</v>
      </c>
      <c r="BY379">
        <v>0</v>
      </c>
      <c r="BZ379">
        <v>0</v>
      </c>
      <c r="CA379">
        <v>1</v>
      </c>
      <c r="CB379">
        <v>0</v>
      </c>
      <c r="CC379">
        <v>0</v>
      </c>
      <c r="CD379">
        <v>1</v>
      </c>
      <c r="CE379" s="15">
        <v>1</v>
      </c>
      <c r="CF379">
        <v>0</v>
      </c>
      <c r="CG379">
        <v>83</v>
      </c>
      <c r="CH379">
        <v>0</v>
      </c>
      <c r="CI379">
        <v>1</v>
      </c>
      <c r="CJ379">
        <v>28</v>
      </c>
      <c r="CK379" s="28" t="s">
        <v>80</v>
      </c>
    </row>
    <row r="380" spans="1:89" x14ac:dyDescent="0.35">
      <c r="A380">
        <v>379</v>
      </c>
      <c r="B380">
        <v>24</v>
      </c>
      <c r="C380" s="21" t="s">
        <v>133</v>
      </c>
      <c r="D380" s="11">
        <v>4.6836822714674931</v>
      </c>
      <c r="E380" s="12">
        <v>0.1511023127474993</v>
      </c>
      <c r="F380" s="7">
        <v>30.996760978067869</v>
      </c>
      <c r="G380" s="8">
        <v>0</v>
      </c>
      <c r="H380" s="9">
        <v>0</v>
      </c>
      <c r="I380" s="9">
        <v>1</v>
      </c>
      <c r="J380" s="9">
        <v>0</v>
      </c>
      <c r="K380" s="9">
        <v>0</v>
      </c>
      <c r="L380" s="8">
        <v>11501</v>
      </c>
      <c r="M380" s="9">
        <v>18</v>
      </c>
      <c r="N380" s="9">
        <f t="shared" si="50"/>
        <v>11482</v>
      </c>
      <c r="O380" s="9">
        <f t="shared" si="51"/>
        <v>32</v>
      </c>
      <c r="P380" s="7">
        <v>12</v>
      </c>
      <c r="Q380" s="7">
        <v>20.492000000000001</v>
      </c>
      <c r="R380" s="9">
        <v>0</v>
      </c>
      <c r="S380" s="9">
        <v>1</v>
      </c>
      <c r="T380" s="9">
        <v>0</v>
      </c>
      <c r="U380" s="9">
        <v>0</v>
      </c>
      <c r="V380" s="9">
        <v>1</v>
      </c>
      <c r="W380" s="25">
        <v>0</v>
      </c>
      <c r="X380" s="9">
        <v>0</v>
      </c>
      <c r="Y380" s="9">
        <v>1</v>
      </c>
      <c r="Z380" s="25">
        <v>0</v>
      </c>
      <c r="AA380" s="9">
        <v>1</v>
      </c>
      <c r="AB380" s="25">
        <v>0</v>
      </c>
      <c r="AC380" s="17">
        <v>2002</v>
      </c>
      <c r="AD380" s="27">
        <v>0.44</v>
      </c>
      <c r="AE380" s="27">
        <v>9.7000000000000003E-2</v>
      </c>
      <c r="AF380" s="27">
        <v>0.35499999999999998</v>
      </c>
      <c r="AG380" s="34">
        <f t="shared" si="58"/>
        <v>0.10799999999999998</v>
      </c>
      <c r="AH380" s="33">
        <v>0.57999999999999996</v>
      </c>
      <c r="AI380" s="15">
        <v>0.42</v>
      </c>
      <c r="AJ380">
        <v>1</v>
      </c>
      <c r="AK380" s="31">
        <v>0</v>
      </c>
      <c r="AL380" t="s">
        <v>87</v>
      </c>
      <c r="AM380" s="31" t="s">
        <v>87</v>
      </c>
      <c r="AN380">
        <v>0</v>
      </c>
      <c r="AO380" s="15">
        <v>1</v>
      </c>
      <c r="AP380">
        <f t="shared" si="59"/>
        <v>0.52700000000000002</v>
      </c>
      <c r="AQ380" s="15">
        <v>0.47299999999999998</v>
      </c>
      <c r="AR380" s="15" t="s">
        <v>20</v>
      </c>
      <c r="AS380">
        <v>0</v>
      </c>
      <c r="AT380">
        <v>0</v>
      </c>
      <c r="AU380">
        <v>0</v>
      </c>
      <c r="AV380">
        <v>0</v>
      </c>
      <c r="AW380">
        <v>0</v>
      </c>
      <c r="AX380">
        <v>1</v>
      </c>
      <c r="AY380" s="15">
        <v>0</v>
      </c>
      <c r="AZ380">
        <v>0</v>
      </c>
      <c r="BA380">
        <v>1</v>
      </c>
      <c r="BB380" s="15">
        <v>0</v>
      </c>
      <c r="BC380">
        <v>787</v>
      </c>
      <c r="BD380">
        <v>29</v>
      </c>
      <c r="BE380" s="21">
        <v>0.56000000000000005</v>
      </c>
      <c r="BF380" s="21">
        <v>33.378</v>
      </c>
      <c r="BG380">
        <v>0</v>
      </c>
      <c r="BH380">
        <v>0</v>
      </c>
      <c r="BI380">
        <v>0</v>
      </c>
      <c r="BJ380">
        <v>1</v>
      </c>
      <c r="BK380">
        <v>0</v>
      </c>
      <c r="BL380" s="15">
        <v>0</v>
      </c>
      <c r="BM380">
        <v>0</v>
      </c>
      <c r="BN380">
        <v>0</v>
      </c>
      <c r="BO380">
        <v>1</v>
      </c>
      <c r="BP380" s="15">
        <v>0</v>
      </c>
      <c r="BQ380">
        <v>0</v>
      </c>
      <c r="BR380">
        <v>0</v>
      </c>
      <c r="BS380" s="15">
        <v>0</v>
      </c>
      <c r="BT380">
        <v>0</v>
      </c>
      <c r="BU380">
        <v>0</v>
      </c>
      <c r="BV380">
        <v>1</v>
      </c>
      <c r="BW380">
        <v>1</v>
      </c>
      <c r="BX380">
        <v>0</v>
      </c>
      <c r="BY380">
        <v>0</v>
      </c>
      <c r="BZ380">
        <v>0</v>
      </c>
      <c r="CA380">
        <v>1</v>
      </c>
      <c r="CB380">
        <v>0</v>
      </c>
      <c r="CC380">
        <v>0</v>
      </c>
      <c r="CD380">
        <v>1</v>
      </c>
      <c r="CE380" s="15">
        <v>1</v>
      </c>
      <c r="CF380">
        <v>0</v>
      </c>
      <c r="CG380">
        <v>83</v>
      </c>
      <c r="CH380">
        <v>0</v>
      </c>
      <c r="CI380">
        <v>1</v>
      </c>
      <c r="CJ380">
        <v>28</v>
      </c>
      <c r="CK380" s="28" t="s">
        <v>80</v>
      </c>
    </row>
    <row r="381" spans="1:89" x14ac:dyDescent="0.35">
      <c r="A381">
        <v>380</v>
      </c>
      <c r="B381">
        <v>24</v>
      </c>
      <c r="C381" s="21" t="s">
        <v>133</v>
      </c>
      <c r="D381" s="11">
        <v>5.0418187757813149</v>
      </c>
      <c r="E381" s="12">
        <v>0.11305354679175721</v>
      </c>
      <c r="F381" s="7">
        <v>44.596732423337983</v>
      </c>
      <c r="G381" s="8">
        <v>0</v>
      </c>
      <c r="H381" s="9">
        <v>0</v>
      </c>
      <c r="I381" s="9">
        <v>1</v>
      </c>
      <c r="J381" s="9">
        <v>0</v>
      </c>
      <c r="K381" s="9">
        <v>0</v>
      </c>
      <c r="L381" s="8">
        <v>11501</v>
      </c>
      <c r="M381" s="9">
        <v>18</v>
      </c>
      <c r="N381" s="9">
        <f t="shared" si="50"/>
        <v>11482</v>
      </c>
      <c r="O381" s="9">
        <f t="shared" si="51"/>
        <v>32</v>
      </c>
      <c r="P381" s="7">
        <v>14</v>
      </c>
      <c r="Q381" s="7">
        <v>20.492000000000001</v>
      </c>
      <c r="R381" s="9">
        <v>0</v>
      </c>
      <c r="S381" s="9">
        <v>1</v>
      </c>
      <c r="T381" s="9">
        <v>0</v>
      </c>
      <c r="U381" s="9">
        <v>0</v>
      </c>
      <c r="V381" s="9">
        <v>1</v>
      </c>
      <c r="W381" s="25">
        <v>0</v>
      </c>
      <c r="X381" s="9">
        <v>0</v>
      </c>
      <c r="Y381" s="9">
        <v>1</v>
      </c>
      <c r="Z381" s="25">
        <v>0</v>
      </c>
      <c r="AA381" s="9">
        <v>1</v>
      </c>
      <c r="AB381" s="25">
        <v>0</v>
      </c>
      <c r="AC381" s="17">
        <v>2002</v>
      </c>
      <c r="AD381" s="27">
        <v>0.44</v>
      </c>
      <c r="AE381" s="27">
        <v>9.7000000000000003E-2</v>
      </c>
      <c r="AF381" s="27">
        <v>0.35499999999999998</v>
      </c>
      <c r="AG381" s="34">
        <f t="shared" si="58"/>
        <v>0.10799999999999998</v>
      </c>
      <c r="AH381" s="33">
        <v>0.57999999999999996</v>
      </c>
      <c r="AI381" s="15">
        <v>0.42</v>
      </c>
      <c r="AJ381">
        <v>1</v>
      </c>
      <c r="AK381" s="31">
        <v>0</v>
      </c>
      <c r="AL381" t="s">
        <v>87</v>
      </c>
      <c r="AM381" s="31" t="s">
        <v>87</v>
      </c>
      <c r="AN381">
        <v>0</v>
      </c>
      <c r="AO381" s="15">
        <v>1</v>
      </c>
      <c r="AP381">
        <f t="shared" si="59"/>
        <v>0.52700000000000002</v>
      </c>
      <c r="AQ381" s="15">
        <v>0.47299999999999998</v>
      </c>
      <c r="AR381" s="15" t="s">
        <v>20</v>
      </c>
      <c r="AS381">
        <v>0</v>
      </c>
      <c r="AT381">
        <v>0</v>
      </c>
      <c r="AU381">
        <v>0</v>
      </c>
      <c r="AV381">
        <v>0</v>
      </c>
      <c r="AW381">
        <v>0</v>
      </c>
      <c r="AX381">
        <v>1</v>
      </c>
      <c r="AY381" s="15">
        <v>0</v>
      </c>
      <c r="AZ381">
        <v>0</v>
      </c>
      <c r="BA381">
        <v>1</v>
      </c>
      <c r="BB381" s="15">
        <v>0</v>
      </c>
      <c r="BC381">
        <v>787</v>
      </c>
      <c r="BD381">
        <v>29</v>
      </c>
      <c r="BE381" s="21">
        <v>0.56000000000000005</v>
      </c>
      <c r="BF381" s="21">
        <v>33.378</v>
      </c>
      <c r="BG381">
        <v>0</v>
      </c>
      <c r="BH381">
        <v>0</v>
      </c>
      <c r="BI381">
        <v>0</v>
      </c>
      <c r="BJ381">
        <v>1</v>
      </c>
      <c r="BK381">
        <v>0</v>
      </c>
      <c r="BL381" s="15">
        <v>0</v>
      </c>
      <c r="BM381">
        <v>0</v>
      </c>
      <c r="BN381">
        <v>0</v>
      </c>
      <c r="BO381">
        <v>1</v>
      </c>
      <c r="BP381" s="15">
        <v>0</v>
      </c>
      <c r="BQ381">
        <v>0</v>
      </c>
      <c r="BR381">
        <v>0</v>
      </c>
      <c r="BS381" s="15">
        <v>0</v>
      </c>
      <c r="BT381">
        <v>0</v>
      </c>
      <c r="BU381">
        <v>0</v>
      </c>
      <c r="BV381">
        <v>1</v>
      </c>
      <c r="BW381">
        <v>1</v>
      </c>
      <c r="BX381">
        <v>0</v>
      </c>
      <c r="BY381">
        <v>0</v>
      </c>
      <c r="BZ381">
        <v>0</v>
      </c>
      <c r="CA381">
        <v>1</v>
      </c>
      <c r="CB381">
        <v>0</v>
      </c>
      <c r="CC381">
        <v>0</v>
      </c>
      <c r="CD381">
        <v>1</v>
      </c>
      <c r="CE381" s="15">
        <v>1</v>
      </c>
      <c r="CF381">
        <v>0</v>
      </c>
      <c r="CG381">
        <v>83</v>
      </c>
      <c r="CH381">
        <v>0</v>
      </c>
      <c r="CI381">
        <v>1</v>
      </c>
      <c r="CJ381">
        <v>28</v>
      </c>
      <c r="CK381" s="28" t="s">
        <v>80</v>
      </c>
    </row>
    <row r="382" spans="1:89" x14ac:dyDescent="0.35">
      <c r="A382">
        <v>381</v>
      </c>
      <c r="B382">
        <v>24</v>
      </c>
      <c r="C382" s="21" t="s">
        <v>133</v>
      </c>
      <c r="D382" s="11">
        <v>5.1872520267390856</v>
      </c>
      <c r="E382" s="12">
        <v>8.7812153851351646E-2</v>
      </c>
      <c r="F382" s="7">
        <v>59.072142058149069</v>
      </c>
      <c r="G382" s="8">
        <v>0</v>
      </c>
      <c r="H382" s="9">
        <v>0</v>
      </c>
      <c r="I382" s="9">
        <v>1</v>
      </c>
      <c r="J382" s="9">
        <v>0</v>
      </c>
      <c r="K382" s="9">
        <v>0</v>
      </c>
      <c r="L382" s="8">
        <v>11501</v>
      </c>
      <c r="M382" s="9">
        <v>18</v>
      </c>
      <c r="N382" s="9">
        <f t="shared" si="50"/>
        <v>11482</v>
      </c>
      <c r="O382" s="9">
        <f t="shared" si="51"/>
        <v>32</v>
      </c>
      <c r="P382" s="7">
        <v>16</v>
      </c>
      <c r="Q382" s="7">
        <v>20.492000000000001</v>
      </c>
      <c r="R382" s="9">
        <v>0</v>
      </c>
      <c r="S382" s="9">
        <v>1</v>
      </c>
      <c r="T382" s="9">
        <v>0</v>
      </c>
      <c r="U382" s="9">
        <v>0</v>
      </c>
      <c r="V382" s="9">
        <v>1</v>
      </c>
      <c r="W382" s="25">
        <v>0</v>
      </c>
      <c r="X382" s="9">
        <v>0</v>
      </c>
      <c r="Y382" s="9">
        <v>1</v>
      </c>
      <c r="Z382" s="25">
        <v>0</v>
      </c>
      <c r="AA382" s="9">
        <v>1</v>
      </c>
      <c r="AB382" s="25">
        <v>0</v>
      </c>
      <c r="AC382" s="17">
        <v>2002</v>
      </c>
      <c r="AD382" s="27">
        <v>0.44</v>
      </c>
      <c r="AE382" s="27">
        <v>9.7000000000000003E-2</v>
      </c>
      <c r="AF382" s="27">
        <v>0.35499999999999998</v>
      </c>
      <c r="AG382" s="34">
        <f t="shared" si="58"/>
        <v>0.10799999999999998</v>
      </c>
      <c r="AH382" s="33">
        <v>0.57999999999999996</v>
      </c>
      <c r="AI382" s="15">
        <v>0.42</v>
      </c>
      <c r="AJ382">
        <v>1</v>
      </c>
      <c r="AK382" s="31">
        <v>0</v>
      </c>
      <c r="AL382" t="s">
        <v>87</v>
      </c>
      <c r="AM382" s="31" t="s">
        <v>87</v>
      </c>
      <c r="AN382">
        <v>0</v>
      </c>
      <c r="AO382" s="15">
        <v>1</v>
      </c>
      <c r="AP382">
        <f t="shared" si="59"/>
        <v>0.52700000000000002</v>
      </c>
      <c r="AQ382" s="15">
        <v>0.47299999999999998</v>
      </c>
      <c r="AR382" s="15" t="s">
        <v>20</v>
      </c>
      <c r="AS382">
        <v>0</v>
      </c>
      <c r="AT382">
        <v>0</v>
      </c>
      <c r="AU382">
        <v>0</v>
      </c>
      <c r="AV382">
        <v>0</v>
      </c>
      <c r="AW382">
        <v>0</v>
      </c>
      <c r="AX382">
        <v>1</v>
      </c>
      <c r="AY382" s="15">
        <v>0</v>
      </c>
      <c r="AZ382">
        <v>0</v>
      </c>
      <c r="BA382">
        <v>1</v>
      </c>
      <c r="BB382" s="15">
        <v>0</v>
      </c>
      <c r="BC382">
        <v>787</v>
      </c>
      <c r="BD382">
        <v>29</v>
      </c>
      <c r="BE382" s="21">
        <v>0.56000000000000005</v>
      </c>
      <c r="BF382" s="21">
        <v>33.378</v>
      </c>
      <c r="BG382">
        <v>0</v>
      </c>
      <c r="BH382">
        <v>0</v>
      </c>
      <c r="BI382">
        <v>0</v>
      </c>
      <c r="BJ382">
        <v>1</v>
      </c>
      <c r="BK382">
        <v>0</v>
      </c>
      <c r="BL382" s="15">
        <v>0</v>
      </c>
      <c r="BM382">
        <v>0</v>
      </c>
      <c r="BN382">
        <v>0</v>
      </c>
      <c r="BO382">
        <v>1</v>
      </c>
      <c r="BP382" s="15">
        <v>0</v>
      </c>
      <c r="BQ382">
        <v>0</v>
      </c>
      <c r="BR382">
        <v>0</v>
      </c>
      <c r="BS382" s="15">
        <v>0</v>
      </c>
      <c r="BT382">
        <v>0</v>
      </c>
      <c r="BU382">
        <v>0</v>
      </c>
      <c r="BV382">
        <v>1</v>
      </c>
      <c r="BW382">
        <v>1</v>
      </c>
      <c r="BX382">
        <v>0</v>
      </c>
      <c r="BY382">
        <v>0</v>
      </c>
      <c r="BZ382">
        <v>0</v>
      </c>
      <c r="CA382">
        <v>1</v>
      </c>
      <c r="CB382">
        <v>0</v>
      </c>
      <c r="CC382">
        <v>0</v>
      </c>
      <c r="CD382">
        <v>1</v>
      </c>
      <c r="CE382" s="15">
        <v>1</v>
      </c>
      <c r="CF382">
        <v>0</v>
      </c>
      <c r="CG382">
        <v>83</v>
      </c>
      <c r="CH382">
        <v>0</v>
      </c>
      <c r="CI382">
        <v>1</v>
      </c>
      <c r="CJ382">
        <v>28</v>
      </c>
      <c r="CK382" s="28" t="s">
        <v>80</v>
      </c>
    </row>
    <row r="383" spans="1:89" x14ac:dyDescent="0.35">
      <c r="A383">
        <v>382</v>
      </c>
      <c r="B383">
        <v>24</v>
      </c>
      <c r="C383" s="21" t="s">
        <v>133</v>
      </c>
      <c r="D383" s="11">
        <v>14.2</v>
      </c>
      <c r="E383" s="12">
        <v>1</v>
      </c>
      <c r="F383" s="7">
        <f>D383/E383</f>
        <v>14.2</v>
      </c>
      <c r="G383" s="8">
        <v>0</v>
      </c>
      <c r="H383" s="9">
        <v>0</v>
      </c>
      <c r="I383" s="9">
        <v>1</v>
      </c>
      <c r="J383" s="9">
        <v>0</v>
      </c>
      <c r="K383" s="9">
        <v>0</v>
      </c>
      <c r="L383" s="8">
        <v>2018</v>
      </c>
      <c r="M383" s="9">
        <v>11</v>
      </c>
      <c r="N383" s="9">
        <f t="shared" si="50"/>
        <v>2006</v>
      </c>
      <c r="O383" s="9">
        <f t="shared" si="51"/>
        <v>32</v>
      </c>
      <c r="P383" s="7">
        <v>4.3259999999999996</v>
      </c>
      <c r="Q383" s="7">
        <v>20.097000000000001</v>
      </c>
      <c r="R383" s="9">
        <v>1</v>
      </c>
      <c r="S383" s="9">
        <v>0</v>
      </c>
      <c r="T383" s="9">
        <v>0</v>
      </c>
      <c r="U383" s="9">
        <v>0</v>
      </c>
      <c r="V383" s="9">
        <v>1</v>
      </c>
      <c r="W383" s="25">
        <v>0</v>
      </c>
      <c r="X383" s="9">
        <v>0</v>
      </c>
      <c r="Y383" s="9">
        <v>1</v>
      </c>
      <c r="Z383" s="25">
        <v>0</v>
      </c>
      <c r="AA383" s="9">
        <v>1</v>
      </c>
      <c r="AB383" s="25">
        <v>0</v>
      </c>
      <c r="AC383" s="17">
        <v>2002</v>
      </c>
      <c r="AD383" s="27">
        <v>0.58099999999999996</v>
      </c>
      <c r="AE383" s="27">
        <v>9.0999999999999998E-2</v>
      </c>
      <c r="AF383" s="27">
        <v>0.20100000000000001</v>
      </c>
      <c r="AG383" s="34">
        <f t="shared" si="58"/>
        <v>0.127</v>
      </c>
      <c r="AH383" s="33">
        <v>0.16</v>
      </c>
      <c r="AI383" s="15">
        <v>0.84</v>
      </c>
      <c r="AJ383">
        <v>0</v>
      </c>
      <c r="AK383" s="31">
        <v>1</v>
      </c>
      <c r="AL383" t="s">
        <v>87</v>
      </c>
      <c r="AM383" s="31" t="s">
        <v>87</v>
      </c>
      <c r="AN383">
        <v>0</v>
      </c>
      <c r="AO383" s="15">
        <v>1</v>
      </c>
      <c r="AP383">
        <f t="shared" si="59"/>
        <v>0.499</v>
      </c>
      <c r="AQ383" s="15">
        <v>0.501</v>
      </c>
      <c r="AR383" s="15" t="s">
        <v>20</v>
      </c>
      <c r="AS383">
        <v>0</v>
      </c>
      <c r="AT383">
        <v>0</v>
      </c>
      <c r="AU383">
        <v>0</v>
      </c>
      <c r="AV383">
        <v>0</v>
      </c>
      <c r="AW383">
        <v>0</v>
      </c>
      <c r="AX383">
        <v>1</v>
      </c>
      <c r="AY383" s="15">
        <v>0</v>
      </c>
      <c r="AZ383">
        <v>0</v>
      </c>
      <c r="BA383">
        <v>1</v>
      </c>
      <c r="BB383" s="15">
        <v>0</v>
      </c>
      <c r="BC383">
        <v>787</v>
      </c>
      <c r="BD383">
        <v>29</v>
      </c>
      <c r="BE383" s="21">
        <v>0.56000000000000005</v>
      </c>
      <c r="BF383" s="21">
        <v>32.451999999999998</v>
      </c>
      <c r="BG383">
        <v>0</v>
      </c>
      <c r="BH383">
        <v>0</v>
      </c>
      <c r="BI383">
        <v>0</v>
      </c>
      <c r="BJ383">
        <v>1</v>
      </c>
      <c r="BK383">
        <v>0</v>
      </c>
      <c r="BL383" s="15">
        <v>0</v>
      </c>
      <c r="BM383">
        <v>0</v>
      </c>
      <c r="BN383">
        <v>0</v>
      </c>
      <c r="BO383">
        <v>1</v>
      </c>
      <c r="BP383" s="15">
        <v>0</v>
      </c>
      <c r="BQ383">
        <v>0</v>
      </c>
      <c r="BR383">
        <v>0</v>
      </c>
      <c r="BS383" s="15">
        <v>0</v>
      </c>
      <c r="BT383">
        <v>0</v>
      </c>
      <c r="BU383">
        <v>0</v>
      </c>
      <c r="BV383">
        <v>1</v>
      </c>
      <c r="BW383">
        <v>1</v>
      </c>
      <c r="BX383">
        <v>0</v>
      </c>
      <c r="BY383">
        <v>0</v>
      </c>
      <c r="BZ383">
        <v>0</v>
      </c>
      <c r="CA383">
        <v>1</v>
      </c>
      <c r="CB383">
        <v>0</v>
      </c>
      <c r="CC383">
        <v>0</v>
      </c>
      <c r="CD383">
        <v>1</v>
      </c>
      <c r="CE383" s="15">
        <v>1</v>
      </c>
      <c r="CF383">
        <v>0</v>
      </c>
      <c r="CG383">
        <v>83</v>
      </c>
      <c r="CH383">
        <v>0</v>
      </c>
      <c r="CI383">
        <v>1</v>
      </c>
      <c r="CJ383">
        <v>28</v>
      </c>
      <c r="CK383" s="28" t="s">
        <v>80</v>
      </c>
    </row>
    <row r="384" spans="1:89" x14ac:dyDescent="0.35">
      <c r="A384">
        <v>383</v>
      </c>
      <c r="B384">
        <v>24</v>
      </c>
      <c r="C384" s="21" t="s">
        <v>133</v>
      </c>
      <c r="D384" s="11">
        <v>6.0755280859349448</v>
      </c>
      <c r="E384" s="12">
        <v>1.895616287462724</v>
      </c>
      <c r="F384" s="7">
        <v>3.205041086699576</v>
      </c>
      <c r="G384" s="8">
        <v>0</v>
      </c>
      <c r="H384" s="9">
        <v>0</v>
      </c>
      <c r="I384" s="9">
        <v>1</v>
      </c>
      <c r="J384" s="9">
        <v>0</v>
      </c>
      <c r="K384" s="9">
        <v>0</v>
      </c>
      <c r="L384" s="8">
        <v>2018</v>
      </c>
      <c r="M384" s="9">
        <v>18</v>
      </c>
      <c r="N384" s="9">
        <f t="shared" si="50"/>
        <v>1999</v>
      </c>
      <c r="O384" s="9">
        <f t="shared" si="51"/>
        <v>32</v>
      </c>
      <c r="P384" s="7">
        <v>5</v>
      </c>
      <c r="Q384" s="7">
        <v>20.097000000000001</v>
      </c>
      <c r="R384" s="9">
        <v>0</v>
      </c>
      <c r="S384" s="9">
        <v>1</v>
      </c>
      <c r="T384" s="9">
        <v>0</v>
      </c>
      <c r="U384" s="9">
        <v>0</v>
      </c>
      <c r="V384" s="9">
        <v>1</v>
      </c>
      <c r="W384" s="25">
        <v>0</v>
      </c>
      <c r="X384" s="9">
        <v>0</v>
      </c>
      <c r="Y384" s="9">
        <v>1</v>
      </c>
      <c r="Z384" s="25">
        <v>0</v>
      </c>
      <c r="AA384" s="9">
        <v>1</v>
      </c>
      <c r="AB384" s="25">
        <v>0</v>
      </c>
      <c r="AC384" s="17">
        <v>2002</v>
      </c>
      <c r="AD384" s="27">
        <v>0.58099999999999996</v>
      </c>
      <c r="AE384" s="27">
        <v>9.0999999999999998E-2</v>
      </c>
      <c r="AF384" s="27">
        <v>0.20100000000000001</v>
      </c>
      <c r="AG384" s="34">
        <f t="shared" si="58"/>
        <v>0.127</v>
      </c>
      <c r="AH384" s="33">
        <v>0.16</v>
      </c>
      <c r="AI384" s="15">
        <v>0.84</v>
      </c>
      <c r="AJ384">
        <v>0</v>
      </c>
      <c r="AK384" s="31">
        <v>1</v>
      </c>
      <c r="AL384" t="s">
        <v>87</v>
      </c>
      <c r="AM384" s="31" t="s">
        <v>87</v>
      </c>
      <c r="AN384">
        <v>0</v>
      </c>
      <c r="AO384" s="15">
        <v>1</v>
      </c>
      <c r="AP384">
        <f t="shared" si="59"/>
        <v>0.499</v>
      </c>
      <c r="AQ384" s="15">
        <v>0.501</v>
      </c>
      <c r="AR384" s="15" t="s">
        <v>20</v>
      </c>
      <c r="AS384">
        <v>0</v>
      </c>
      <c r="AT384">
        <v>0</v>
      </c>
      <c r="AU384">
        <v>0</v>
      </c>
      <c r="AV384">
        <v>0</v>
      </c>
      <c r="AW384">
        <v>0</v>
      </c>
      <c r="AX384">
        <v>1</v>
      </c>
      <c r="AY384" s="15">
        <v>0</v>
      </c>
      <c r="AZ384">
        <v>0</v>
      </c>
      <c r="BA384">
        <v>1</v>
      </c>
      <c r="BB384" s="15">
        <v>0</v>
      </c>
      <c r="BC384">
        <v>787</v>
      </c>
      <c r="BD384">
        <v>29</v>
      </c>
      <c r="BE384" s="21">
        <v>0.56000000000000005</v>
      </c>
      <c r="BF384" s="21">
        <v>32.451999999999998</v>
      </c>
      <c r="BG384">
        <v>0</v>
      </c>
      <c r="BH384">
        <v>0</v>
      </c>
      <c r="BI384">
        <v>0</v>
      </c>
      <c r="BJ384">
        <v>1</v>
      </c>
      <c r="BK384">
        <v>0</v>
      </c>
      <c r="BL384" s="15">
        <v>0</v>
      </c>
      <c r="BM384">
        <v>0</v>
      </c>
      <c r="BN384">
        <v>0</v>
      </c>
      <c r="BO384">
        <v>1</v>
      </c>
      <c r="BP384" s="15">
        <v>0</v>
      </c>
      <c r="BQ384">
        <v>0</v>
      </c>
      <c r="BR384">
        <v>0</v>
      </c>
      <c r="BS384" s="15">
        <v>0</v>
      </c>
      <c r="BT384">
        <v>0</v>
      </c>
      <c r="BU384">
        <v>0</v>
      </c>
      <c r="BV384">
        <v>1</v>
      </c>
      <c r="BW384">
        <v>1</v>
      </c>
      <c r="BX384">
        <v>0</v>
      </c>
      <c r="BY384">
        <v>0</v>
      </c>
      <c r="BZ384">
        <v>0</v>
      </c>
      <c r="CA384">
        <v>1</v>
      </c>
      <c r="CB384">
        <v>0</v>
      </c>
      <c r="CC384">
        <v>0</v>
      </c>
      <c r="CD384">
        <v>1</v>
      </c>
      <c r="CE384" s="15">
        <v>1</v>
      </c>
      <c r="CF384">
        <v>0</v>
      </c>
      <c r="CG384">
        <v>83</v>
      </c>
      <c r="CH384">
        <v>0</v>
      </c>
      <c r="CI384">
        <v>1</v>
      </c>
      <c r="CJ384">
        <v>28</v>
      </c>
      <c r="CK384" s="28" t="s">
        <v>80</v>
      </c>
    </row>
    <row r="385" spans="1:89" x14ac:dyDescent="0.35">
      <c r="A385">
        <v>384</v>
      </c>
      <c r="B385">
        <v>24</v>
      </c>
      <c r="C385" s="21" t="s">
        <v>133</v>
      </c>
      <c r="D385" s="11">
        <v>8.7618499403883998</v>
      </c>
      <c r="E385" s="12">
        <v>0.97207986412502412</v>
      </c>
      <c r="F385" s="7">
        <v>9.0135083173181485</v>
      </c>
      <c r="G385" s="8">
        <v>0</v>
      </c>
      <c r="H385" s="9">
        <v>0</v>
      </c>
      <c r="I385" s="9">
        <v>1</v>
      </c>
      <c r="J385" s="9">
        <v>0</v>
      </c>
      <c r="K385" s="9">
        <v>0</v>
      </c>
      <c r="L385" s="8">
        <v>2018</v>
      </c>
      <c r="M385" s="9">
        <v>18</v>
      </c>
      <c r="N385" s="9">
        <f t="shared" si="50"/>
        <v>1999</v>
      </c>
      <c r="O385" s="9">
        <f t="shared" si="51"/>
        <v>32</v>
      </c>
      <c r="P385" s="7">
        <v>8</v>
      </c>
      <c r="Q385" s="7">
        <v>20.097000000000001</v>
      </c>
      <c r="R385" s="9">
        <v>0</v>
      </c>
      <c r="S385" s="9">
        <v>1</v>
      </c>
      <c r="T385" s="9">
        <v>0</v>
      </c>
      <c r="U385" s="9">
        <v>0</v>
      </c>
      <c r="V385" s="9">
        <v>1</v>
      </c>
      <c r="W385" s="25">
        <v>0</v>
      </c>
      <c r="X385" s="9">
        <v>0</v>
      </c>
      <c r="Y385" s="9">
        <v>1</v>
      </c>
      <c r="Z385" s="25">
        <v>0</v>
      </c>
      <c r="AA385" s="9">
        <v>1</v>
      </c>
      <c r="AB385" s="25">
        <v>0</v>
      </c>
      <c r="AC385" s="17">
        <v>2002</v>
      </c>
      <c r="AD385" s="27">
        <v>0.58099999999999996</v>
      </c>
      <c r="AE385" s="27">
        <v>9.0999999999999998E-2</v>
      </c>
      <c r="AF385" s="27">
        <v>0.20100000000000001</v>
      </c>
      <c r="AG385" s="34">
        <f t="shared" si="58"/>
        <v>0.127</v>
      </c>
      <c r="AH385" s="33">
        <v>0.16</v>
      </c>
      <c r="AI385" s="15">
        <v>0.84</v>
      </c>
      <c r="AJ385">
        <v>0</v>
      </c>
      <c r="AK385" s="31">
        <v>1</v>
      </c>
      <c r="AL385" t="s">
        <v>87</v>
      </c>
      <c r="AM385" s="31" t="s">
        <v>87</v>
      </c>
      <c r="AN385">
        <v>0</v>
      </c>
      <c r="AO385" s="15">
        <v>1</v>
      </c>
      <c r="AP385">
        <f t="shared" si="59"/>
        <v>0.499</v>
      </c>
      <c r="AQ385" s="15">
        <v>0.501</v>
      </c>
      <c r="AR385" s="15" t="s">
        <v>20</v>
      </c>
      <c r="AS385">
        <v>0</v>
      </c>
      <c r="AT385">
        <v>0</v>
      </c>
      <c r="AU385">
        <v>0</v>
      </c>
      <c r="AV385">
        <v>0</v>
      </c>
      <c r="AW385">
        <v>0</v>
      </c>
      <c r="AX385">
        <v>1</v>
      </c>
      <c r="AY385" s="15">
        <v>0</v>
      </c>
      <c r="AZ385">
        <v>0</v>
      </c>
      <c r="BA385">
        <v>1</v>
      </c>
      <c r="BB385" s="15">
        <v>0</v>
      </c>
      <c r="BC385">
        <v>787</v>
      </c>
      <c r="BD385">
        <v>29</v>
      </c>
      <c r="BE385" s="21">
        <v>0.56000000000000005</v>
      </c>
      <c r="BF385" s="21">
        <v>32.451999999999998</v>
      </c>
      <c r="BG385">
        <v>0</v>
      </c>
      <c r="BH385">
        <v>0</v>
      </c>
      <c r="BI385">
        <v>0</v>
      </c>
      <c r="BJ385">
        <v>1</v>
      </c>
      <c r="BK385">
        <v>0</v>
      </c>
      <c r="BL385" s="15">
        <v>0</v>
      </c>
      <c r="BM385">
        <v>0</v>
      </c>
      <c r="BN385">
        <v>0</v>
      </c>
      <c r="BO385">
        <v>1</v>
      </c>
      <c r="BP385" s="15">
        <v>0</v>
      </c>
      <c r="BQ385">
        <v>0</v>
      </c>
      <c r="BR385">
        <v>0</v>
      </c>
      <c r="BS385" s="15">
        <v>0</v>
      </c>
      <c r="BT385">
        <v>0</v>
      </c>
      <c r="BU385">
        <v>0</v>
      </c>
      <c r="BV385">
        <v>1</v>
      </c>
      <c r="BW385">
        <v>1</v>
      </c>
      <c r="BX385">
        <v>0</v>
      </c>
      <c r="BY385">
        <v>0</v>
      </c>
      <c r="BZ385">
        <v>0</v>
      </c>
      <c r="CA385">
        <v>1</v>
      </c>
      <c r="CB385">
        <v>0</v>
      </c>
      <c r="CC385">
        <v>0</v>
      </c>
      <c r="CD385">
        <v>1</v>
      </c>
      <c r="CE385" s="15">
        <v>1</v>
      </c>
      <c r="CF385">
        <v>0</v>
      </c>
      <c r="CG385">
        <v>83</v>
      </c>
      <c r="CH385">
        <v>0</v>
      </c>
      <c r="CI385">
        <v>1</v>
      </c>
      <c r="CJ385">
        <v>28</v>
      </c>
      <c r="CK385" s="28" t="s">
        <v>80</v>
      </c>
    </row>
    <row r="386" spans="1:89" x14ac:dyDescent="0.35">
      <c r="A386">
        <v>385</v>
      </c>
      <c r="B386">
        <v>24</v>
      </c>
      <c r="C386" s="21" t="s">
        <v>133</v>
      </c>
      <c r="D386" s="11">
        <v>9.6133453574840821</v>
      </c>
      <c r="E386" s="12">
        <v>0.43775297666726881</v>
      </c>
      <c r="F386" s="7">
        <v>21.96066245093995</v>
      </c>
      <c r="G386" s="8">
        <v>0</v>
      </c>
      <c r="H386" s="9">
        <v>0</v>
      </c>
      <c r="I386" s="9">
        <v>1</v>
      </c>
      <c r="J386" s="9">
        <v>0</v>
      </c>
      <c r="K386" s="9">
        <v>0</v>
      </c>
      <c r="L386" s="8">
        <v>2018</v>
      </c>
      <c r="M386" s="9">
        <v>18</v>
      </c>
      <c r="N386" s="9">
        <f t="shared" ref="N386:N449" si="60">L386-M386-1</f>
        <v>1999</v>
      </c>
      <c r="O386" s="9">
        <f t="shared" ref="O386:O449" si="61">COUNTIF(B:B,B386)</f>
        <v>32</v>
      </c>
      <c r="P386" s="7">
        <v>10</v>
      </c>
      <c r="Q386" s="7">
        <v>20.097000000000001</v>
      </c>
      <c r="R386" s="9">
        <v>0</v>
      </c>
      <c r="S386" s="9">
        <v>1</v>
      </c>
      <c r="T386" s="9">
        <v>0</v>
      </c>
      <c r="U386" s="9">
        <v>0</v>
      </c>
      <c r="V386" s="9">
        <v>1</v>
      </c>
      <c r="W386" s="25">
        <v>0</v>
      </c>
      <c r="X386" s="9">
        <v>0</v>
      </c>
      <c r="Y386" s="9">
        <v>1</v>
      </c>
      <c r="Z386" s="25">
        <v>0</v>
      </c>
      <c r="AA386" s="9">
        <v>1</v>
      </c>
      <c r="AB386" s="25">
        <v>0</v>
      </c>
      <c r="AC386" s="17">
        <v>2002</v>
      </c>
      <c r="AD386" s="27">
        <v>0.58099999999999996</v>
      </c>
      <c r="AE386" s="27">
        <v>9.0999999999999998E-2</v>
      </c>
      <c r="AF386" s="27">
        <v>0.20100000000000001</v>
      </c>
      <c r="AG386" s="34">
        <f t="shared" si="58"/>
        <v>0.127</v>
      </c>
      <c r="AH386" s="33">
        <v>0.16</v>
      </c>
      <c r="AI386" s="15">
        <v>0.84</v>
      </c>
      <c r="AJ386">
        <v>0</v>
      </c>
      <c r="AK386" s="31">
        <v>1</v>
      </c>
      <c r="AL386" t="s">
        <v>87</v>
      </c>
      <c r="AM386" s="31" t="s">
        <v>87</v>
      </c>
      <c r="AN386">
        <v>0</v>
      </c>
      <c r="AO386" s="15">
        <v>1</v>
      </c>
      <c r="AP386">
        <f t="shared" si="59"/>
        <v>0.499</v>
      </c>
      <c r="AQ386" s="15">
        <v>0.501</v>
      </c>
      <c r="AR386" s="15" t="s">
        <v>20</v>
      </c>
      <c r="AS386">
        <v>0</v>
      </c>
      <c r="AT386">
        <v>0</v>
      </c>
      <c r="AU386">
        <v>0</v>
      </c>
      <c r="AV386">
        <v>0</v>
      </c>
      <c r="AW386">
        <v>0</v>
      </c>
      <c r="AX386">
        <v>1</v>
      </c>
      <c r="AY386" s="15">
        <v>0</v>
      </c>
      <c r="AZ386">
        <v>0</v>
      </c>
      <c r="BA386">
        <v>1</v>
      </c>
      <c r="BB386" s="15">
        <v>0</v>
      </c>
      <c r="BC386">
        <v>787</v>
      </c>
      <c r="BD386">
        <v>29</v>
      </c>
      <c r="BE386" s="21">
        <v>0.56000000000000005</v>
      </c>
      <c r="BF386" s="21">
        <v>32.451999999999998</v>
      </c>
      <c r="BG386">
        <v>0</v>
      </c>
      <c r="BH386">
        <v>0</v>
      </c>
      <c r="BI386">
        <v>0</v>
      </c>
      <c r="BJ386">
        <v>1</v>
      </c>
      <c r="BK386">
        <v>0</v>
      </c>
      <c r="BL386" s="15">
        <v>0</v>
      </c>
      <c r="BM386">
        <v>0</v>
      </c>
      <c r="BN386">
        <v>0</v>
      </c>
      <c r="BO386">
        <v>1</v>
      </c>
      <c r="BP386" s="15">
        <v>0</v>
      </c>
      <c r="BQ386">
        <v>0</v>
      </c>
      <c r="BR386">
        <v>0</v>
      </c>
      <c r="BS386" s="15">
        <v>0</v>
      </c>
      <c r="BT386">
        <v>0</v>
      </c>
      <c r="BU386">
        <v>0</v>
      </c>
      <c r="BV386">
        <v>1</v>
      </c>
      <c r="BW386">
        <v>1</v>
      </c>
      <c r="BX386">
        <v>0</v>
      </c>
      <c r="BY386">
        <v>0</v>
      </c>
      <c r="BZ386">
        <v>0</v>
      </c>
      <c r="CA386">
        <v>1</v>
      </c>
      <c r="CB386">
        <v>0</v>
      </c>
      <c r="CC386">
        <v>0</v>
      </c>
      <c r="CD386">
        <v>1</v>
      </c>
      <c r="CE386" s="15">
        <v>1</v>
      </c>
      <c r="CF386">
        <v>0</v>
      </c>
      <c r="CG386">
        <v>83</v>
      </c>
      <c r="CH386">
        <v>0</v>
      </c>
      <c r="CI386">
        <v>1</v>
      </c>
      <c r="CJ386">
        <v>28</v>
      </c>
      <c r="CK386" s="28" t="s">
        <v>80</v>
      </c>
    </row>
    <row r="387" spans="1:89" x14ac:dyDescent="0.35">
      <c r="A387">
        <v>386</v>
      </c>
      <c r="B387">
        <v>24</v>
      </c>
      <c r="C387" s="21" t="s">
        <v>133</v>
      </c>
      <c r="D387" s="11">
        <v>9.0942864686372804</v>
      </c>
      <c r="E387" s="12">
        <v>0.47983060550948842</v>
      </c>
      <c r="F387" s="7">
        <v>18.953118796957281</v>
      </c>
      <c r="G387" s="8">
        <v>0</v>
      </c>
      <c r="H387" s="9">
        <v>0</v>
      </c>
      <c r="I387" s="9">
        <v>1</v>
      </c>
      <c r="J387" s="9">
        <v>0</v>
      </c>
      <c r="K387" s="9">
        <v>0</v>
      </c>
      <c r="L387" s="8">
        <v>2018</v>
      </c>
      <c r="M387" s="9">
        <v>18</v>
      </c>
      <c r="N387" s="9">
        <f t="shared" si="60"/>
        <v>1999</v>
      </c>
      <c r="O387" s="9">
        <f t="shared" si="61"/>
        <v>32</v>
      </c>
      <c r="P387" s="7">
        <v>12</v>
      </c>
      <c r="Q387" s="7">
        <v>20.097000000000001</v>
      </c>
      <c r="R387" s="9">
        <v>0</v>
      </c>
      <c r="S387" s="9">
        <v>1</v>
      </c>
      <c r="T387" s="9">
        <v>0</v>
      </c>
      <c r="U387" s="9">
        <v>0</v>
      </c>
      <c r="V387" s="9">
        <v>1</v>
      </c>
      <c r="W387" s="25">
        <v>0</v>
      </c>
      <c r="X387" s="9">
        <v>0</v>
      </c>
      <c r="Y387" s="9">
        <v>1</v>
      </c>
      <c r="Z387" s="25">
        <v>0</v>
      </c>
      <c r="AA387" s="9">
        <v>1</v>
      </c>
      <c r="AB387" s="25">
        <v>0</v>
      </c>
      <c r="AC387" s="17">
        <v>2002</v>
      </c>
      <c r="AD387" s="27">
        <v>0.58099999999999996</v>
      </c>
      <c r="AE387" s="27">
        <v>9.0999999999999998E-2</v>
      </c>
      <c r="AF387" s="27">
        <v>0.20100000000000001</v>
      </c>
      <c r="AG387" s="34">
        <f t="shared" si="58"/>
        <v>0.127</v>
      </c>
      <c r="AH387" s="33">
        <v>0.16</v>
      </c>
      <c r="AI387" s="15">
        <v>0.84</v>
      </c>
      <c r="AJ387">
        <v>0</v>
      </c>
      <c r="AK387" s="31">
        <v>1</v>
      </c>
      <c r="AL387" t="s">
        <v>87</v>
      </c>
      <c r="AM387" s="31" t="s">
        <v>87</v>
      </c>
      <c r="AN387">
        <v>0</v>
      </c>
      <c r="AO387" s="15">
        <v>1</v>
      </c>
      <c r="AP387">
        <f t="shared" si="59"/>
        <v>0.499</v>
      </c>
      <c r="AQ387" s="15">
        <v>0.501</v>
      </c>
      <c r="AR387" s="15" t="s">
        <v>20</v>
      </c>
      <c r="AS387">
        <v>0</v>
      </c>
      <c r="AT387">
        <v>0</v>
      </c>
      <c r="AU387">
        <v>0</v>
      </c>
      <c r="AV387">
        <v>0</v>
      </c>
      <c r="AW387">
        <v>0</v>
      </c>
      <c r="AX387">
        <v>1</v>
      </c>
      <c r="AY387" s="15">
        <v>0</v>
      </c>
      <c r="AZ387">
        <v>0</v>
      </c>
      <c r="BA387">
        <v>1</v>
      </c>
      <c r="BB387" s="15">
        <v>0</v>
      </c>
      <c r="BC387">
        <v>787</v>
      </c>
      <c r="BD387">
        <v>29</v>
      </c>
      <c r="BE387" s="21">
        <v>0.56000000000000005</v>
      </c>
      <c r="BF387" s="21">
        <v>32.451999999999998</v>
      </c>
      <c r="BG387">
        <v>0</v>
      </c>
      <c r="BH387">
        <v>0</v>
      </c>
      <c r="BI387">
        <v>0</v>
      </c>
      <c r="BJ387">
        <v>1</v>
      </c>
      <c r="BK387">
        <v>0</v>
      </c>
      <c r="BL387" s="15">
        <v>0</v>
      </c>
      <c r="BM387">
        <v>0</v>
      </c>
      <c r="BN387">
        <v>0</v>
      </c>
      <c r="BO387">
        <v>1</v>
      </c>
      <c r="BP387" s="15">
        <v>0</v>
      </c>
      <c r="BQ387">
        <v>0</v>
      </c>
      <c r="BR387">
        <v>0</v>
      </c>
      <c r="BS387" s="15">
        <v>0</v>
      </c>
      <c r="BT387">
        <v>0</v>
      </c>
      <c r="BU387">
        <v>0</v>
      </c>
      <c r="BV387">
        <v>1</v>
      </c>
      <c r="BW387">
        <v>1</v>
      </c>
      <c r="BX387">
        <v>0</v>
      </c>
      <c r="BY387">
        <v>0</v>
      </c>
      <c r="BZ387">
        <v>0</v>
      </c>
      <c r="CA387">
        <v>1</v>
      </c>
      <c r="CB387">
        <v>0</v>
      </c>
      <c r="CC387">
        <v>0</v>
      </c>
      <c r="CD387">
        <v>1</v>
      </c>
      <c r="CE387" s="15">
        <v>1</v>
      </c>
      <c r="CF387">
        <v>0</v>
      </c>
      <c r="CG387">
        <v>83</v>
      </c>
      <c r="CH387">
        <v>0</v>
      </c>
      <c r="CI387">
        <v>1</v>
      </c>
      <c r="CJ387">
        <v>28</v>
      </c>
      <c r="CK387" s="28" t="s">
        <v>80</v>
      </c>
    </row>
    <row r="388" spans="1:89" x14ac:dyDescent="0.35">
      <c r="A388">
        <v>387</v>
      </c>
      <c r="B388">
        <v>24</v>
      </c>
      <c r="C388" s="21" t="s">
        <v>133</v>
      </c>
      <c r="D388" s="11">
        <v>8.8856976094426443</v>
      </c>
      <c r="E388" s="12">
        <v>0.42513178538240592</v>
      </c>
      <c r="F388" s="7">
        <v>20.9010427236109</v>
      </c>
      <c r="G388" s="8">
        <v>0</v>
      </c>
      <c r="H388" s="9">
        <v>0</v>
      </c>
      <c r="I388" s="9">
        <v>1</v>
      </c>
      <c r="J388" s="9">
        <v>0</v>
      </c>
      <c r="K388" s="9">
        <v>0</v>
      </c>
      <c r="L388" s="8">
        <v>2018</v>
      </c>
      <c r="M388" s="9">
        <v>18</v>
      </c>
      <c r="N388" s="9">
        <f t="shared" si="60"/>
        <v>1999</v>
      </c>
      <c r="O388" s="9">
        <f t="shared" si="61"/>
        <v>32</v>
      </c>
      <c r="P388" s="7">
        <v>14</v>
      </c>
      <c r="Q388" s="7">
        <v>20.097000000000001</v>
      </c>
      <c r="R388" s="9">
        <v>0</v>
      </c>
      <c r="S388" s="9">
        <v>1</v>
      </c>
      <c r="T388" s="9">
        <v>0</v>
      </c>
      <c r="U388" s="9">
        <v>0</v>
      </c>
      <c r="V388" s="9">
        <v>1</v>
      </c>
      <c r="W388" s="25">
        <v>0</v>
      </c>
      <c r="X388" s="9">
        <v>0</v>
      </c>
      <c r="Y388" s="9">
        <v>1</v>
      </c>
      <c r="Z388" s="25">
        <v>0</v>
      </c>
      <c r="AA388" s="9">
        <v>1</v>
      </c>
      <c r="AB388" s="25">
        <v>0</v>
      </c>
      <c r="AC388" s="17">
        <v>2002</v>
      </c>
      <c r="AD388" s="27">
        <v>0.58099999999999996</v>
      </c>
      <c r="AE388" s="27">
        <v>9.0999999999999998E-2</v>
      </c>
      <c r="AF388" s="27">
        <v>0.20100000000000001</v>
      </c>
      <c r="AG388" s="34">
        <f t="shared" si="58"/>
        <v>0.127</v>
      </c>
      <c r="AH388" s="33">
        <v>0.16</v>
      </c>
      <c r="AI388" s="15">
        <v>0.84</v>
      </c>
      <c r="AJ388">
        <v>0</v>
      </c>
      <c r="AK388" s="31">
        <v>1</v>
      </c>
      <c r="AL388" t="s">
        <v>87</v>
      </c>
      <c r="AM388" s="31" t="s">
        <v>87</v>
      </c>
      <c r="AN388">
        <v>0</v>
      </c>
      <c r="AO388" s="15">
        <v>1</v>
      </c>
      <c r="AP388">
        <f t="shared" si="59"/>
        <v>0.499</v>
      </c>
      <c r="AQ388" s="15">
        <v>0.501</v>
      </c>
      <c r="AR388" s="15" t="s">
        <v>20</v>
      </c>
      <c r="AS388">
        <v>0</v>
      </c>
      <c r="AT388">
        <v>0</v>
      </c>
      <c r="AU388">
        <v>0</v>
      </c>
      <c r="AV388">
        <v>0</v>
      </c>
      <c r="AW388">
        <v>0</v>
      </c>
      <c r="AX388">
        <v>1</v>
      </c>
      <c r="AY388" s="15">
        <v>0</v>
      </c>
      <c r="AZ388">
        <v>0</v>
      </c>
      <c r="BA388">
        <v>1</v>
      </c>
      <c r="BB388" s="15">
        <v>0</v>
      </c>
      <c r="BC388">
        <v>787</v>
      </c>
      <c r="BD388">
        <v>29</v>
      </c>
      <c r="BE388" s="21">
        <v>0.56000000000000005</v>
      </c>
      <c r="BF388" s="21">
        <v>32.451999999999998</v>
      </c>
      <c r="BG388">
        <v>0</v>
      </c>
      <c r="BH388">
        <v>0</v>
      </c>
      <c r="BI388">
        <v>0</v>
      </c>
      <c r="BJ388">
        <v>1</v>
      </c>
      <c r="BK388">
        <v>0</v>
      </c>
      <c r="BL388" s="15">
        <v>0</v>
      </c>
      <c r="BM388">
        <v>0</v>
      </c>
      <c r="BN388">
        <v>0</v>
      </c>
      <c r="BO388">
        <v>1</v>
      </c>
      <c r="BP388" s="15">
        <v>0</v>
      </c>
      <c r="BQ388">
        <v>0</v>
      </c>
      <c r="BR388">
        <v>0</v>
      </c>
      <c r="BS388" s="15">
        <v>0</v>
      </c>
      <c r="BT388">
        <v>0</v>
      </c>
      <c r="BU388">
        <v>0</v>
      </c>
      <c r="BV388">
        <v>1</v>
      </c>
      <c r="BW388">
        <v>1</v>
      </c>
      <c r="BX388">
        <v>0</v>
      </c>
      <c r="BY388">
        <v>0</v>
      </c>
      <c r="BZ388">
        <v>0</v>
      </c>
      <c r="CA388">
        <v>1</v>
      </c>
      <c r="CB388">
        <v>0</v>
      </c>
      <c r="CC388">
        <v>0</v>
      </c>
      <c r="CD388">
        <v>1</v>
      </c>
      <c r="CE388" s="15">
        <v>1</v>
      </c>
      <c r="CF388">
        <v>0</v>
      </c>
      <c r="CG388">
        <v>83</v>
      </c>
      <c r="CH388">
        <v>0</v>
      </c>
      <c r="CI388">
        <v>1</v>
      </c>
      <c r="CJ388">
        <v>28</v>
      </c>
      <c r="CK388" s="28" t="s">
        <v>80</v>
      </c>
    </row>
    <row r="389" spans="1:89" x14ac:dyDescent="0.35">
      <c r="A389">
        <v>388</v>
      </c>
      <c r="B389">
        <v>24</v>
      </c>
      <c r="C389" s="21" t="s">
        <v>133</v>
      </c>
      <c r="D389" s="11">
        <v>8.8922971694568531</v>
      </c>
      <c r="E389" s="12">
        <v>0.48761903799014711</v>
      </c>
      <c r="F389" s="7">
        <v>18.236156664655351</v>
      </c>
      <c r="G389" s="8">
        <v>0</v>
      </c>
      <c r="H389" s="9">
        <v>0</v>
      </c>
      <c r="I389" s="9">
        <v>1</v>
      </c>
      <c r="J389" s="9">
        <v>0</v>
      </c>
      <c r="K389" s="9">
        <v>0</v>
      </c>
      <c r="L389" s="8">
        <v>2018</v>
      </c>
      <c r="M389" s="9">
        <v>18</v>
      </c>
      <c r="N389" s="9">
        <f t="shared" si="60"/>
        <v>1999</v>
      </c>
      <c r="O389" s="9">
        <f t="shared" si="61"/>
        <v>32</v>
      </c>
      <c r="P389" s="7">
        <v>16</v>
      </c>
      <c r="Q389" s="7">
        <v>20.097000000000001</v>
      </c>
      <c r="R389" s="9">
        <v>0</v>
      </c>
      <c r="S389" s="9">
        <v>1</v>
      </c>
      <c r="T389" s="9">
        <v>0</v>
      </c>
      <c r="U389" s="9">
        <v>0</v>
      </c>
      <c r="V389" s="9">
        <v>1</v>
      </c>
      <c r="W389" s="25">
        <v>0</v>
      </c>
      <c r="X389" s="9">
        <v>0</v>
      </c>
      <c r="Y389" s="9">
        <v>1</v>
      </c>
      <c r="Z389" s="25">
        <v>0</v>
      </c>
      <c r="AA389" s="9">
        <v>1</v>
      </c>
      <c r="AB389" s="25">
        <v>0</v>
      </c>
      <c r="AC389" s="17">
        <v>2002</v>
      </c>
      <c r="AD389" s="27">
        <v>0.58099999999999996</v>
      </c>
      <c r="AE389" s="27">
        <v>9.0999999999999998E-2</v>
      </c>
      <c r="AF389" s="27">
        <v>0.20100000000000001</v>
      </c>
      <c r="AG389" s="34">
        <f t="shared" si="58"/>
        <v>0.127</v>
      </c>
      <c r="AH389" s="33">
        <v>0.16</v>
      </c>
      <c r="AI389" s="15">
        <v>0.84</v>
      </c>
      <c r="AJ389">
        <v>0</v>
      </c>
      <c r="AK389" s="31">
        <v>1</v>
      </c>
      <c r="AL389" t="s">
        <v>87</v>
      </c>
      <c r="AM389" s="31" t="s">
        <v>87</v>
      </c>
      <c r="AN389">
        <v>0</v>
      </c>
      <c r="AO389" s="15">
        <v>1</v>
      </c>
      <c r="AP389">
        <f t="shared" si="59"/>
        <v>0.499</v>
      </c>
      <c r="AQ389" s="15">
        <v>0.501</v>
      </c>
      <c r="AR389" s="15" t="s">
        <v>20</v>
      </c>
      <c r="AS389">
        <v>0</v>
      </c>
      <c r="AT389">
        <v>0</v>
      </c>
      <c r="AU389">
        <v>0</v>
      </c>
      <c r="AV389">
        <v>0</v>
      </c>
      <c r="AW389">
        <v>0</v>
      </c>
      <c r="AX389">
        <v>1</v>
      </c>
      <c r="AY389" s="15">
        <v>0</v>
      </c>
      <c r="AZ389">
        <v>0</v>
      </c>
      <c r="BA389">
        <v>1</v>
      </c>
      <c r="BB389" s="15">
        <v>0</v>
      </c>
      <c r="BC389">
        <v>787</v>
      </c>
      <c r="BD389">
        <v>29</v>
      </c>
      <c r="BE389" s="21">
        <v>0.56000000000000005</v>
      </c>
      <c r="BF389" s="21">
        <v>32.451999999999998</v>
      </c>
      <c r="BG389">
        <v>0</v>
      </c>
      <c r="BH389">
        <v>0</v>
      </c>
      <c r="BI389">
        <v>0</v>
      </c>
      <c r="BJ389">
        <v>1</v>
      </c>
      <c r="BK389">
        <v>0</v>
      </c>
      <c r="BL389" s="15">
        <v>0</v>
      </c>
      <c r="BM389">
        <v>0</v>
      </c>
      <c r="BN389">
        <v>0</v>
      </c>
      <c r="BO389">
        <v>1</v>
      </c>
      <c r="BP389" s="15">
        <v>0</v>
      </c>
      <c r="BQ389">
        <v>0</v>
      </c>
      <c r="BR389">
        <v>0</v>
      </c>
      <c r="BS389" s="15">
        <v>0</v>
      </c>
      <c r="BT389">
        <v>0</v>
      </c>
      <c r="BU389">
        <v>0</v>
      </c>
      <c r="BV389">
        <v>1</v>
      </c>
      <c r="BW389">
        <v>1</v>
      </c>
      <c r="BX389">
        <v>0</v>
      </c>
      <c r="BY389">
        <v>0</v>
      </c>
      <c r="BZ389">
        <v>0</v>
      </c>
      <c r="CA389">
        <v>1</v>
      </c>
      <c r="CB389">
        <v>0</v>
      </c>
      <c r="CC389">
        <v>0</v>
      </c>
      <c r="CD389">
        <v>1</v>
      </c>
      <c r="CE389" s="15">
        <v>1</v>
      </c>
      <c r="CF389">
        <v>0</v>
      </c>
      <c r="CG389">
        <v>83</v>
      </c>
      <c r="CH389">
        <v>0</v>
      </c>
      <c r="CI389">
        <v>1</v>
      </c>
      <c r="CJ389">
        <v>28</v>
      </c>
      <c r="CK389" s="28" t="s">
        <v>80</v>
      </c>
    </row>
    <row r="390" spans="1:89" x14ac:dyDescent="0.35">
      <c r="A390">
        <v>389</v>
      </c>
      <c r="B390">
        <v>24</v>
      </c>
      <c r="C390" s="21" t="s">
        <v>133</v>
      </c>
      <c r="D390" s="11">
        <v>9.9</v>
      </c>
      <c r="E390" s="12">
        <v>1</v>
      </c>
      <c r="F390" s="7">
        <f t="shared" ref="F390:F409" si="62">D390/E390</f>
        <v>9.9</v>
      </c>
      <c r="G390" s="8">
        <v>0</v>
      </c>
      <c r="H390" s="9">
        <v>0</v>
      </c>
      <c r="I390" s="9">
        <v>1</v>
      </c>
      <c r="J390" s="9">
        <v>0</v>
      </c>
      <c r="K390" s="9">
        <v>0</v>
      </c>
      <c r="L390" s="8">
        <v>4155</v>
      </c>
      <c r="M390" s="9">
        <v>10</v>
      </c>
      <c r="N390" s="9">
        <f t="shared" si="60"/>
        <v>4144</v>
      </c>
      <c r="O390" s="9">
        <f t="shared" si="61"/>
        <v>32</v>
      </c>
      <c r="P390" s="7">
        <v>5.6660000000000004</v>
      </c>
      <c r="Q390" s="7">
        <v>20.492000000000001</v>
      </c>
      <c r="R390" s="9">
        <v>1</v>
      </c>
      <c r="S390" s="9">
        <v>0</v>
      </c>
      <c r="T390" s="9">
        <v>0</v>
      </c>
      <c r="U390" s="9">
        <v>0</v>
      </c>
      <c r="V390" s="9">
        <v>1</v>
      </c>
      <c r="W390" s="25">
        <v>0</v>
      </c>
      <c r="X390" s="9">
        <v>0</v>
      </c>
      <c r="Y390" s="9">
        <v>1</v>
      </c>
      <c r="Z390" s="25">
        <v>0</v>
      </c>
      <c r="AA390" s="9">
        <v>1</v>
      </c>
      <c r="AB390" s="25">
        <v>0</v>
      </c>
      <c r="AC390" s="17">
        <v>2002</v>
      </c>
      <c r="AD390" s="27">
        <v>0.44</v>
      </c>
      <c r="AE390" s="27">
        <v>9.7000000000000003E-2</v>
      </c>
      <c r="AF390" s="27">
        <v>0.35499999999999998</v>
      </c>
      <c r="AG390" s="34">
        <f t="shared" si="58"/>
        <v>0.10799999999999998</v>
      </c>
      <c r="AH390" s="33">
        <v>0.57999999999999996</v>
      </c>
      <c r="AI390" s="15">
        <v>0.42</v>
      </c>
      <c r="AJ390">
        <v>1</v>
      </c>
      <c r="AK390" s="31">
        <v>0</v>
      </c>
      <c r="AL390" t="s">
        <v>87</v>
      </c>
      <c r="AM390" s="31" t="s">
        <v>87</v>
      </c>
      <c r="AN390">
        <v>0</v>
      </c>
      <c r="AO390" s="15">
        <v>1</v>
      </c>
      <c r="AP390">
        <f t="shared" si="59"/>
        <v>0.52700000000000002</v>
      </c>
      <c r="AQ390" s="15">
        <v>0.47299999999999998</v>
      </c>
      <c r="AR390" s="15" t="s">
        <v>20</v>
      </c>
      <c r="AS390">
        <v>0</v>
      </c>
      <c r="AT390">
        <v>0</v>
      </c>
      <c r="AU390">
        <v>0</v>
      </c>
      <c r="AV390">
        <v>0</v>
      </c>
      <c r="AW390">
        <v>0</v>
      </c>
      <c r="AX390">
        <v>1</v>
      </c>
      <c r="AY390" s="15">
        <v>0</v>
      </c>
      <c r="AZ390">
        <v>0</v>
      </c>
      <c r="BA390">
        <v>1</v>
      </c>
      <c r="BB390" s="15">
        <v>0</v>
      </c>
      <c r="BC390">
        <v>787</v>
      </c>
      <c r="BD390">
        <v>29</v>
      </c>
      <c r="BE390" s="21">
        <v>0.56000000000000005</v>
      </c>
      <c r="BF390" s="21">
        <v>33.378</v>
      </c>
      <c r="BG390">
        <v>0</v>
      </c>
      <c r="BH390">
        <v>0</v>
      </c>
      <c r="BI390">
        <v>0</v>
      </c>
      <c r="BJ390">
        <v>0</v>
      </c>
      <c r="BK390">
        <v>0</v>
      </c>
      <c r="BL390" s="15">
        <v>1</v>
      </c>
      <c r="BM390">
        <v>0</v>
      </c>
      <c r="BN390">
        <v>1</v>
      </c>
      <c r="BO390">
        <v>0</v>
      </c>
      <c r="BP390" s="15">
        <v>0</v>
      </c>
      <c r="BQ390">
        <v>1</v>
      </c>
      <c r="BR390">
        <v>0</v>
      </c>
      <c r="BS390" s="15">
        <v>0</v>
      </c>
      <c r="BT390">
        <v>0</v>
      </c>
      <c r="BU390">
        <v>0</v>
      </c>
      <c r="BV390">
        <v>1</v>
      </c>
      <c r="BW390">
        <v>1</v>
      </c>
      <c r="BX390">
        <v>0</v>
      </c>
      <c r="BY390">
        <v>0</v>
      </c>
      <c r="BZ390">
        <v>0</v>
      </c>
      <c r="CA390">
        <v>1</v>
      </c>
      <c r="CB390">
        <v>0</v>
      </c>
      <c r="CC390">
        <v>0</v>
      </c>
      <c r="CD390">
        <v>1</v>
      </c>
      <c r="CE390" s="15">
        <v>1</v>
      </c>
      <c r="CF390">
        <v>0</v>
      </c>
      <c r="CG390">
        <v>83</v>
      </c>
      <c r="CH390">
        <v>0</v>
      </c>
      <c r="CI390">
        <v>1</v>
      </c>
      <c r="CJ390">
        <v>28</v>
      </c>
      <c r="CK390" s="28" t="s">
        <v>80</v>
      </c>
    </row>
    <row r="391" spans="1:89" x14ac:dyDescent="0.35">
      <c r="A391">
        <v>390</v>
      </c>
      <c r="B391">
        <v>24</v>
      </c>
      <c r="C391" s="21" t="s">
        <v>133</v>
      </c>
      <c r="D391" s="11">
        <v>10.6</v>
      </c>
      <c r="E391" s="12">
        <v>0.5</v>
      </c>
      <c r="F391" s="7">
        <f t="shared" si="62"/>
        <v>21.2</v>
      </c>
      <c r="G391" s="8">
        <v>0</v>
      </c>
      <c r="H391" s="9">
        <v>0</v>
      </c>
      <c r="I391" s="9">
        <v>1</v>
      </c>
      <c r="J391" s="9">
        <v>0</v>
      </c>
      <c r="K391" s="9">
        <v>0</v>
      </c>
      <c r="L391" s="8">
        <v>5590</v>
      </c>
      <c r="M391" s="9">
        <v>10</v>
      </c>
      <c r="N391" s="9">
        <f t="shared" si="60"/>
        <v>5579</v>
      </c>
      <c r="O391" s="9">
        <f t="shared" si="61"/>
        <v>32</v>
      </c>
      <c r="P391" s="7">
        <v>5.6660000000000004</v>
      </c>
      <c r="Q391" s="7">
        <v>20.492000000000001</v>
      </c>
      <c r="R391" s="9">
        <v>1</v>
      </c>
      <c r="S391" s="9">
        <v>0</v>
      </c>
      <c r="T391" s="9">
        <v>0</v>
      </c>
      <c r="U391" s="9">
        <v>0</v>
      </c>
      <c r="V391" s="9">
        <v>1</v>
      </c>
      <c r="W391" s="25">
        <v>0</v>
      </c>
      <c r="X391" s="9">
        <v>0</v>
      </c>
      <c r="Y391" s="9">
        <v>1</v>
      </c>
      <c r="Z391" s="25">
        <v>0</v>
      </c>
      <c r="AA391" s="9">
        <v>1</v>
      </c>
      <c r="AB391" s="25">
        <v>0</v>
      </c>
      <c r="AC391" s="17">
        <v>2002</v>
      </c>
      <c r="AD391" s="27">
        <v>0.44</v>
      </c>
      <c r="AE391" s="27">
        <v>9.7000000000000003E-2</v>
      </c>
      <c r="AF391" s="27">
        <v>0.35499999999999998</v>
      </c>
      <c r="AG391" s="34">
        <f t="shared" si="58"/>
        <v>0.10799999999999998</v>
      </c>
      <c r="AH391" s="33">
        <v>0.57999999999999996</v>
      </c>
      <c r="AI391" s="15">
        <v>0.42</v>
      </c>
      <c r="AJ391">
        <v>1</v>
      </c>
      <c r="AK391" s="31">
        <v>0</v>
      </c>
      <c r="AL391" t="s">
        <v>87</v>
      </c>
      <c r="AM391" s="31" t="s">
        <v>87</v>
      </c>
      <c r="AN391">
        <v>0</v>
      </c>
      <c r="AO391" s="15">
        <v>1</v>
      </c>
      <c r="AP391">
        <f t="shared" si="59"/>
        <v>0.52700000000000002</v>
      </c>
      <c r="AQ391" s="15">
        <v>0.47299999999999998</v>
      </c>
      <c r="AR391" s="15" t="s">
        <v>20</v>
      </c>
      <c r="AS391">
        <v>0</v>
      </c>
      <c r="AT391">
        <v>0</v>
      </c>
      <c r="AU391">
        <v>0</v>
      </c>
      <c r="AV391">
        <v>0</v>
      </c>
      <c r="AW391">
        <v>0</v>
      </c>
      <c r="AX391">
        <v>1</v>
      </c>
      <c r="AY391" s="15">
        <v>0</v>
      </c>
      <c r="AZ391">
        <v>0</v>
      </c>
      <c r="BA391">
        <v>1</v>
      </c>
      <c r="BB391" s="15">
        <v>0</v>
      </c>
      <c r="BC391">
        <v>787</v>
      </c>
      <c r="BD391">
        <v>29</v>
      </c>
      <c r="BE391" s="21">
        <v>0.56000000000000005</v>
      </c>
      <c r="BF391" s="21">
        <v>33.378</v>
      </c>
      <c r="BG391">
        <v>0</v>
      </c>
      <c r="BH391">
        <v>0</v>
      </c>
      <c r="BI391">
        <v>0</v>
      </c>
      <c r="BJ391">
        <v>0</v>
      </c>
      <c r="BK391">
        <v>0</v>
      </c>
      <c r="BL391" s="15">
        <v>1</v>
      </c>
      <c r="BM391">
        <v>0</v>
      </c>
      <c r="BN391">
        <v>1</v>
      </c>
      <c r="BO391">
        <v>0</v>
      </c>
      <c r="BP391" s="15">
        <v>0</v>
      </c>
      <c r="BQ391">
        <v>0</v>
      </c>
      <c r="BR391">
        <v>0</v>
      </c>
      <c r="BS391" s="15">
        <v>1</v>
      </c>
      <c r="BT391">
        <v>0</v>
      </c>
      <c r="BU391">
        <v>0</v>
      </c>
      <c r="BV391">
        <v>1</v>
      </c>
      <c r="BW391">
        <v>1</v>
      </c>
      <c r="BX391">
        <v>0</v>
      </c>
      <c r="BY391">
        <v>0</v>
      </c>
      <c r="BZ391">
        <v>0</v>
      </c>
      <c r="CA391">
        <v>1</v>
      </c>
      <c r="CB391">
        <v>0</v>
      </c>
      <c r="CC391">
        <v>0</v>
      </c>
      <c r="CD391">
        <v>1</v>
      </c>
      <c r="CE391" s="15">
        <v>1</v>
      </c>
      <c r="CF391">
        <v>0</v>
      </c>
      <c r="CG391">
        <v>83</v>
      </c>
      <c r="CH391">
        <v>0</v>
      </c>
      <c r="CI391">
        <v>1</v>
      </c>
      <c r="CJ391">
        <v>28</v>
      </c>
      <c r="CK391" s="28" t="s">
        <v>80</v>
      </c>
    </row>
    <row r="392" spans="1:89" x14ac:dyDescent="0.35">
      <c r="A392">
        <v>391</v>
      </c>
      <c r="B392">
        <v>24</v>
      </c>
      <c r="C392" s="21" t="s">
        <v>133</v>
      </c>
      <c r="D392" s="11">
        <v>16.899999999999999</v>
      </c>
      <c r="E392" s="12">
        <v>3</v>
      </c>
      <c r="F392" s="7">
        <f t="shared" si="62"/>
        <v>5.6333333333333329</v>
      </c>
      <c r="G392" s="8">
        <v>0</v>
      </c>
      <c r="H392" s="9">
        <v>0</v>
      </c>
      <c r="I392" s="9">
        <v>1</v>
      </c>
      <c r="J392" s="9">
        <v>0</v>
      </c>
      <c r="K392" s="9">
        <v>0</v>
      </c>
      <c r="L392" s="8">
        <v>493</v>
      </c>
      <c r="M392" s="9">
        <v>8</v>
      </c>
      <c r="N392" s="9">
        <f t="shared" si="60"/>
        <v>484</v>
      </c>
      <c r="O392" s="9">
        <f t="shared" si="61"/>
        <v>32</v>
      </c>
      <c r="P392" s="7">
        <v>4.3259999999999996</v>
      </c>
      <c r="Q392" s="7">
        <v>20.097000000000001</v>
      </c>
      <c r="R392" s="9">
        <v>1</v>
      </c>
      <c r="S392" s="9">
        <v>0</v>
      </c>
      <c r="T392" s="9">
        <v>0</v>
      </c>
      <c r="U392" s="9">
        <v>0</v>
      </c>
      <c r="V392" s="9">
        <v>1</v>
      </c>
      <c r="W392" s="25">
        <v>0</v>
      </c>
      <c r="X392" s="9">
        <v>0</v>
      </c>
      <c r="Y392" s="9">
        <v>1</v>
      </c>
      <c r="Z392" s="25">
        <v>0</v>
      </c>
      <c r="AA392" s="9">
        <v>1</v>
      </c>
      <c r="AB392" s="25">
        <v>0</v>
      </c>
      <c r="AC392" s="17">
        <v>2002</v>
      </c>
      <c r="AD392" s="27">
        <v>0.58099999999999996</v>
      </c>
      <c r="AE392" s="27">
        <v>9.0999999999999998E-2</v>
      </c>
      <c r="AF392" s="27">
        <v>0.20100000000000001</v>
      </c>
      <c r="AG392" s="34">
        <f t="shared" si="58"/>
        <v>0.127</v>
      </c>
      <c r="AH392" s="33">
        <v>0.16</v>
      </c>
      <c r="AI392" s="15">
        <v>0.84</v>
      </c>
      <c r="AJ392">
        <v>0</v>
      </c>
      <c r="AK392" s="31">
        <v>1</v>
      </c>
      <c r="AL392" t="s">
        <v>87</v>
      </c>
      <c r="AM392" s="31" t="s">
        <v>87</v>
      </c>
      <c r="AN392">
        <v>0</v>
      </c>
      <c r="AO392" s="15">
        <v>1</v>
      </c>
      <c r="AP392">
        <f t="shared" si="59"/>
        <v>0.499</v>
      </c>
      <c r="AQ392" s="15">
        <v>0.501</v>
      </c>
      <c r="AR392" s="15" t="s">
        <v>20</v>
      </c>
      <c r="AS392">
        <v>0</v>
      </c>
      <c r="AT392">
        <v>0</v>
      </c>
      <c r="AU392">
        <v>0</v>
      </c>
      <c r="AV392">
        <v>0</v>
      </c>
      <c r="AW392">
        <v>0</v>
      </c>
      <c r="AX392">
        <v>1</v>
      </c>
      <c r="AY392" s="15">
        <v>0</v>
      </c>
      <c r="AZ392">
        <v>0</v>
      </c>
      <c r="BA392">
        <v>1</v>
      </c>
      <c r="BB392" s="15">
        <v>0</v>
      </c>
      <c r="BC392">
        <v>787</v>
      </c>
      <c r="BD392">
        <v>29</v>
      </c>
      <c r="BE392" s="21">
        <v>0.56000000000000005</v>
      </c>
      <c r="BF392" s="21">
        <v>32.451999999999998</v>
      </c>
      <c r="BG392">
        <v>0</v>
      </c>
      <c r="BH392">
        <v>0</v>
      </c>
      <c r="BI392">
        <v>0</v>
      </c>
      <c r="BJ392">
        <v>0</v>
      </c>
      <c r="BK392">
        <v>0</v>
      </c>
      <c r="BL392" s="15">
        <v>1</v>
      </c>
      <c r="BM392">
        <v>0</v>
      </c>
      <c r="BN392">
        <v>1</v>
      </c>
      <c r="BO392">
        <v>0</v>
      </c>
      <c r="BP392" s="15">
        <v>0</v>
      </c>
      <c r="BQ392">
        <v>1</v>
      </c>
      <c r="BR392">
        <v>0</v>
      </c>
      <c r="BS392" s="15">
        <v>0</v>
      </c>
      <c r="BT392">
        <v>0</v>
      </c>
      <c r="BU392">
        <v>0</v>
      </c>
      <c r="BV392">
        <v>1</v>
      </c>
      <c r="BW392">
        <v>1</v>
      </c>
      <c r="BX392">
        <v>0</v>
      </c>
      <c r="BY392">
        <v>0</v>
      </c>
      <c r="BZ392">
        <v>0</v>
      </c>
      <c r="CA392">
        <v>1</v>
      </c>
      <c r="CB392">
        <v>0</v>
      </c>
      <c r="CC392">
        <v>0</v>
      </c>
      <c r="CD392">
        <v>1</v>
      </c>
      <c r="CE392" s="15">
        <v>1</v>
      </c>
      <c r="CF392">
        <v>0</v>
      </c>
      <c r="CG392">
        <v>83</v>
      </c>
      <c r="CH392">
        <v>0</v>
      </c>
      <c r="CI392">
        <v>1</v>
      </c>
      <c r="CJ392">
        <v>28</v>
      </c>
      <c r="CK392" s="28" t="s">
        <v>80</v>
      </c>
    </row>
    <row r="393" spans="1:89" s="38" customFormat="1" x14ac:dyDescent="0.35">
      <c r="A393" s="38">
        <v>392</v>
      </c>
      <c r="B393" s="38">
        <v>24</v>
      </c>
      <c r="C393" s="39" t="s">
        <v>133</v>
      </c>
      <c r="D393" s="40">
        <v>17.600000000000001</v>
      </c>
      <c r="E393" s="41">
        <v>1</v>
      </c>
      <c r="F393" s="42">
        <f t="shared" si="62"/>
        <v>17.600000000000001</v>
      </c>
      <c r="G393" s="44">
        <v>0</v>
      </c>
      <c r="H393" s="45">
        <v>0</v>
      </c>
      <c r="I393" s="45">
        <v>1</v>
      </c>
      <c r="J393" s="45">
        <v>0</v>
      </c>
      <c r="K393" s="45">
        <v>0</v>
      </c>
      <c r="L393" s="44">
        <v>903</v>
      </c>
      <c r="M393" s="45">
        <v>9</v>
      </c>
      <c r="N393" s="45">
        <f t="shared" si="60"/>
        <v>893</v>
      </c>
      <c r="O393" s="45">
        <f t="shared" si="61"/>
        <v>32</v>
      </c>
      <c r="P393" s="42">
        <v>4.3259999999999996</v>
      </c>
      <c r="Q393" s="42">
        <v>20.097000000000001</v>
      </c>
      <c r="R393" s="45">
        <v>1</v>
      </c>
      <c r="S393" s="45">
        <v>0</v>
      </c>
      <c r="T393" s="45">
        <v>0</v>
      </c>
      <c r="U393" s="45">
        <v>0</v>
      </c>
      <c r="V393" s="45">
        <v>1</v>
      </c>
      <c r="W393" s="46">
        <v>0</v>
      </c>
      <c r="X393" s="45">
        <v>0</v>
      </c>
      <c r="Y393" s="45">
        <v>1</v>
      </c>
      <c r="Z393" s="46">
        <v>0</v>
      </c>
      <c r="AA393" s="45">
        <v>1</v>
      </c>
      <c r="AB393" s="46">
        <v>0</v>
      </c>
      <c r="AC393" s="47">
        <v>2002</v>
      </c>
      <c r="AD393" s="43">
        <v>0.58099999999999996</v>
      </c>
      <c r="AE393" s="43">
        <v>9.0999999999999998E-2</v>
      </c>
      <c r="AF393" s="43">
        <v>0.20100000000000001</v>
      </c>
      <c r="AG393" s="48">
        <f t="shared" si="58"/>
        <v>0.127</v>
      </c>
      <c r="AH393" s="49">
        <v>0.16</v>
      </c>
      <c r="AI393" s="50">
        <v>0.84</v>
      </c>
      <c r="AJ393" s="38">
        <v>0</v>
      </c>
      <c r="AK393" s="51">
        <v>1</v>
      </c>
      <c r="AL393" s="38" t="s">
        <v>87</v>
      </c>
      <c r="AM393" s="51" t="s">
        <v>87</v>
      </c>
      <c r="AN393">
        <v>0</v>
      </c>
      <c r="AO393" s="50">
        <v>1</v>
      </c>
      <c r="AP393" s="38">
        <f t="shared" si="59"/>
        <v>0.499</v>
      </c>
      <c r="AQ393" s="50">
        <v>0.501</v>
      </c>
      <c r="AR393" s="50" t="s">
        <v>20</v>
      </c>
      <c r="AS393">
        <v>0</v>
      </c>
      <c r="AT393">
        <v>0</v>
      </c>
      <c r="AU393">
        <v>0</v>
      </c>
      <c r="AV393">
        <v>0</v>
      </c>
      <c r="AW393">
        <v>0</v>
      </c>
      <c r="AX393">
        <v>1</v>
      </c>
      <c r="AY393" s="50">
        <v>0</v>
      </c>
      <c r="AZ393">
        <v>0</v>
      </c>
      <c r="BA393">
        <v>1</v>
      </c>
      <c r="BB393" s="50">
        <v>0</v>
      </c>
      <c r="BC393">
        <v>787</v>
      </c>
      <c r="BD393">
        <v>29</v>
      </c>
      <c r="BE393" s="39">
        <v>0.56000000000000005</v>
      </c>
      <c r="BF393" s="39">
        <v>32.451999999999998</v>
      </c>
      <c r="BG393" s="38">
        <v>0</v>
      </c>
      <c r="BH393" s="38">
        <v>0</v>
      </c>
      <c r="BI393" s="38">
        <v>0</v>
      </c>
      <c r="BJ393" s="38">
        <v>0</v>
      </c>
      <c r="BK393" s="38">
        <v>0</v>
      </c>
      <c r="BL393" s="50">
        <v>1</v>
      </c>
      <c r="BM393" s="38">
        <v>0</v>
      </c>
      <c r="BN393" s="38">
        <v>1</v>
      </c>
      <c r="BO393" s="38">
        <v>0</v>
      </c>
      <c r="BP393" s="50">
        <v>0</v>
      </c>
      <c r="BQ393" s="38">
        <v>0</v>
      </c>
      <c r="BR393" s="38">
        <v>0</v>
      </c>
      <c r="BS393" s="50">
        <v>1</v>
      </c>
      <c r="BT393" s="38">
        <v>0</v>
      </c>
      <c r="BU393" s="38">
        <v>0</v>
      </c>
      <c r="BV393" s="38">
        <v>1</v>
      </c>
      <c r="BW393" s="38">
        <v>1</v>
      </c>
      <c r="BX393" s="38">
        <v>0</v>
      </c>
      <c r="BY393" s="38">
        <v>0</v>
      </c>
      <c r="BZ393" s="38">
        <v>0</v>
      </c>
      <c r="CA393">
        <v>1</v>
      </c>
      <c r="CB393" s="38">
        <v>0</v>
      </c>
      <c r="CC393" s="38">
        <v>0</v>
      </c>
      <c r="CD393" s="38">
        <v>1</v>
      </c>
      <c r="CE393" s="50">
        <v>1</v>
      </c>
      <c r="CF393">
        <v>0</v>
      </c>
      <c r="CG393">
        <v>83</v>
      </c>
      <c r="CH393">
        <v>0</v>
      </c>
      <c r="CI393">
        <v>1</v>
      </c>
      <c r="CJ393">
        <v>28</v>
      </c>
      <c r="CK393" s="28" t="s">
        <v>80</v>
      </c>
    </row>
    <row r="394" spans="1:89" x14ac:dyDescent="0.35">
      <c r="A394">
        <v>393</v>
      </c>
      <c r="B394">
        <v>25</v>
      </c>
      <c r="C394" s="21" t="s">
        <v>134</v>
      </c>
      <c r="D394" s="11">
        <v>8.61</v>
      </c>
      <c r="E394" s="12">
        <v>9.5899999999999999E-2</v>
      </c>
      <c r="F394" s="7">
        <f t="shared" si="62"/>
        <v>89.78102189781022</v>
      </c>
      <c r="G394" s="8">
        <v>0</v>
      </c>
      <c r="H394" s="9">
        <v>0</v>
      </c>
      <c r="I394" s="9">
        <v>0</v>
      </c>
      <c r="J394" s="9">
        <v>1</v>
      </c>
      <c r="K394" s="9">
        <v>0</v>
      </c>
      <c r="L394" s="8">
        <v>54759</v>
      </c>
      <c r="M394" s="9">
        <v>7</v>
      </c>
      <c r="N394" s="9">
        <f t="shared" si="60"/>
        <v>54751</v>
      </c>
      <c r="O394" s="9">
        <f t="shared" si="61"/>
        <v>4</v>
      </c>
      <c r="P394" s="7">
        <v>8.5079999999999991</v>
      </c>
      <c r="Q394" s="7">
        <f t="shared" ref="Q394:Q409" si="63">BF394-P394-6</f>
        <v>23.718999999999998</v>
      </c>
      <c r="R394" s="9">
        <v>1</v>
      </c>
      <c r="S394" s="9">
        <v>0</v>
      </c>
      <c r="T394" s="9">
        <v>0</v>
      </c>
      <c r="U394" s="9">
        <v>0</v>
      </c>
      <c r="V394" s="9">
        <v>1</v>
      </c>
      <c r="W394" s="25">
        <v>0</v>
      </c>
      <c r="X394" s="9">
        <v>0</v>
      </c>
      <c r="Y394" s="9">
        <v>1</v>
      </c>
      <c r="Z394" s="25">
        <v>0</v>
      </c>
      <c r="AA394" s="9">
        <v>1</v>
      </c>
      <c r="AB394" s="25">
        <v>0</v>
      </c>
      <c r="AC394" s="17">
        <v>2003</v>
      </c>
      <c r="AD394" s="27" t="s">
        <v>87</v>
      </c>
      <c r="AE394" s="27" t="s">
        <v>87</v>
      </c>
      <c r="AF394" s="27" t="s">
        <v>87</v>
      </c>
      <c r="AG394" s="34" t="s">
        <v>87</v>
      </c>
      <c r="AH394" s="33" t="s">
        <v>87</v>
      </c>
      <c r="AI394" s="15" t="s">
        <v>87</v>
      </c>
      <c r="AJ394">
        <v>1</v>
      </c>
      <c r="AK394" s="31">
        <v>0</v>
      </c>
      <c r="AL394" t="s">
        <v>87</v>
      </c>
      <c r="AM394" s="31" t="s">
        <v>87</v>
      </c>
      <c r="AN394">
        <v>0</v>
      </c>
      <c r="AO394" s="15">
        <v>1</v>
      </c>
      <c r="AP394">
        <f t="shared" si="59"/>
        <v>0.66700000000000004</v>
      </c>
      <c r="AQ394" s="15">
        <v>0.33300000000000002</v>
      </c>
      <c r="AR394" s="15" t="s">
        <v>27</v>
      </c>
      <c r="AS394">
        <v>0</v>
      </c>
      <c r="AT394">
        <v>0</v>
      </c>
      <c r="AU394">
        <v>0</v>
      </c>
      <c r="AV394">
        <v>0</v>
      </c>
      <c r="AW394">
        <v>0</v>
      </c>
      <c r="AX394">
        <v>1</v>
      </c>
      <c r="AY394" s="15">
        <v>0</v>
      </c>
      <c r="AZ394">
        <v>0</v>
      </c>
      <c r="BA394">
        <v>1</v>
      </c>
      <c r="BB394" s="15">
        <v>0</v>
      </c>
      <c r="BC394">
        <v>1523</v>
      </c>
      <c r="BD394">
        <v>34</v>
      </c>
      <c r="BE394" s="21">
        <v>0.7</v>
      </c>
      <c r="BF394" s="21">
        <v>38.226999999999997</v>
      </c>
      <c r="BG394">
        <v>1</v>
      </c>
      <c r="BH394">
        <v>0</v>
      </c>
      <c r="BI394">
        <v>0</v>
      </c>
      <c r="BJ394">
        <v>0</v>
      </c>
      <c r="BK394">
        <v>0</v>
      </c>
      <c r="BL394" s="15">
        <v>0</v>
      </c>
      <c r="BM394">
        <v>0</v>
      </c>
      <c r="BN394">
        <v>0</v>
      </c>
      <c r="BO394">
        <v>1</v>
      </c>
      <c r="BP394" s="15">
        <v>0</v>
      </c>
      <c r="BQ394">
        <v>0</v>
      </c>
      <c r="BR394">
        <v>0</v>
      </c>
      <c r="BS394" s="15">
        <v>0</v>
      </c>
      <c r="BT394">
        <v>1</v>
      </c>
      <c r="BU394">
        <v>1</v>
      </c>
      <c r="BV394">
        <v>0</v>
      </c>
      <c r="BW394">
        <v>0</v>
      </c>
      <c r="BX394">
        <v>1</v>
      </c>
      <c r="BY394">
        <v>0</v>
      </c>
      <c r="BZ394">
        <v>0</v>
      </c>
      <c r="CA394">
        <v>0</v>
      </c>
      <c r="CB394">
        <v>0</v>
      </c>
      <c r="CC394">
        <v>0</v>
      </c>
      <c r="CD394">
        <v>1</v>
      </c>
      <c r="CE394" s="15">
        <v>0</v>
      </c>
      <c r="CF394">
        <v>0.14599999999999999</v>
      </c>
      <c r="CG394">
        <v>39</v>
      </c>
      <c r="CH394">
        <v>1</v>
      </c>
      <c r="CI394">
        <v>0</v>
      </c>
      <c r="CJ394">
        <v>37</v>
      </c>
      <c r="CK394" s="28" t="s">
        <v>80</v>
      </c>
    </row>
    <row r="395" spans="1:89" x14ac:dyDescent="0.35">
      <c r="A395">
        <v>394</v>
      </c>
      <c r="B395">
        <v>25</v>
      </c>
      <c r="C395" s="21" t="s">
        <v>134</v>
      </c>
      <c r="D395" s="11">
        <v>7.11</v>
      </c>
      <c r="E395" s="12">
        <v>2.7</v>
      </c>
      <c r="F395" s="7">
        <f t="shared" si="62"/>
        <v>2.6333333333333333</v>
      </c>
      <c r="G395" s="8">
        <v>0</v>
      </c>
      <c r="H395" s="9">
        <v>0</v>
      </c>
      <c r="I395" s="9">
        <v>0</v>
      </c>
      <c r="J395" s="9">
        <v>1</v>
      </c>
      <c r="K395" s="9">
        <v>0</v>
      </c>
      <c r="L395" s="8">
        <v>54759</v>
      </c>
      <c r="M395" s="9">
        <v>7</v>
      </c>
      <c r="N395" s="9">
        <f t="shared" si="60"/>
        <v>54751</v>
      </c>
      <c r="O395" s="9">
        <f t="shared" si="61"/>
        <v>4</v>
      </c>
      <c r="P395" s="7">
        <v>8.5079999999999991</v>
      </c>
      <c r="Q395" s="7">
        <f t="shared" si="63"/>
        <v>23.718999999999998</v>
      </c>
      <c r="R395" s="9">
        <v>1</v>
      </c>
      <c r="S395" s="9">
        <v>0</v>
      </c>
      <c r="T395" s="9">
        <v>0</v>
      </c>
      <c r="U395" s="9">
        <v>0</v>
      </c>
      <c r="V395" s="9">
        <v>1</v>
      </c>
      <c r="W395" s="25">
        <v>0</v>
      </c>
      <c r="X395" s="9">
        <v>0</v>
      </c>
      <c r="Y395" s="9">
        <v>1</v>
      </c>
      <c r="Z395" s="25">
        <v>0</v>
      </c>
      <c r="AA395" s="9">
        <v>0</v>
      </c>
      <c r="AB395" s="25">
        <v>1</v>
      </c>
      <c r="AC395" s="17">
        <v>2003</v>
      </c>
      <c r="AD395" s="27" t="s">
        <v>87</v>
      </c>
      <c r="AE395" s="27" t="s">
        <v>87</v>
      </c>
      <c r="AF395" s="27" t="s">
        <v>87</v>
      </c>
      <c r="AG395" s="34" t="s">
        <v>87</v>
      </c>
      <c r="AH395" s="33" t="s">
        <v>87</v>
      </c>
      <c r="AI395" s="15" t="s">
        <v>87</v>
      </c>
      <c r="AJ395">
        <v>1</v>
      </c>
      <c r="AK395" s="31">
        <v>0</v>
      </c>
      <c r="AL395" t="s">
        <v>87</v>
      </c>
      <c r="AM395" s="31" t="s">
        <v>87</v>
      </c>
      <c r="AN395">
        <v>0</v>
      </c>
      <c r="AO395" s="15">
        <v>1</v>
      </c>
      <c r="AP395">
        <f t="shared" si="59"/>
        <v>0.66700000000000004</v>
      </c>
      <c r="AQ395" s="15">
        <v>0.33300000000000002</v>
      </c>
      <c r="AR395" s="15" t="s">
        <v>27</v>
      </c>
      <c r="AS395">
        <v>0</v>
      </c>
      <c r="AT395">
        <v>0</v>
      </c>
      <c r="AU395">
        <v>0</v>
      </c>
      <c r="AV395">
        <v>0</v>
      </c>
      <c r="AW395">
        <v>0</v>
      </c>
      <c r="AX395">
        <v>1</v>
      </c>
      <c r="AY395" s="15">
        <v>0</v>
      </c>
      <c r="AZ395">
        <v>0</v>
      </c>
      <c r="BA395">
        <v>1</v>
      </c>
      <c r="BB395" s="15">
        <v>0</v>
      </c>
      <c r="BC395">
        <v>1523</v>
      </c>
      <c r="BD395">
        <v>34</v>
      </c>
      <c r="BE395" s="21">
        <v>0.7</v>
      </c>
      <c r="BF395" s="21">
        <v>38.226999999999997</v>
      </c>
      <c r="BG395">
        <v>0</v>
      </c>
      <c r="BH395">
        <v>1</v>
      </c>
      <c r="BI395">
        <v>0</v>
      </c>
      <c r="BJ395">
        <v>0</v>
      </c>
      <c r="BK395">
        <v>0</v>
      </c>
      <c r="BL395" s="15">
        <v>0</v>
      </c>
      <c r="BM395">
        <v>0</v>
      </c>
      <c r="BN395">
        <v>0</v>
      </c>
      <c r="BO395">
        <v>1</v>
      </c>
      <c r="BP395" s="15">
        <v>0</v>
      </c>
      <c r="BQ395">
        <v>0</v>
      </c>
      <c r="BR395">
        <v>0</v>
      </c>
      <c r="BS395" s="15">
        <v>0</v>
      </c>
      <c r="BT395">
        <v>1</v>
      </c>
      <c r="BU395">
        <v>1</v>
      </c>
      <c r="BV395">
        <v>0</v>
      </c>
      <c r="BW395">
        <v>0</v>
      </c>
      <c r="BX395">
        <v>1</v>
      </c>
      <c r="BY395">
        <v>0</v>
      </c>
      <c r="BZ395">
        <v>0</v>
      </c>
      <c r="CA395">
        <v>0</v>
      </c>
      <c r="CB395">
        <v>0</v>
      </c>
      <c r="CC395">
        <v>0</v>
      </c>
      <c r="CD395">
        <v>1</v>
      </c>
      <c r="CE395" s="15">
        <v>0</v>
      </c>
      <c r="CF395">
        <v>0.14599999999999999</v>
      </c>
      <c r="CG395">
        <v>39</v>
      </c>
      <c r="CH395">
        <v>1</v>
      </c>
      <c r="CI395">
        <v>0</v>
      </c>
      <c r="CJ395">
        <v>37</v>
      </c>
      <c r="CK395" s="28" t="s">
        <v>80</v>
      </c>
    </row>
    <row r="396" spans="1:89" x14ac:dyDescent="0.35">
      <c r="A396">
        <v>395</v>
      </c>
      <c r="B396">
        <v>25</v>
      </c>
      <c r="C396" s="21" t="s">
        <v>134</v>
      </c>
      <c r="D396" s="11">
        <v>8.5299999999999994</v>
      </c>
      <c r="E396" s="12">
        <v>3.6</v>
      </c>
      <c r="F396" s="7">
        <f t="shared" si="62"/>
        <v>2.369444444444444</v>
      </c>
      <c r="G396" s="8">
        <v>0</v>
      </c>
      <c r="H396" s="9">
        <v>0</v>
      </c>
      <c r="I396" s="9">
        <v>0</v>
      </c>
      <c r="J396" s="9">
        <v>1</v>
      </c>
      <c r="K396" s="9">
        <v>0</v>
      </c>
      <c r="L396" s="8">
        <v>54759</v>
      </c>
      <c r="M396" s="9">
        <v>7</v>
      </c>
      <c r="N396" s="9">
        <f t="shared" si="60"/>
        <v>54751</v>
      </c>
      <c r="O396" s="9">
        <f t="shared" si="61"/>
        <v>4</v>
      </c>
      <c r="P396" s="7">
        <v>8.5079999999999991</v>
      </c>
      <c r="Q396" s="7">
        <f t="shared" si="63"/>
        <v>23.718999999999998</v>
      </c>
      <c r="R396" s="9">
        <v>1</v>
      </c>
      <c r="S396" s="9">
        <v>0</v>
      </c>
      <c r="T396" s="9">
        <v>0</v>
      </c>
      <c r="U396" s="9">
        <v>0</v>
      </c>
      <c r="V396" s="9">
        <v>1</v>
      </c>
      <c r="W396" s="25">
        <v>0</v>
      </c>
      <c r="X396" s="9">
        <v>0</v>
      </c>
      <c r="Y396" s="9">
        <v>1</v>
      </c>
      <c r="Z396" s="25">
        <v>0</v>
      </c>
      <c r="AA396" s="9">
        <v>0</v>
      </c>
      <c r="AB396" s="25">
        <v>1</v>
      </c>
      <c r="AC396" s="17">
        <v>2003</v>
      </c>
      <c r="AD396" s="27" t="s">
        <v>87</v>
      </c>
      <c r="AE396" s="27" t="s">
        <v>87</v>
      </c>
      <c r="AF396" s="27" t="s">
        <v>87</v>
      </c>
      <c r="AG396" s="34" t="s">
        <v>87</v>
      </c>
      <c r="AH396" s="33" t="s">
        <v>87</v>
      </c>
      <c r="AI396" s="15" t="s">
        <v>87</v>
      </c>
      <c r="AJ396">
        <v>1</v>
      </c>
      <c r="AK396" s="31">
        <v>0</v>
      </c>
      <c r="AL396" t="s">
        <v>87</v>
      </c>
      <c r="AM396" s="31" t="s">
        <v>87</v>
      </c>
      <c r="AN396">
        <v>0</v>
      </c>
      <c r="AO396" s="15">
        <v>1</v>
      </c>
      <c r="AP396">
        <f t="shared" si="59"/>
        <v>0.66700000000000004</v>
      </c>
      <c r="AQ396" s="15">
        <v>0.33300000000000002</v>
      </c>
      <c r="AR396" s="15" t="s">
        <v>27</v>
      </c>
      <c r="AS396">
        <v>0</v>
      </c>
      <c r="AT396">
        <v>0</v>
      </c>
      <c r="AU396">
        <v>0</v>
      </c>
      <c r="AV396">
        <v>0</v>
      </c>
      <c r="AW396">
        <v>0</v>
      </c>
      <c r="AX396">
        <v>1</v>
      </c>
      <c r="AY396" s="15">
        <v>0</v>
      </c>
      <c r="AZ396">
        <v>0</v>
      </c>
      <c r="BA396">
        <v>1</v>
      </c>
      <c r="BB396" s="15">
        <v>0</v>
      </c>
      <c r="BC396">
        <v>1523</v>
      </c>
      <c r="BD396">
        <v>34</v>
      </c>
      <c r="BE396" s="21">
        <v>0.7</v>
      </c>
      <c r="BF396" s="21">
        <v>38.226999999999997</v>
      </c>
      <c r="BG396">
        <v>0</v>
      </c>
      <c r="BH396">
        <v>1</v>
      </c>
      <c r="BI396">
        <v>0</v>
      </c>
      <c r="BJ396">
        <v>0</v>
      </c>
      <c r="BK396">
        <v>0</v>
      </c>
      <c r="BL396" s="15">
        <v>0</v>
      </c>
      <c r="BM396">
        <v>0</v>
      </c>
      <c r="BN396">
        <v>0</v>
      </c>
      <c r="BO396">
        <v>1</v>
      </c>
      <c r="BP396" s="15">
        <v>0</v>
      </c>
      <c r="BQ396">
        <v>0</v>
      </c>
      <c r="BR396">
        <v>0</v>
      </c>
      <c r="BS396" s="15">
        <v>0</v>
      </c>
      <c r="BT396">
        <v>1</v>
      </c>
      <c r="BU396">
        <v>1</v>
      </c>
      <c r="BV396">
        <v>0</v>
      </c>
      <c r="BW396">
        <v>0</v>
      </c>
      <c r="BX396">
        <v>1</v>
      </c>
      <c r="BY396">
        <v>0</v>
      </c>
      <c r="BZ396">
        <v>0</v>
      </c>
      <c r="CA396">
        <v>0</v>
      </c>
      <c r="CB396">
        <v>0</v>
      </c>
      <c r="CC396">
        <v>0</v>
      </c>
      <c r="CD396">
        <v>1</v>
      </c>
      <c r="CE396" s="15">
        <v>0</v>
      </c>
      <c r="CF396">
        <v>0.14599999999999999</v>
      </c>
      <c r="CG396">
        <v>39</v>
      </c>
      <c r="CH396">
        <v>1</v>
      </c>
      <c r="CI396">
        <v>0</v>
      </c>
      <c r="CJ396">
        <v>37</v>
      </c>
      <c r="CK396" s="28" t="s">
        <v>80</v>
      </c>
    </row>
    <row r="397" spans="1:89" s="38" customFormat="1" x14ac:dyDescent="0.35">
      <c r="A397" s="38">
        <v>396</v>
      </c>
      <c r="B397" s="38">
        <v>25</v>
      </c>
      <c r="C397" s="39" t="s">
        <v>134</v>
      </c>
      <c r="D397" s="40">
        <v>4.4000000000000004</v>
      </c>
      <c r="E397" s="41">
        <v>0.28999999999999998</v>
      </c>
      <c r="F397" s="42">
        <f t="shared" si="62"/>
        <v>15.17241379310345</v>
      </c>
      <c r="G397" s="44">
        <v>0</v>
      </c>
      <c r="H397" s="45">
        <v>0</v>
      </c>
      <c r="I397" s="45">
        <v>0</v>
      </c>
      <c r="J397" s="45">
        <v>1</v>
      </c>
      <c r="K397" s="45">
        <v>0</v>
      </c>
      <c r="L397" s="44">
        <v>18912</v>
      </c>
      <c r="M397" s="45">
        <v>3</v>
      </c>
      <c r="N397" s="45">
        <f t="shared" si="60"/>
        <v>18908</v>
      </c>
      <c r="O397" s="45">
        <f t="shared" si="61"/>
        <v>4</v>
      </c>
      <c r="P397" s="42">
        <v>8.5079999999999991</v>
      </c>
      <c r="Q397" s="42">
        <f t="shared" si="63"/>
        <v>23.718999999999998</v>
      </c>
      <c r="R397" s="45">
        <v>1</v>
      </c>
      <c r="S397" s="45">
        <v>0</v>
      </c>
      <c r="T397" s="45">
        <v>0</v>
      </c>
      <c r="U397" s="45">
        <v>0</v>
      </c>
      <c r="V397" s="45">
        <v>1</v>
      </c>
      <c r="W397" s="46">
        <v>0</v>
      </c>
      <c r="X397" s="45">
        <v>0</v>
      </c>
      <c r="Y397" s="45">
        <v>1</v>
      </c>
      <c r="Z397" s="46">
        <v>0</v>
      </c>
      <c r="AA397" s="45">
        <v>0</v>
      </c>
      <c r="AB397" s="46">
        <v>1</v>
      </c>
      <c r="AC397" s="47">
        <v>2003</v>
      </c>
      <c r="AD397" s="43" t="s">
        <v>87</v>
      </c>
      <c r="AE397" s="43" t="s">
        <v>87</v>
      </c>
      <c r="AF397" s="43" t="s">
        <v>87</v>
      </c>
      <c r="AG397" s="48" t="s">
        <v>87</v>
      </c>
      <c r="AH397" s="49" t="s">
        <v>87</v>
      </c>
      <c r="AI397" s="50" t="s">
        <v>87</v>
      </c>
      <c r="AJ397" s="38">
        <v>1</v>
      </c>
      <c r="AK397" s="51">
        <v>0</v>
      </c>
      <c r="AL397" s="38" t="s">
        <v>87</v>
      </c>
      <c r="AM397" s="51" t="s">
        <v>87</v>
      </c>
      <c r="AN397">
        <v>0</v>
      </c>
      <c r="AO397" s="50">
        <v>1</v>
      </c>
      <c r="AP397" s="38">
        <f t="shared" si="59"/>
        <v>0.66700000000000004</v>
      </c>
      <c r="AQ397" s="50">
        <v>0.33300000000000002</v>
      </c>
      <c r="AR397" s="50" t="s">
        <v>27</v>
      </c>
      <c r="AS397">
        <v>0</v>
      </c>
      <c r="AT397">
        <v>0</v>
      </c>
      <c r="AU397">
        <v>0</v>
      </c>
      <c r="AV397">
        <v>0</v>
      </c>
      <c r="AW397">
        <v>0</v>
      </c>
      <c r="AX397">
        <v>1</v>
      </c>
      <c r="AY397" s="50">
        <v>0</v>
      </c>
      <c r="AZ397">
        <v>0</v>
      </c>
      <c r="BA397">
        <v>1</v>
      </c>
      <c r="BB397" s="50">
        <v>0</v>
      </c>
      <c r="BC397">
        <v>1523</v>
      </c>
      <c r="BD397">
        <v>34</v>
      </c>
      <c r="BE397" s="39">
        <v>0.7</v>
      </c>
      <c r="BF397" s="39">
        <v>38.226999999999997</v>
      </c>
      <c r="BG397" s="38">
        <v>0</v>
      </c>
      <c r="BH397" s="38">
        <v>1</v>
      </c>
      <c r="BI397" s="38">
        <v>0</v>
      </c>
      <c r="BJ397" s="38">
        <v>0</v>
      </c>
      <c r="BK397" s="38">
        <v>0</v>
      </c>
      <c r="BL397" s="50">
        <v>0</v>
      </c>
      <c r="BM397" s="38">
        <v>1</v>
      </c>
      <c r="BN397" s="38">
        <v>0</v>
      </c>
      <c r="BO397" s="38">
        <v>0</v>
      </c>
      <c r="BP397" s="50">
        <v>0</v>
      </c>
      <c r="BQ397" s="38">
        <v>0</v>
      </c>
      <c r="BR397" s="38">
        <v>0</v>
      </c>
      <c r="BS397" s="50">
        <v>0</v>
      </c>
      <c r="BT397" s="38">
        <v>1</v>
      </c>
      <c r="BU397" s="38">
        <v>0</v>
      </c>
      <c r="BV397" s="38">
        <v>0</v>
      </c>
      <c r="BW397" s="38">
        <v>0</v>
      </c>
      <c r="BX397" s="38">
        <v>0</v>
      </c>
      <c r="BY397" s="38">
        <v>0</v>
      </c>
      <c r="BZ397" s="38">
        <v>0</v>
      </c>
      <c r="CA397">
        <v>0</v>
      </c>
      <c r="CB397" s="38">
        <v>0</v>
      </c>
      <c r="CC397" s="38">
        <v>0</v>
      </c>
      <c r="CD397" s="38">
        <v>1</v>
      </c>
      <c r="CE397" s="50">
        <v>0</v>
      </c>
      <c r="CF397">
        <v>0.14599999999999999</v>
      </c>
      <c r="CG397">
        <v>39</v>
      </c>
      <c r="CH397">
        <v>1</v>
      </c>
      <c r="CI397">
        <v>0</v>
      </c>
      <c r="CJ397">
        <v>37</v>
      </c>
      <c r="CK397" s="28" t="s">
        <v>80</v>
      </c>
    </row>
    <row r="398" spans="1:89" x14ac:dyDescent="0.35">
      <c r="A398">
        <v>397</v>
      </c>
      <c r="B398">
        <v>26</v>
      </c>
      <c r="C398" s="21" t="s">
        <v>135</v>
      </c>
      <c r="D398" s="11">
        <v>14.5</v>
      </c>
      <c r="E398" s="12">
        <v>0.41699999999999998</v>
      </c>
      <c r="F398" s="7">
        <f t="shared" si="62"/>
        <v>34.772182254196643</v>
      </c>
      <c r="G398" s="8">
        <v>0</v>
      </c>
      <c r="H398" s="9">
        <v>0</v>
      </c>
      <c r="I398" s="9">
        <v>0</v>
      </c>
      <c r="J398" s="9">
        <v>1</v>
      </c>
      <c r="K398" s="9">
        <v>0</v>
      </c>
      <c r="L398" s="8">
        <v>199833</v>
      </c>
      <c r="M398" s="9">
        <v>23</v>
      </c>
      <c r="N398" s="9">
        <f t="shared" si="60"/>
        <v>199809</v>
      </c>
      <c r="O398" s="9">
        <f t="shared" si="61"/>
        <v>12</v>
      </c>
      <c r="P398" s="7">
        <v>7.2</v>
      </c>
      <c r="Q398" s="7">
        <f t="shared" si="63"/>
        <v>28.299999999999997</v>
      </c>
      <c r="R398" s="9">
        <v>1</v>
      </c>
      <c r="S398" s="9">
        <v>0</v>
      </c>
      <c r="T398" s="9">
        <v>1</v>
      </c>
      <c r="U398" s="9">
        <v>0</v>
      </c>
      <c r="V398" s="9">
        <v>0</v>
      </c>
      <c r="W398" s="25">
        <v>0</v>
      </c>
      <c r="X398" s="9">
        <v>0</v>
      </c>
      <c r="Y398" s="9">
        <v>1</v>
      </c>
      <c r="Z398" s="25">
        <v>0</v>
      </c>
      <c r="AA398" s="9">
        <v>0</v>
      </c>
      <c r="AB398" s="25">
        <v>1</v>
      </c>
      <c r="AC398" s="17">
        <v>1996</v>
      </c>
      <c r="AD398" s="27">
        <v>2.1999999999999999E-2</v>
      </c>
      <c r="AE398" s="27">
        <v>0.30199999999999999</v>
      </c>
      <c r="AF398" s="27">
        <v>0.50800000000000001</v>
      </c>
      <c r="AG398" s="34">
        <v>0.16800000000000001</v>
      </c>
      <c r="AH398" s="33" t="s">
        <v>87</v>
      </c>
      <c r="AI398" s="15" t="s">
        <v>87</v>
      </c>
      <c r="AJ398" t="s">
        <v>87</v>
      </c>
      <c r="AK398" s="31" t="s">
        <v>87</v>
      </c>
      <c r="AL398" t="s">
        <v>87</v>
      </c>
      <c r="AM398" s="31" t="s">
        <v>87</v>
      </c>
      <c r="AN398">
        <v>0</v>
      </c>
      <c r="AO398" s="15">
        <v>1</v>
      </c>
      <c r="AP398">
        <v>0.49</v>
      </c>
      <c r="AQ398" s="15">
        <v>0.51</v>
      </c>
      <c r="AR398" s="15" t="s">
        <v>28</v>
      </c>
      <c r="AS398">
        <v>0</v>
      </c>
      <c r="AT398">
        <v>1</v>
      </c>
      <c r="AU398">
        <v>0</v>
      </c>
      <c r="AV398">
        <v>0</v>
      </c>
      <c r="AW398">
        <v>0</v>
      </c>
      <c r="AX398">
        <v>0</v>
      </c>
      <c r="AY398" s="15">
        <v>0</v>
      </c>
      <c r="AZ398">
        <v>0</v>
      </c>
      <c r="BA398">
        <v>1</v>
      </c>
      <c r="BB398" s="15">
        <v>0</v>
      </c>
      <c r="BC398">
        <v>2017</v>
      </c>
      <c r="BD398">
        <v>440</v>
      </c>
      <c r="BE398" s="21">
        <v>0.55000000000000004</v>
      </c>
      <c r="BF398" s="21">
        <v>41.5</v>
      </c>
      <c r="BG398">
        <v>0</v>
      </c>
      <c r="BH398">
        <v>1</v>
      </c>
      <c r="BI398">
        <v>0</v>
      </c>
      <c r="BJ398">
        <v>0</v>
      </c>
      <c r="BK398">
        <v>0</v>
      </c>
      <c r="BL398" s="15">
        <v>0</v>
      </c>
      <c r="BM398">
        <v>0</v>
      </c>
      <c r="BN398">
        <v>1</v>
      </c>
      <c r="BO398">
        <v>0</v>
      </c>
      <c r="BP398" s="15">
        <v>0</v>
      </c>
      <c r="BQ398">
        <v>0</v>
      </c>
      <c r="BR398">
        <v>0</v>
      </c>
      <c r="BS398" s="15">
        <v>0</v>
      </c>
      <c r="BT398">
        <v>1</v>
      </c>
      <c r="BU398">
        <v>1</v>
      </c>
      <c r="BV398">
        <v>0</v>
      </c>
      <c r="BW398">
        <v>0</v>
      </c>
      <c r="BX398">
        <v>0</v>
      </c>
      <c r="BY398">
        <v>0</v>
      </c>
      <c r="BZ398">
        <v>0</v>
      </c>
      <c r="CA398">
        <v>1</v>
      </c>
      <c r="CB398">
        <v>0</v>
      </c>
      <c r="CC398">
        <v>0</v>
      </c>
      <c r="CD398">
        <v>0</v>
      </c>
      <c r="CE398" s="15">
        <v>0</v>
      </c>
      <c r="CF398">
        <v>0.16400000000000001</v>
      </c>
      <c r="CG398">
        <v>127</v>
      </c>
      <c r="CH398">
        <v>1</v>
      </c>
      <c r="CI398">
        <v>0</v>
      </c>
      <c r="CJ398">
        <v>31</v>
      </c>
      <c r="CK398" s="28" t="s">
        <v>80</v>
      </c>
    </row>
    <row r="399" spans="1:89" x14ac:dyDescent="0.35">
      <c r="A399">
        <v>398</v>
      </c>
      <c r="B399">
        <v>26</v>
      </c>
      <c r="C399" s="21" t="s">
        <v>135</v>
      </c>
      <c r="D399" s="11">
        <v>15.1</v>
      </c>
      <c r="E399" s="12">
        <v>0.47299999999999998</v>
      </c>
      <c r="F399" s="7">
        <f t="shared" si="62"/>
        <v>31.923890063424949</v>
      </c>
      <c r="G399" s="8">
        <v>0</v>
      </c>
      <c r="H399" s="9">
        <v>0</v>
      </c>
      <c r="I399" s="9">
        <v>0</v>
      </c>
      <c r="J399" s="9">
        <v>1</v>
      </c>
      <c r="K399" s="9">
        <v>0</v>
      </c>
      <c r="L399" s="8">
        <v>199833</v>
      </c>
      <c r="M399" s="9">
        <v>23</v>
      </c>
      <c r="N399" s="9">
        <f t="shared" si="60"/>
        <v>199809</v>
      </c>
      <c r="O399" s="9">
        <f t="shared" si="61"/>
        <v>12</v>
      </c>
      <c r="P399" s="7">
        <v>7.2</v>
      </c>
      <c r="Q399" s="7">
        <f t="shared" si="63"/>
        <v>28.299999999999997</v>
      </c>
      <c r="R399" s="9">
        <v>1</v>
      </c>
      <c r="S399" s="9">
        <v>0</v>
      </c>
      <c r="T399" s="9">
        <v>1</v>
      </c>
      <c r="U399" s="9">
        <v>0</v>
      </c>
      <c r="V399" s="9">
        <v>0</v>
      </c>
      <c r="W399" s="25">
        <v>0</v>
      </c>
      <c r="X399" s="9">
        <v>0</v>
      </c>
      <c r="Y399" s="9">
        <v>1</v>
      </c>
      <c r="Z399" s="25">
        <v>0</v>
      </c>
      <c r="AA399" s="9">
        <v>0</v>
      </c>
      <c r="AB399" s="25">
        <v>1</v>
      </c>
      <c r="AC399" s="17">
        <v>1996</v>
      </c>
      <c r="AD399" s="27">
        <v>2.1999999999999999E-2</v>
      </c>
      <c r="AE399" s="27">
        <v>0.30199999999999999</v>
      </c>
      <c r="AF399" s="27">
        <v>0.50800000000000001</v>
      </c>
      <c r="AG399" s="34">
        <v>0.16800000000000001</v>
      </c>
      <c r="AH399" s="33" t="s">
        <v>87</v>
      </c>
      <c r="AI399" s="15" t="s">
        <v>87</v>
      </c>
      <c r="AJ399" t="s">
        <v>87</v>
      </c>
      <c r="AK399" s="31" t="s">
        <v>87</v>
      </c>
      <c r="AL399" t="s">
        <v>87</v>
      </c>
      <c r="AM399" s="31" t="s">
        <v>87</v>
      </c>
      <c r="AN399">
        <v>0</v>
      </c>
      <c r="AO399" s="15">
        <v>1</v>
      </c>
      <c r="AP399">
        <v>0.49</v>
      </c>
      <c r="AQ399" s="15">
        <v>0.51</v>
      </c>
      <c r="AR399" s="15" t="s">
        <v>28</v>
      </c>
      <c r="AS399">
        <v>0</v>
      </c>
      <c r="AT399">
        <v>1</v>
      </c>
      <c r="AU399">
        <v>0</v>
      </c>
      <c r="AV399">
        <v>0</v>
      </c>
      <c r="AW399">
        <v>0</v>
      </c>
      <c r="AX399">
        <v>0</v>
      </c>
      <c r="AY399" s="15">
        <v>0</v>
      </c>
      <c r="AZ399">
        <v>0</v>
      </c>
      <c r="BA399">
        <v>1</v>
      </c>
      <c r="BB399" s="15">
        <v>0</v>
      </c>
      <c r="BC399">
        <v>2017</v>
      </c>
      <c r="BD399">
        <v>440</v>
      </c>
      <c r="BE399" s="21">
        <v>0.55000000000000004</v>
      </c>
      <c r="BF399" s="21">
        <v>41.5</v>
      </c>
      <c r="BG399">
        <v>0</v>
      </c>
      <c r="BH399">
        <v>1</v>
      </c>
      <c r="BI399">
        <v>0</v>
      </c>
      <c r="BJ399">
        <v>0</v>
      </c>
      <c r="BK399">
        <v>0</v>
      </c>
      <c r="BL399" s="15">
        <v>0</v>
      </c>
      <c r="BM399">
        <v>0</v>
      </c>
      <c r="BN399">
        <v>1</v>
      </c>
      <c r="BO399">
        <v>0</v>
      </c>
      <c r="BP399" s="15">
        <v>0</v>
      </c>
      <c r="BQ399">
        <v>0</v>
      </c>
      <c r="BR399">
        <v>0</v>
      </c>
      <c r="BS399" s="15">
        <v>0</v>
      </c>
      <c r="BT399">
        <v>1</v>
      </c>
      <c r="BU399">
        <v>1</v>
      </c>
      <c r="BV399">
        <v>0</v>
      </c>
      <c r="BW399">
        <v>0</v>
      </c>
      <c r="BX399">
        <v>0</v>
      </c>
      <c r="BY399">
        <v>0</v>
      </c>
      <c r="BZ399">
        <v>0</v>
      </c>
      <c r="CA399">
        <v>1</v>
      </c>
      <c r="CB399">
        <v>0</v>
      </c>
      <c r="CC399">
        <v>0</v>
      </c>
      <c r="CD399">
        <v>0</v>
      </c>
      <c r="CE399" s="15">
        <v>0</v>
      </c>
      <c r="CF399">
        <v>0.16400000000000001</v>
      </c>
      <c r="CG399">
        <v>127</v>
      </c>
      <c r="CH399">
        <v>1</v>
      </c>
      <c r="CI399">
        <v>0</v>
      </c>
      <c r="CJ399">
        <v>31</v>
      </c>
      <c r="CK399" s="28" t="s">
        <v>80</v>
      </c>
    </row>
    <row r="400" spans="1:89" x14ac:dyDescent="0.35">
      <c r="A400">
        <v>399</v>
      </c>
      <c r="B400">
        <v>26</v>
      </c>
      <c r="C400" s="21" t="s">
        <v>135</v>
      </c>
      <c r="D400" s="11">
        <v>14.9</v>
      </c>
      <c r="E400" s="12">
        <v>0.54700000000000004</v>
      </c>
      <c r="F400" s="7">
        <f t="shared" si="62"/>
        <v>27.239488117001827</v>
      </c>
      <c r="G400" s="8">
        <v>0</v>
      </c>
      <c r="H400" s="9">
        <v>0</v>
      </c>
      <c r="I400" s="9">
        <v>0</v>
      </c>
      <c r="J400" s="9">
        <v>1</v>
      </c>
      <c r="K400" s="9">
        <v>0</v>
      </c>
      <c r="L400" s="8">
        <v>199833</v>
      </c>
      <c r="M400" s="9">
        <v>23</v>
      </c>
      <c r="N400" s="9">
        <f t="shared" si="60"/>
        <v>199809</v>
      </c>
      <c r="O400" s="9">
        <f t="shared" si="61"/>
        <v>12</v>
      </c>
      <c r="P400" s="7">
        <v>7.2</v>
      </c>
      <c r="Q400" s="7">
        <f t="shared" si="63"/>
        <v>28.299999999999997</v>
      </c>
      <c r="R400" s="9">
        <v>1</v>
      </c>
      <c r="S400" s="9">
        <v>0</v>
      </c>
      <c r="T400" s="9">
        <v>1</v>
      </c>
      <c r="U400" s="9">
        <v>0</v>
      </c>
      <c r="V400" s="9">
        <v>0</v>
      </c>
      <c r="W400" s="25">
        <v>0</v>
      </c>
      <c r="X400" s="9">
        <v>0</v>
      </c>
      <c r="Y400" s="9">
        <v>1</v>
      </c>
      <c r="Z400" s="25">
        <v>0</v>
      </c>
      <c r="AA400" s="9">
        <v>0</v>
      </c>
      <c r="AB400" s="25">
        <v>1</v>
      </c>
      <c r="AC400" s="17">
        <v>1996</v>
      </c>
      <c r="AD400" s="27">
        <v>2.1999999999999999E-2</v>
      </c>
      <c r="AE400" s="27">
        <v>0.30199999999999999</v>
      </c>
      <c r="AF400" s="27">
        <v>0.50800000000000001</v>
      </c>
      <c r="AG400" s="34">
        <v>0.16800000000000001</v>
      </c>
      <c r="AH400" s="33" t="s">
        <v>87</v>
      </c>
      <c r="AI400" s="15" t="s">
        <v>87</v>
      </c>
      <c r="AJ400" t="s">
        <v>87</v>
      </c>
      <c r="AK400" s="31" t="s">
        <v>87</v>
      </c>
      <c r="AL400" t="s">
        <v>87</v>
      </c>
      <c r="AM400" s="31" t="s">
        <v>87</v>
      </c>
      <c r="AN400">
        <v>0</v>
      </c>
      <c r="AO400" s="15">
        <v>1</v>
      </c>
      <c r="AP400">
        <v>0.49</v>
      </c>
      <c r="AQ400" s="15">
        <v>0.51</v>
      </c>
      <c r="AR400" s="15" t="s">
        <v>28</v>
      </c>
      <c r="AS400">
        <v>0</v>
      </c>
      <c r="AT400">
        <v>1</v>
      </c>
      <c r="AU400">
        <v>0</v>
      </c>
      <c r="AV400">
        <v>0</v>
      </c>
      <c r="AW400">
        <v>0</v>
      </c>
      <c r="AX400">
        <v>0</v>
      </c>
      <c r="AY400" s="15">
        <v>0</v>
      </c>
      <c r="AZ400">
        <v>0</v>
      </c>
      <c r="BA400">
        <v>1</v>
      </c>
      <c r="BB400" s="15">
        <v>0</v>
      </c>
      <c r="BC400">
        <v>2017</v>
      </c>
      <c r="BD400">
        <v>440</v>
      </c>
      <c r="BE400" s="21">
        <v>0.55000000000000004</v>
      </c>
      <c r="BF400" s="21">
        <v>41.5</v>
      </c>
      <c r="BG400">
        <v>0</v>
      </c>
      <c r="BH400">
        <v>1</v>
      </c>
      <c r="BI400">
        <v>0</v>
      </c>
      <c r="BJ400">
        <v>0</v>
      </c>
      <c r="BK400">
        <v>0</v>
      </c>
      <c r="BL400" s="15">
        <v>0</v>
      </c>
      <c r="BM400">
        <v>0</v>
      </c>
      <c r="BN400">
        <v>1</v>
      </c>
      <c r="BO400">
        <v>0</v>
      </c>
      <c r="BP400" s="15">
        <v>0</v>
      </c>
      <c r="BQ400">
        <v>0</v>
      </c>
      <c r="BR400">
        <v>0</v>
      </c>
      <c r="BS400" s="15">
        <v>0</v>
      </c>
      <c r="BT400">
        <v>1</v>
      </c>
      <c r="BU400">
        <v>1</v>
      </c>
      <c r="BV400">
        <v>0</v>
      </c>
      <c r="BW400">
        <v>0</v>
      </c>
      <c r="BX400">
        <v>0</v>
      </c>
      <c r="BY400">
        <v>0</v>
      </c>
      <c r="BZ400">
        <v>0</v>
      </c>
      <c r="CA400">
        <v>1</v>
      </c>
      <c r="CB400">
        <v>0</v>
      </c>
      <c r="CC400">
        <v>0</v>
      </c>
      <c r="CD400">
        <v>0</v>
      </c>
      <c r="CE400" s="15">
        <v>0</v>
      </c>
      <c r="CF400">
        <v>0.16400000000000001</v>
      </c>
      <c r="CG400">
        <v>127</v>
      </c>
      <c r="CH400">
        <v>1</v>
      </c>
      <c r="CI400">
        <v>0</v>
      </c>
      <c r="CJ400">
        <v>31</v>
      </c>
      <c r="CK400" s="28" t="s">
        <v>80</v>
      </c>
    </row>
    <row r="401" spans="1:89" x14ac:dyDescent="0.35">
      <c r="A401">
        <v>400</v>
      </c>
      <c r="B401">
        <v>26</v>
      </c>
      <c r="C401" s="21" t="s">
        <v>135</v>
      </c>
      <c r="D401" s="11">
        <v>16.100000000000001</v>
      </c>
      <c r="E401" s="12">
        <v>0.625</v>
      </c>
      <c r="F401" s="7">
        <f t="shared" si="62"/>
        <v>25.76</v>
      </c>
      <c r="G401" s="8">
        <v>0</v>
      </c>
      <c r="H401" s="9">
        <v>0</v>
      </c>
      <c r="I401" s="9">
        <v>0</v>
      </c>
      <c r="J401" s="9">
        <v>1</v>
      </c>
      <c r="K401" s="9">
        <v>0</v>
      </c>
      <c r="L401" s="8">
        <v>199833</v>
      </c>
      <c r="M401" s="9">
        <v>23</v>
      </c>
      <c r="N401" s="9">
        <f t="shared" si="60"/>
        <v>199809</v>
      </c>
      <c r="O401" s="9">
        <f t="shared" si="61"/>
        <v>12</v>
      </c>
      <c r="P401" s="7">
        <v>7.2</v>
      </c>
      <c r="Q401" s="7">
        <f t="shared" si="63"/>
        <v>28.299999999999997</v>
      </c>
      <c r="R401" s="9">
        <v>1</v>
      </c>
      <c r="S401" s="9">
        <v>0</v>
      </c>
      <c r="T401" s="9">
        <v>1</v>
      </c>
      <c r="U401" s="9">
        <v>0</v>
      </c>
      <c r="V401" s="9">
        <v>0</v>
      </c>
      <c r="W401" s="25">
        <v>0</v>
      </c>
      <c r="X401" s="9">
        <v>0</v>
      </c>
      <c r="Y401" s="9">
        <v>1</v>
      </c>
      <c r="Z401" s="25">
        <v>0</v>
      </c>
      <c r="AA401" s="9">
        <v>0</v>
      </c>
      <c r="AB401" s="25">
        <v>1</v>
      </c>
      <c r="AC401" s="17">
        <v>1996</v>
      </c>
      <c r="AD401" s="27">
        <v>2.1999999999999999E-2</v>
      </c>
      <c r="AE401" s="27">
        <v>0.30199999999999999</v>
      </c>
      <c r="AF401" s="27">
        <v>0.50800000000000001</v>
      </c>
      <c r="AG401" s="34">
        <v>0.16800000000000001</v>
      </c>
      <c r="AH401" s="33" t="s">
        <v>87</v>
      </c>
      <c r="AI401" s="15" t="s">
        <v>87</v>
      </c>
      <c r="AJ401" t="s">
        <v>87</v>
      </c>
      <c r="AK401" s="31" t="s">
        <v>87</v>
      </c>
      <c r="AL401" t="s">
        <v>87</v>
      </c>
      <c r="AM401" s="31" t="s">
        <v>87</v>
      </c>
      <c r="AN401">
        <v>0</v>
      </c>
      <c r="AO401" s="15">
        <v>1</v>
      </c>
      <c r="AP401">
        <v>0.49</v>
      </c>
      <c r="AQ401" s="15">
        <v>0.51</v>
      </c>
      <c r="AR401" s="15" t="s">
        <v>28</v>
      </c>
      <c r="AS401">
        <v>0</v>
      </c>
      <c r="AT401">
        <v>1</v>
      </c>
      <c r="AU401">
        <v>0</v>
      </c>
      <c r="AV401">
        <v>0</v>
      </c>
      <c r="AW401">
        <v>0</v>
      </c>
      <c r="AX401">
        <v>0</v>
      </c>
      <c r="AY401" s="15">
        <v>0</v>
      </c>
      <c r="AZ401">
        <v>0</v>
      </c>
      <c r="BA401">
        <v>1</v>
      </c>
      <c r="BB401" s="15">
        <v>0</v>
      </c>
      <c r="BC401">
        <v>2017</v>
      </c>
      <c r="BD401">
        <v>440</v>
      </c>
      <c r="BE401" s="21">
        <v>0.55000000000000004</v>
      </c>
      <c r="BF401" s="21">
        <v>41.5</v>
      </c>
      <c r="BG401">
        <v>0</v>
      </c>
      <c r="BH401">
        <v>1</v>
      </c>
      <c r="BI401">
        <v>0</v>
      </c>
      <c r="BJ401">
        <v>0</v>
      </c>
      <c r="BK401">
        <v>0</v>
      </c>
      <c r="BL401" s="15">
        <v>0</v>
      </c>
      <c r="BM401">
        <v>0</v>
      </c>
      <c r="BN401">
        <v>1</v>
      </c>
      <c r="BO401">
        <v>0</v>
      </c>
      <c r="BP401" s="15">
        <v>0</v>
      </c>
      <c r="BQ401">
        <v>0</v>
      </c>
      <c r="BR401">
        <v>0</v>
      </c>
      <c r="BS401" s="15">
        <v>0</v>
      </c>
      <c r="BT401">
        <v>1</v>
      </c>
      <c r="BU401">
        <v>1</v>
      </c>
      <c r="BV401">
        <v>0</v>
      </c>
      <c r="BW401">
        <v>0</v>
      </c>
      <c r="BX401">
        <v>0</v>
      </c>
      <c r="BY401">
        <v>0</v>
      </c>
      <c r="BZ401">
        <v>0</v>
      </c>
      <c r="CA401">
        <v>1</v>
      </c>
      <c r="CB401">
        <v>0</v>
      </c>
      <c r="CC401">
        <v>0</v>
      </c>
      <c r="CD401">
        <v>0</v>
      </c>
      <c r="CE401" s="15">
        <v>0</v>
      </c>
      <c r="CF401">
        <v>0.16400000000000001</v>
      </c>
      <c r="CG401">
        <v>127</v>
      </c>
      <c r="CH401">
        <v>1</v>
      </c>
      <c r="CI401">
        <v>0</v>
      </c>
      <c r="CJ401">
        <v>31</v>
      </c>
      <c r="CK401" s="28" t="s">
        <v>80</v>
      </c>
    </row>
    <row r="402" spans="1:89" x14ac:dyDescent="0.35">
      <c r="A402">
        <v>401</v>
      </c>
      <c r="B402">
        <v>26</v>
      </c>
      <c r="C402" s="21" t="s">
        <v>135</v>
      </c>
      <c r="D402" s="11">
        <v>12</v>
      </c>
      <c r="E402" s="12">
        <v>0.64800000000000002</v>
      </c>
      <c r="F402" s="7">
        <f t="shared" si="62"/>
        <v>18.518518518518519</v>
      </c>
      <c r="G402" s="8">
        <v>0</v>
      </c>
      <c r="H402" s="9">
        <v>0</v>
      </c>
      <c r="I402" s="9">
        <v>0</v>
      </c>
      <c r="J402" s="9">
        <v>1</v>
      </c>
      <c r="K402" s="9">
        <v>0</v>
      </c>
      <c r="L402" s="8">
        <v>112419</v>
      </c>
      <c r="M402" s="9">
        <v>23</v>
      </c>
      <c r="N402" s="9">
        <f t="shared" si="60"/>
        <v>112395</v>
      </c>
      <c r="O402" s="9">
        <f t="shared" si="61"/>
        <v>12</v>
      </c>
      <c r="P402" s="7">
        <v>7.2</v>
      </c>
      <c r="Q402" s="7">
        <f t="shared" si="63"/>
        <v>28.299999999999997</v>
      </c>
      <c r="R402" s="9">
        <v>1</v>
      </c>
      <c r="S402" s="9">
        <v>0</v>
      </c>
      <c r="T402" s="9">
        <v>1</v>
      </c>
      <c r="U402" s="9">
        <v>0</v>
      </c>
      <c r="V402" s="9">
        <v>0</v>
      </c>
      <c r="W402" s="25">
        <v>0</v>
      </c>
      <c r="X402" s="9">
        <v>0</v>
      </c>
      <c r="Y402" s="9">
        <v>1</v>
      </c>
      <c r="Z402" s="25">
        <v>0</v>
      </c>
      <c r="AA402" s="9">
        <v>0</v>
      </c>
      <c r="AB402" s="25">
        <v>1</v>
      </c>
      <c r="AC402" s="17">
        <v>1996</v>
      </c>
      <c r="AD402" s="27">
        <v>2.1999999999999999E-2</v>
      </c>
      <c r="AE402" s="27">
        <v>0.30199999999999999</v>
      </c>
      <c r="AF402" s="27">
        <v>0.50800000000000001</v>
      </c>
      <c r="AG402" s="34">
        <v>0.16800000000000001</v>
      </c>
      <c r="AH402" s="33" t="s">
        <v>87</v>
      </c>
      <c r="AI402" s="15" t="s">
        <v>87</v>
      </c>
      <c r="AJ402">
        <v>1</v>
      </c>
      <c r="AK402" s="31">
        <v>0</v>
      </c>
      <c r="AL402" t="s">
        <v>87</v>
      </c>
      <c r="AM402" s="31" t="s">
        <v>87</v>
      </c>
      <c r="AN402">
        <v>0</v>
      </c>
      <c r="AO402" s="15">
        <v>1</v>
      </c>
      <c r="AP402">
        <v>0.49</v>
      </c>
      <c r="AQ402" s="15">
        <v>0.51</v>
      </c>
      <c r="AR402" s="15" t="s">
        <v>28</v>
      </c>
      <c r="AS402">
        <v>0</v>
      </c>
      <c r="AT402">
        <v>1</v>
      </c>
      <c r="AU402">
        <v>0</v>
      </c>
      <c r="AV402">
        <v>0</v>
      </c>
      <c r="AW402">
        <v>0</v>
      </c>
      <c r="AX402">
        <v>0</v>
      </c>
      <c r="AY402" s="15">
        <v>0</v>
      </c>
      <c r="AZ402">
        <v>0</v>
      </c>
      <c r="BA402">
        <v>1</v>
      </c>
      <c r="BB402" s="15">
        <v>0</v>
      </c>
      <c r="BC402">
        <v>2017</v>
      </c>
      <c r="BD402">
        <v>440</v>
      </c>
      <c r="BE402" s="21">
        <v>0.55000000000000004</v>
      </c>
      <c r="BF402" s="21">
        <v>41.5</v>
      </c>
      <c r="BG402">
        <v>0</v>
      </c>
      <c r="BH402">
        <v>1</v>
      </c>
      <c r="BI402">
        <v>0</v>
      </c>
      <c r="BJ402">
        <v>0</v>
      </c>
      <c r="BK402">
        <v>0</v>
      </c>
      <c r="BL402" s="15">
        <v>0</v>
      </c>
      <c r="BM402">
        <v>0</v>
      </c>
      <c r="BN402">
        <v>1</v>
      </c>
      <c r="BO402">
        <v>0</v>
      </c>
      <c r="BP402" s="15">
        <v>0</v>
      </c>
      <c r="BQ402">
        <v>0</v>
      </c>
      <c r="BR402">
        <v>0</v>
      </c>
      <c r="BS402" s="15">
        <v>0</v>
      </c>
      <c r="BT402">
        <v>1</v>
      </c>
      <c r="BU402">
        <v>1</v>
      </c>
      <c r="BV402">
        <v>0</v>
      </c>
      <c r="BW402">
        <v>0</v>
      </c>
      <c r="BX402">
        <v>0</v>
      </c>
      <c r="BY402">
        <v>0</v>
      </c>
      <c r="BZ402">
        <v>0</v>
      </c>
      <c r="CA402">
        <v>1</v>
      </c>
      <c r="CB402">
        <v>0</v>
      </c>
      <c r="CC402">
        <v>0</v>
      </c>
      <c r="CD402">
        <v>0</v>
      </c>
      <c r="CE402" s="15">
        <v>0</v>
      </c>
      <c r="CF402">
        <v>0.16400000000000001</v>
      </c>
      <c r="CG402">
        <v>127</v>
      </c>
      <c r="CH402">
        <v>1</v>
      </c>
      <c r="CI402">
        <v>0</v>
      </c>
      <c r="CJ402">
        <v>31</v>
      </c>
      <c r="CK402" s="28" t="s">
        <v>80</v>
      </c>
    </row>
    <row r="403" spans="1:89" x14ac:dyDescent="0.35">
      <c r="A403">
        <v>402</v>
      </c>
      <c r="B403">
        <v>26</v>
      </c>
      <c r="C403" s="21" t="s">
        <v>135</v>
      </c>
      <c r="D403" s="11">
        <v>12.8</v>
      </c>
      <c r="E403" s="12">
        <v>0.747</v>
      </c>
      <c r="F403" s="7">
        <f t="shared" si="62"/>
        <v>17.13520749665328</v>
      </c>
      <c r="G403" s="8">
        <v>0</v>
      </c>
      <c r="H403" s="9">
        <v>0</v>
      </c>
      <c r="I403" s="9">
        <v>0</v>
      </c>
      <c r="J403" s="9">
        <v>1</v>
      </c>
      <c r="K403" s="9">
        <v>0</v>
      </c>
      <c r="L403" s="8">
        <v>112419</v>
      </c>
      <c r="M403" s="9">
        <v>23</v>
      </c>
      <c r="N403" s="9">
        <f t="shared" si="60"/>
        <v>112395</v>
      </c>
      <c r="O403" s="9">
        <f t="shared" si="61"/>
        <v>12</v>
      </c>
      <c r="P403" s="7">
        <v>7.2</v>
      </c>
      <c r="Q403" s="7">
        <f t="shared" si="63"/>
        <v>28.299999999999997</v>
      </c>
      <c r="R403" s="9">
        <v>1</v>
      </c>
      <c r="S403" s="9">
        <v>0</v>
      </c>
      <c r="T403" s="9">
        <v>1</v>
      </c>
      <c r="U403" s="9">
        <v>0</v>
      </c>
      <c r="V403" s="9">
        <v>0</v>
      </c>
      <c r="W403" s="25">
        <v>0</v>
      </c>
      <c r="X403" s="9">
        <v>0</v>
      </c>
      <c r="Y403" s="9">
        <v>1</v>
      </c>
      <c r="Z403" s="25">
        <v>0</v>
      </c>
      <c r="AA403" s="9">
        <v>0</v>
      </c>
      <c r="AB403" s="25">
        <v>1</v>
      </c>
      <c r="AC403" s="17">
        <v>1996</v>
      </c>
      <c r="AD403" s="27">
        <v>2.1999999999999999E-2</v>
      </c>
      <c r="AE403" s="27">
        <v>0.30199999999999999</v>
      </c>
      <c r="AF403" s="27">
        <v>0.50800000000000001</v>
      </c>
      <c r="AG403" s="34">
        <v>0.16800000000000001</v>
      </c>
      <c r="AH403" s="33" t="s">
        <v>87</v>
      </c>
      <c r="AI403" s="15" t="s">
        <v>87</v>
      </c>
      <c r="AJ403">
        <v>1</v>
      </c>
      <c r="AK403" s="31">
        <v>0</v>
      </c>
      <c r="AL403" t="s">
        <v>87</v>
      </c>
      <c r="AM403" s="31" t="s">
        <v>87</v>
      </c>
      <c r="AN403">
        <v>0</v>
      </c>
      <c r="AO403" s="15">
        <v>1</v>
      </c>
      <c r="AP403">
        <v>0.49</v>
      </c>
      <c r="AQ403" s="15">
        <v>0.51</v>
      </c>
      <c r="AR403" s="15" t="s">
        <v>28</v>
      </c>
      <c r="AS403">
        <v>0</v>
      </c>
      <c r="AT403">
        <v>1</v>
      </c>
      <c r="AU403">
        <v>0</v>
      </c>
      <c r="AV403">
        <v>0</v>
      </c>
      <c r="AW403">
        <v>0</v>
      </c>
      <c r="AX403">
        <v>0</v>
      </c>
      <c r="AY403" s="15">
        <v>0</v>
      </c>
      <c r="AZ403">
        <v>0</v>
      </c>
      <c r="BA403">
        <v>1</v>
      </c>
      <c r="BB403" s="15">
        <v>0</v>
      </c>
      <c r="BC403">
        <v>2017</v>
      </c>
      <c r="BD403">
        <v>440</v>
      </c>
      <c r="BE403" s="21">
        <v>0.55000000000000004</v>
      </c>
      <c r="BF403" s="21">
        <v>41.5</v>
      </c>
      <c r="BG403">
        <v>0</v>
      </c>
      <c r="BH403">
        <v>1</v>
      </c>
      <c r="BI403">
        <v>0</v>
      </c>
      <c r="BJ403">
        <v>0</v>
      </c>
      <c r="BK403">
        <v>0</v>
      </c>
      <c r="BL403" s="15">
        <v>0</v>
      </c>
      <c r="BM403">
        <v>0</v>
      </c>
      <c r="BN403">
        <v>1</v>
      </c>
      <c r="BO403">
        <v>0</v>
      </c>
      <c r="BP403" s="15">
        <v>0</v>
      </c>
      <c r="BQ403">
        <v>0</v>
      </c>
      <c r="BR403">
        <v>0</v>
      </c>
      <c r="BS403" s="15">
        <v>0</v>
      </c>
      <c r="BT403">
        <v>1</v>
      </c>
      <c r="BU403">
        <v>1</v>
      </c>
      <c r="BV403">
        <v>0</v>
      </c>
      <c r="BW403">
        <v>0</v>
      </c>
      <c r="BX403">
        <v>0</v>
      </c>
      <c r="BY403">
        <v>0</v>
      </c>
      <c r="BZ403">
        <v>0</v>
      </c>
      <c r="CA403">
        <v>1</v>
      </c>
      <c r="CB403">
        <v>0</v>
      </c>
      <c r="CC403">
        <v>0</v>
      </c>
      <c r="CD403">
        <v>0</v>
      </c>
      <c r="CE403" s="15">
        <v>0</v>
      </c>
      <c r="CF403">
        <v>0.16400000000000001</v>
      </c>
      <c r="CG403">
        <v>127</v>
      </c>
      <c r="CH403">
        <v>1</v>
      </c>
      <c r="CI403">
        <v>0</v>
      </c>
      <c r="CJ403">
        <v>31</v>
      </c>
      <c r="CK403" s="28" t="s">
        <v>80</v>
      </c>
    </row>
    <row r="404" spans="1:89" x14ac:dyDescent="0.35">
      <c r="A404">
        <v>403</v>
      </c>
      <c r="B404">
        <v>26</v>
      </c>
      <c r="C404" s="21" t="s">
        <v>135</v>
      </c>
      <c r="D404" s="11">
        <v>16.7</v>
      </c>
      <c r="E404" s="12">
        <v>0.61</v>
      </c>
      <c r="F404" s="7">
        <f t="shared" si="62"/>
        <v>27.377049180327869</v>
      </c>
      <c r="G404" s="8">
        <v>0</v>
      </c>
      <c r="H404" s="9">
        <v>0</v>
      </c>
      <c r="I404" s="9">
        <v>0</v>
      </c>
      <c r="J404" s="9">
        <v>1</v>
      </c>
      <c r="K404" s="9">
        <v>0</v>
      </c>
      <c r="L404" s="8">
        <v>87414</v>
      </c>
      <c r="M404" s="9">
        <v>23</v>
      </c>
      <c r="N404" s="9">
        <f t="shared" si="60"/>
        <v>87390</v>
      </c>
      <c r="O404" s="9">
        <f t="shared" si="61"/>
        <v>12</v>
      </c>
      <c r="P404" s="7">
        <v>7.2</v>
      </c>
      <c r="Q404" s="7">
        <f t="shared" si="63"/>
        <v>28.299999999999997</v>
      </c>
      <c r="R404" s="9">
        <v>1</v>
      </c>
      <c r="S404" s="9">
        <v>0</v>
      </c>
      <c r="T404" s="9">
        <v>1</v>
      </c>
      <c r="U404" s="9">
        <v>0</v>
      </c>
      <c r="V404" s="9">
        <v>0</v>
      </c>
      <c r="W404" s="25">
        <v>0</v>
      </c>
      <c r="X404" s="9">
        <v>0</v>
      </c>
      <c r="Y404" s="9">
        <v>1</v>
      </c>
      <c r="Z404" s="25">
        <v>0</v>
      </c>
      <c r="AA404" s="9">
        <v>0</v>
      </c>
      <c r="AB404" s="25">
        <v>1</v>
      </c>
      <c r="AC404" s="17">
        <v>1996</v>
      </c>
      <c r="AD404" s="27">
        <v>2.1999999999999999E-2</v>
      </c>
      <c r="AE404" s="27">
        <v>0.30199999999999999</v>
      </c>
      <c r="AF404" s="27">
        <v>0.50800000000000001</v>
      </c>
      <c r="AG404" s="34">
        <v>0.16800000000000001</v>
      </c>
      <c r="AH404" s="33" t="s">
        <v>87</v>
      </c>
      <c r="AI404" s="15" t="s">
        <v>87</v>
      </c>
      <c r="AJ404">
        <v>0</v>
      </c>
      <c r="AK404" s="31">
        <v>1</v>
      </c>
      <c r="AL404" t="s">
        <v>87</v>
      </c>
      <c r="AM404" s="31" t="s">
        <v>87</v>
      </c>
      <c r="AN404">
        <v>0</v>
      </c>
      <c r="AO404" s="15">
        <v>1</v>
      </c>
      <c r="AP404">
        <v>0.49</v>
      </c>
      <c r="AQ404" s="15">
        <v>0.51</v>
      </c>
      <c r="AR404" s="15" t="s">
        <v>28</v>
      </c>
      <c r="AS404">
        <v>0</v>
      </c>
      <c r="AT404">
        <v>1</v>
      </c>
      <c r="AU404">
        <v>0</v>
      </c>
      <c r="AV404">
        <v>0</v>
      </c>
      <c r="AW404">
        <v>0</v>
      </c>
      <c r="AX404">
        <v>0</v>
      </c>
      <c r="AY404" s="15">
        <v>0</v>
      </c>
      <c r="AZ404">
        <v>0</v>
      </c>
      <c r="BA404">
        <v>1</v>
      </c>
      <c r="BB404" s="15">
        <v>0</v>
      </c>
      <c r="BC404">
        <v>2017</v>
      </c>
      <c r="BD404">
        <v>440</v>
      </c>
      <c r="BE404" s="21">
        <v>0.55000000000000004</v>
      </c>
      <c r="BF404" s="21">
        <v>41.5</v>
      </c>
      <c r="BG404">
        <v>0</v>
      </c>
      <c r="BH404">
        <v>1</v>
      </c>
      <c r="BI404">
        <v>0</v>
      </c>
      <c r="BJ404">
        <v>0</v>
      </c>
      <c r="BK404">
        <v>0</v>
      </c>
      <c r="BL404" s="15">
        <v>0</v>
      </c>
      <c r="BM404">
        <v>0</v>
      </c>
      <c r="BN404">
        <v>1</v>
      </c>
      <c r="BO404">
        <v>0</v>
      </c>
      <c r="BP404" s="15">
        <v>0</v>
      </c>
      <c r="BQ404">
        <v>0</v>
      </c>
      <c r="BR404">
        <v>0</v>
      </c>
      <c r="BS404" s="15">
        <v>0</v>
      </c>
      <c r="BT404">
        <v>1</v>
      </c>
      <c r="BU404">
        <v>1</v>
      </c>
      <c r="BV404">
        <v>0</v>
      </c>
      <c r="BW404">
        <v>0</v>
      </c>
      <c r="BX404">
        <v>0</v>
      </c>
      <c r="BY404">
        <v>0</v>
      </c>
      <c r="BZ404">
        <v>0</v>
      </c>
      <c r="CA404">
        <v>1</v>
      </c>
      <c r="CB404">
        <v>0</v>
      </c>
      <c r="CC404">
        <v>0</v>
      </c>
      <c r="CD404">
        <v>0</v>
      </c>
      <c r="CE404" s="15">
        <v>0</v>
      </c>
      <c r="CF404">
        <v>0.16400000000000001</v>
      </c>
      <c r="CG404">
        <v>127</v>
      </c>
      <c r="CH404">
        <v>1</v>
      </c>
      <c r="CI404">
        <v>0</v>
      </c>
      <c r="CJ404">
        <v>31</v>
      </c>
      <c r="CK404" s="28" t="s">
        <v>80</v>
      </c>
    </row>
    <row r="405" spans="1:89" x14ac:dyDescent="0.35">
      <c r="A405">
        <v>404</v>
      </c>
      <c r="B405">
        <v>26</v>
      </c>
      <c r="C405" s="21" t="s">
        <v>135</v>
      </c>
      <c r="D405" s="11">
        <v>16.399999999999999</v>
      </c>
      <c r="E405" s="12">
        <v>0.65200000000000002</v>
      </c>
      <c r="F405" s="7">
        <f t="shared" si="62"/>
        <v>25.153374233128833</v>
      </c>
      <c r="G405" s="8">
        <v>0</v>
      </c>
      <c r="H405" s="9">
        <v>0</v>
      </c>
      <c r="I405" s="9">
        <v>0</v>
      </c>
      <c r="J405" s="9">
        <v>1</v>
      </c>
      <c r="K405" s="9">
        <v>0</v>
      </c>
      <c r="L405" s="8">
        <v>87414</v>
      </c>
      <c r="M405" s="9">
        <v>23</v>
      </c>
      <c r="N405" s="9">
        <f t="shared" si="60"/>
        <v>87390</v>
      </c>
      <c r="O405" s="9">
        <f t="shared" si="61"/>
        <v>12</v>
      </c>
      <c r="P405" s="7">
        <v>7.2</v>
      </c>
      <c r="Q405" s="7">
        <f t="shared" si="63"/>
        <v>28.299999999999997</v>
      </c>
      <c r="R405" s="9">
        <v>1</v>
      </c>
      <c r="S405" s="9">
        <v>0</v>
      </c>
      <c r="T405" s="9">
        <v>1</v>
      </c>
      <c r="U405" s="9">
        <v>0</v>
      </c>
      <c r="V405" s="9">
        <v>0</v>
      </c>
      <c r="W405" s="25">
        <v>0</v>
      </c>
      <c r="X405" s="9">
        <v>0</v>
      </c>
      <c r="Y405" s="9">
        <v>1</v>
      </c>
      <c r="Z405" s="25">
        <v>0</v>
      </c>
      <c r="AA405" s="9">
        <v>0</v>
      </c>
      <c r="AB405" s="25">
        <v>1</v>
      </c>
      <c r="AC405" s="17">
        <v>1996</v>
      </c>
      <c r="AD405" s="27">
        <v>2.1999999999999999E-2</v>
      </c>
      <c r="AE405" s="27">
        <v>0.30199999999999999</v>
      </c>
      <c r="AF405" s="27">
        <v>0.50800000000000001</v>
      </c>
      <c r="AG405" s="34">
        <v>0.16800000000000001</v>
      </c>
      <c r="AH405" s="33" t="s">
        <v>87</v>
      </c>
      <c r="AI405" s="15" t="s">
        <v>87</v>
      </c>
      <c r="AJ405">
        <v>0</v>
      </c>
      <c r="AK405" s="31">
        <v>1</v>
      </c>
      <c r="AL405" t="s">
        <v>87</v>
      </c>
      <c r="AM405" s="31" t="s">
        <v>87</v>
      </c>
      <c r="AN405">
        <v>0</v>
      </c>
      <c r="AO405" s="15">
        <v>1</v>
      </c>
      <c r="AP405">
        <v>0.49</v>
      </c>
      <c r="AQ405" s="15">
        <v>0.51</v>
      </c>
      <c r="AR405" s="15" t="s">
        <v>28</v>
      </c>
      <c r="AS405">
        <v>0</v>
      </c>
      <c r="AT405">
        <v>1</v>
      </c>
      <c r="AU405">
        <v>0</v>
      </c>
      <c r="AV405">
        <v>0</v>
      </c>
      <c r="AW405">
        <v>0</v>
      </c>
      <c r="AX405">
        <v>0</v>
      </c>
      <c r="AY405" s="15">
        <v>0</v>
      </c>
      <c r="AZ405">
        <v>0</v>
      </c>
      <c r="BA405">
        <v>1</v>
      </c>
      <c r="BB405" s="15">
        <v>0</v>
      </c>
      <c r="BC405">
        <v>2017</v>
      </c>
      <c r="BD405">
        <v>440</v>
      </c>
      <c r="BE405" s="21">
        <v>0.55000000000000004</v>
      </c>
      <c r="BF405" s="21">
        <v>41.5</v>
      </c>
      <c r="BG405">
        <v>0</v>
      </c>
      <c r="BH405">
        <v>1</v>
      </c>
      <c r="BI405">
        <v>0</v>
      </c>
      <c r="BJ405">
        <v>0</v>
      </c>
      <c r="BK405">
        <v>0</v>
      </c>
      <c r="BL405" s="15">
        <v>0</v>
      </c>
      <c r="BM405">
        <v>0</v>
      </c>
      <c r="BN405">
        <v>1</v>
      </c>
      <c r="BO405">
        <v>0</v>
      </c>
      <c r="BP405" s="15">
        <v>0</v>
      </c>
      <c r="BQ405">
        <v>0</v>
      </c>
      <c r="BR405">
        <v>0</v>
      </c>
      <c r="BS405" s="15">
        <v>0</v>
      </c>
      <c r="BT405">
        <v>1</v>
      </c>
      <c r="BU405">
        <v>1</v>
      </c>
      <c r="BV405">
        <v>0</v>
      </c>
      <c r="BW405">
        <v>0</v>
      </c>
      <c r="BX405">
        <v>0</v>
      </c>
      <c r="BY405">
        <v>0</v>
      </c>
      <c r="BZ405">
        <v>0</v>
      </c>
      <c r="CA405">
        <v>1</v>
      </c>
      <c r="CB405">
        <v>0</v>
      </c>
      <c r="CC405">
        <v>0</v>
      </c>
      <c r="CD405">
        <v>0</v>
      </c>
      <c r="CE405" s="15">
        <v>0</v>
      </c>
      <c r="CF405">
        <v>0.16400000000000001</v>
      </c>
      <c r="CG405">
        <v>127</v>
      </c>
      <c r="CH405">
        <v>1</v>
      </c>
      <c r="CI405">
        <v>0</v>
      </c>
      <c r="CJ405">
        <v>31</v>
      </c>
      <c r="CK405" s="28" t="s">
        <v>80</v>
      </c>
    </row>
    <row r="406" spans="1:89" x14ac:dyDescent="0.35">
      <c r="A406">
        <v>405</v>
      </c>
      <c r="B406">
        <v>26</v>
      </c>
      <c r="C406" s="21" t="s">
        <v>135</v>
      </c>
      <c r="D406" s="11">
        <v>14.6</v>
      </c>
      <c r="E406" s="12">
        <v>0.60099999999999998</v>
      </c>
      <c r="F406" s="7">
        <f t="shared" si="62"/>
        <v>24.292845257903494</v>
      </c>
      <c r="G406" s="8">
        <v>0</v>
      </c>
      <c r="H406" s="9">
        <v>0</v>
      </c>
      <c r="I406" s="9">
        <v>0</v>
      </c>
      <c r="J406" s="9">
        <v>1</v>
      </c>
      <c r="K406" s="9">
        <v>0</v>
      </c>
      <c r="L406" s="8">
        <v>135248</v>
      </c>
      <c r="M406" s="9">
        <v>23</v>
      </c>
      <c r="N406" s="9">
        <f t="shared" si="60"/>
        <v>135224</v>
      </c>
      <c r="O406" s="9">
        <f t="shared" si="61"/>
        <v>12</v>
      </c>
      <c r="P406" s="7">
        <v>7.2</v>
      </c>
      <c r="Q406" s="7">
        <f t="shared" si="63"/>
        <v>28.299999999999997</v>
      </c>
      <c r="R406" s="9">
        <v>1</v>
      </c>
      <c r="S406" s="9">
        <v>0</v>
      </c>
      <c r="T406" s="9">
        <v>1</v>
      </c>
      <c r="U406" s="9">
        <v>0</v>
      </c>
      <c r="V406" s="9">
        <v>0</v>
      </c>
      <c r="W406" s="25">
        <v>0</v>
      </c>
      <c r="X406" s="9">
        <v>0</v>
      </c>
      <c r="Y406" s="9">
        <v>1</v>
      </c>
      <c r="Z406" s="25">
        <v>0</v>
      </c>
      <c r="AA406" s="9">
        <v>0</v>
      </c>
      <c r="AB406" s="25">
        <v>1</v>
      </c>
      <c r="AC406" s="17">
        <v>1996</v>
      </c>
      <c r="AD406" s="27">
        <v>2.1999999999999999E-2</v>
      </c>
      <c r="AE406" s="27">
        <v>0.30199999999999999</v>
      </c>
      <c r="AF406" s="27">
        <v>0.50800000000000001</v>
      </c>
      <c r="AG406" s="34">
        <v>0.16800000000000001</v>
      </c>
      <c r="AH406" s="33" t="s">
        <v>87</v>
      </c>
      <c r="AI406" s="15" t="s">
        <v>87</v>
      </c>
      <c r="AJ406" t="s">
        <v>87</v>
      </c>
      <c r="AK406" s="31" t="s">
        <v>87</v>
      </c>
      <c r="AL406" t="s">
        <v>87</v>
      </c>
      <c r="AM406" s="31" t="s">
        <v>87</v>
      </c>
      <c r="AN406">
        <v>0</v>
      </c>
      <c r="AO406" s="15">
        <v>1</v>
      </c>
      <c r="AP406">
        <v>0</v>
      </c>
      <c r="AQ406" s="15">
        <v>1</v>
      </c>
      <c r="AR406" s="15" t="s">
        <v>28</v>
      </c>
      <c r="AS406">
        <v>0</v>
      </c>
      <c r="AT406">
        <v>1</v>
      </c>
      <c r="AU406">
        <v>0</v>
      </c>
      <c r="AV406">
        <v>0</v>
      </c>
      <c r="AW406">
        <v>0</v>
      </c>
      <c r="AX406">
        <v>0</v>
      </c>
      <c r="AY406" s="15">
        <v>0</v>
      </c>
      <c r="AZ406">
        <v>0</v>
      </c>
      <c r="BA406">
        <v>1</v>
      </c>
      <c r="BB406" s="15">
        <v>0</v>
      </c>
      <c r="BC406">
        <v>2017</v>
      </c>
      <c r="BD406">
        <v>440</v>
      </c>
      <c r="BE406" s="21">
        <v>0.55000000000000004</v>
      </c>
      <c r="BF406" s="21">
        <v>41.5</v>
      </c>
      <c r="BG406">
        <v>0</v>
      </c>
      <c r="BH406">
        <v>1</v>
      </c>
      <c r="BI406">
        <v>0</v>
      </c>
      <c r="BJ406">
        <v>0</v>
      </c>
      <c r="BK406">
        <v>0</v>
      </c>
      <c r="BL406" s="15">
        <v>0</v>
      </c>
      <c r="BM406">
        <v>0</v>
      </c>
      <c r="BN406">
        <v>1</v>
      </c>
      <c r="BO406">
        <v>0</v>
      </c>
      <c r="BP406" s="15">
        <v>0</v>
      </c>
      <c r="BQ406">
        <v>0</v>
      </c>
      <c r="BR406">
        <v>0</v>
      </c>
      <c r="BS406" s="15">
        <v>0</v>
      </c>
      <c r="BT406">
        <v>1</v>
      </c>
      <c r="BU406">
        <v>1</v>
      </c>
      <c r="BV406">
        <v>0</v>
      </c>
      <c r="BW406">
        <v>0</v>
      </c>
      <c r="BX406">
        <v>0</v>
      </c>
      <c r="BY406">
        <v>0</v>
      </c>
      <c r="BZ406">
        <v>0</v>
      </c>
      <c r="CA406">
        <v>1</v>
      </c>
      <c r="CB406">
        <v>0</v>
      </c>
      <c r="CC406">
        <v>0</v>
      </c>
      <c r="CD406">
        <v>0</v>
      </c>
      <c r="CE406" s="15">
        <v>0</v>
      </c>
      <c r="CF406">
        <v>0.16400000000000001</v>
      </c>
      <c r="CG406">
        <v>127</v>
      </c>
      <c r="CH406">
        <v>1</v>
      </c>
      <c r="CI406">
        <v>0</v>
      </c>
      <c r="CJ406">
        <v>31</v>
      </c>
      <c r="CK406" s="28" t="s">
        <v>80</v>
      </c>
    </row>
    <row r="407" spans="1:89" x14ac:dyDescent="0.35">
      <c r="A407">
        <v>406</v>
      </c>
      <c r="B407">
        <v>26</v>
      </c>
      <c r="C407" s="21" t="s">
        <v>135</v>
      </c>
      <c r="D407" s="11">
        <v>15.8</v>
      </c>
      <c r="E407" s="12">
        <v>0.627</v>
      </c>
      <c r="F407" s="7">
        <f t="shared" si="62"/>
        <v>25.199362041467307</v>
      </c>
      <c r="G407" s="8">
        <v>0</v>
      </c>
      <c r="H407" s="9">
        <v>0</v>
      </c>
      <c r="I407" s="9">
        <v>0</v>
      </c>
      <c r="J407" s="9">
        <v>1</v>
      </c>
      <c r="K407" s="9">
        <v>0</v>
      </c>
      <c r="L407" s="8">
        <v>135248</v>
      </c>
      <c r="M407" s="9">
        <v>23</v>
      </c>
      <c r="N407" s="9">
        <f t="shared" si="60"/>
        <v>135224</v>
      </c>
      <c r="O407" s="9">
        <f t="shared" si="61"/>
        <v>12</v>
      </c>
      <c r="P407" s="7">
        <v>7.2</v>
      </c>
      <c r="Q407" s="7">
        <f t="shared" si="63"/>
        <v>28.299999999999997</v>
      </c>
      <c r="R407" s="9">
        <v>1</v>
      </c>
      <c r="S407" s="9">
        <v>0</v>
      </c>
      <c r="T407" s="9">
        <v>1</v>
      </c>
      <c r="U407" s="9">
        <v>0</v>
      </c>
      <c r="V407" s="9">
        <v>0</v>
      </c>
      <c r="W407" s="25">
        <v>0</v>
      </c>
      <c r="X407" s="9">
        <v>0</v>
      </c>
      <c r="Y407" s="9">
        <v>1</v>
      </c>
      <c r="Z407" s="25">
        <v>0</v>
      </c>
      <c r="AA407" s="9">
        <v>0</v>
      </c>
      <c r="AB407" s="25">
        <v>1</v>
      </c>
      <c r="AC407" s="17">
        <v>1996</v>
      </c>
      <c r="AD407" s="27">
        <v>2.1999999999999999E-2</v>
      </c>
      <c r="AE407" s="27">
        <v>0.30199999999999999</v>
      </c>
      <c r="AF407" s="27">
        <v>0.50800000000000001</v>
      </c>
      <c r="AG407" s="34">
        <v>0.16800000000000001</v>
      </c>
      <c r="AH407" s="33" t="s">
        <v>87</v>
      </c>
      <c r="AI407" s="15" t="s">
        <v>87</v>
      </c>
      <c r="AJ407" t="s">
        <v>87</v>
      </c>
      <c r="AK407" s="31" t="s">
        <v>87</v>
      </c>
      <c r="AL407" t="s">
        <v>87</v>
      </c>
      <c r="AM407" s="31" t="s">
        <v>87</v>
      </c>
      <c r="AN407">
        <v>0</v>
      </c>
      <c r="AO407" s="15">
        <v>1</v>
      </c>
      <c r="AP407">
        <v>0</v>
      </c>
      <c r="AQ407" s="15">
        <v>1</v>
      </c>
      <c r="AR407" s="15" t="s">
        <v>28</v>
      </c>
      <c r="AS407">
        <v>0</v>
      </c>
      <c r="AT407">
        <v>1</v>
      </c>
      <c r="AU407">
        <v>0</v>
      </c>
      <c r="AV407">
        <v>0</v>
      </c>
      <c r="AW407">
        <v>0</v>
      </c>
      <c r="AX407">
        <v>0</v>
      </c>
      <c r="AY407" s="15">
        <v>0</v>
      </c>
      <c r="AZ407">
        <v>0</v>
      </c>
      <c r="BA407">
        <v>1</v>
      </c>
      <c r="BB407" s="15">
        <v>0</v>
      </c>
      <c r="BC407">
        <v>2017</v>
      </c>
      <c r="BD407">
        <v>440</v>
      </c>
      <c r="BE407" s="21">
        <v>0.55000000000000004</v>
      </c>
      <c r="BF407" s="21">
        <v>41.5</v>
      </c>
      <c r="BG407">
        <v>0</v>
      </c>
      <c r="BH407">
        <v>1</v>
      </c>
      <c r="BI407">
        <v>0</v>
      </c>
      <c r="BJ407">
        <v>0</v>
      </c>
      <c r="BK407">
        <v>0</v>
      </c>
      <c r="BL407" s="15">
        <v>0</v>
      </c>
      <c r="BM407">
        <v>0</v>
      </c>
      <c r="BN407">
        <v>1</v>
      </c>
      <c r="BO407">
        <v>0</v>
      </c>
      <c r="BP407" s="15">
        <v>0</v>
      </c>
      <c r="BQ407">
        <v>0</v>
      </c>
      <c r="BR407">
        <v>0</v>
      </c>
      <c r="BS407" s="15">
        <v>0</v>
      </c>
      <c r="BT407">
        <v>1</v>
      </c>
      <c r="BU407">
        <v>1</v>
      </c>
      <c r="BV407">
        <v>0</v>
      </c>
      <c r="BW407">
        <v>0</v>
      </c>
      <c r="BX407">
        <v>0</v>
      </c>
      <c r="BY407">
        <v>0</v>
      </c>
      <c r="BZ407">
        <v>0</v>
      </c>
      <c r="CA407">
        <v>1</v>
      </c>
      <c r="CB407">
        <v>0</v>
      </c>
      <c r="CC407">
        <v>0</v>
      </c>
      <c r="CD407">
        <v>0</v>
      </c>
      <c r="CE407" s="15">
        <v>0</v>
      </c>
      <c r="CF407">
        <v>0.16400000000000001</v>
      </c>
      <c r="CG407">
        <v>127</v>
      </c>
      <c r="CH407">
        <v>1</v>
      </c>
      <c r="CI407">
        <v>0</v>
      </c>
      <c r="CJ407">
        <v>31</v>
      </c>
      <c r="CK407" s="28" t="s">
        <v>80</v>
      </c>
    </row>
    <row r="408" spans="1:89" x14ac:dyDescent="0.35">
      <c r="A408">
        <v>407</v>
      </c>
      <c r="B408">
        <v>26</v>
      </c>
      <c r="C408" s="21" t="s">
        <v>135</v>
      </c>
      <c r="D408" s="11">
        <v>14.1</v>
      </c>
      <c r="E408" s="12">
        <v>0.57799999999999996</v>
      </c>
      <c r="F408" s="7">
        <f t="shared" si="62"/>
        <v>24.394463667820069</v>
      </c>
      <c r="G408" s="8">
        <v>0</v>
      </c>
      <c r="H408" s="9">
        <v>0</v>
      </c>
      <c r="I408" s="9">
        <v>0</v>
      </c>
      <c r="J408" s="9">
        <v>1</v>
      </c>
      <c r="K408" s="9">
        <v>0</v>
      </c>
      <c r="L408" s="8">
        <v>64585</v>
      </c>
      <c r="M408" s="9">
        <v>23</v>
      </c>
      <c r="N408" s="9">
        <f t="shared" si="60"/>
        <v>64561</v>
      </c>
      <c r="O408" s="9">
        <f t="shared" si="61"/>
        <v>12</v>
      </c>
      <c r="P408" s="7">
        <v>7.2</v>
      </c>
      <c r="Q408" s="7">
        <f t="shared" si="63"/>
        <v>28.299999999999997</v>
      </c>
      <c r="R408" s="9">
        <v>1</v>
      </c>
      <c r="S408" s="9">
        <v>0</v>
      </c>
      <c r="T408" s="9">
        <v>1</v>
      </c>
      <c r="U408" s="9">
        <v>0</v>
      </c>
      <c r="V408" s="9">
        <v>0</v>
      </c>
      <c r="W408" s="25">
        <v>0</v>
      </c>
      <c r="X408" s="9">
        <v>0</v>
      </c>
      <c r="Y408" s="9">
        <v>1</v>
      </c>
      <c r="Z408" s="25">
        <v>0</v>
      </c>
      <c r="AA408" s="9">
        <v>0</v>
      </c>
      <c r="AB408" s="25">
        <v>1</v>
      </c>
      <c r="AC408" s="17">
        <v>1996</v>
      </c>
      <c r="AD408" s="27">
        <v>2.1999999999999999E-2</v>
      </c>
      <c r="AE408" s="27">
        <v>0.30199999999999999</v>
      </c>
      <c r="AF408" s="27">
        <v>0.50800000000000001</v>
      </c>
      <c r="AG408" s="34">
        <v>0.16800000000000001</v>
      </c>
      <c r="AH408" s="33" t="s">
        <v>87</v>
      </c>
      <c r="AI408" s="15" t="s">
        <v>87</v>
      </c>
      <c r="AJ408" t="s">
        <v>87</v>
      </c>
      <c r="AK408" s="31" t="s">
        <v>87</v>
      </c>
      <c r="AL408" t="s">
        <v>87</v>
      </c>
      <c r="AM408" s="31" t="s">
        <v>87</v>
      </c>
      <c r="AN408">
        <v>0</v>
      </c>
      <c r="AO408" s="15">
        <v>1</v>
      </c>
      <c r="AP408">
        <v>1</v>
      </c>
      <c r="AQ408" s="15">
        <v>0</v>
      </c>
      <c r="AR408" s="15" t="s">
        <v>28</v>
      </c>
      <c r="AS408">
        <v>0</v>
      </c>
      <c r="AT408">
        <v>1</v>
      </c>
      <c r="AU408">
        <v>0</v>
      </c>
      <c r="AV408">
        <v>0</v>
      </c>
      <c r="AW408">
        <v>0</v>
      </c>
      <c r="AX408">
        <v>0</v>
      </c>
      <c r="AY408" s="15">
        <v>0</v>
      </c>
      <c r="AZ408">
        <v>0</v>
      </c>
      <c r="BA408">
        <v>1</v>
      </c>
      <c r="BB408" s="15">
        <v>0</v>
      </c>
      <c r="BC408">
        <v>2017</v>
      </c>
      <c r="BD408">
        <v>440</v>
      </c>
      <c r="BE408" s="21">
        <v>0.55000000000000004</v>
      </c>
      <c r="BF408" s="21">
        <v>41.5</v>
      </c>
      <c r="BG408">
        <v>0</v>
      </c>
      <c r="BH408">
        <v>1</v>
      </c>
      <c r="BI408">
        <v>0</v>
      </c>
      <c r="BJ408">
        <v>0</v>
      </c>
      <c r="BK408">
        <v>0</v>
      </c>
      <c r="BL408" s="15">
        <v>0</v>
      </c>
      <c r="BM408">
        <v>0</v>
      </c>
      <c r="BN408">
        <v>1</v>
      </c>
      <c r="BO408">
        <v>0</v>
      </c>
      <c r="BP408" s="15">
        <v>0</v>
      </c>
      <c r="BQ408">
        <v>0</v>
      </c>
      <c r="BR408">
        <v>0</v>
      </c>
      <c r="BS408" s="15">
        <v>0</v>
      </c>
      <c r="BT408">
        <v>1</v>
      </c>
      <c r="BU408">
        <v>1</v>
      </c>
      <c r="BV408">
        <v>0</v>
      </c>
      <c r="BW408">
        <v>0</v>
      </c>
      <c r="BX408">
        <v>0</v>
      </c>
      <c r="BY408">
        <v>0</v>
      </c>
      <c r="BZ408">
        <v>0</v>
      </c>
      <c r="CA408">
        <v>1</v>
      </c>
      <c r="CB408">
        <v>0</v>
      </c>
      <c r="CC408">
        <v>0</v>
      </c>
      <c r="CD408">
        <v>0</v>
      </c>
      <c r="CE408" s="15">
        <v>0</v>
      </c>
      <c r="CF408">
        <v>0.16400000000000001</v>
      </c>
      <c r="CG408">
        <v>127</v>
      </c>
      <c r="CH408">
        <v>1</v>
      </c>
      <c r="CI408">
        <v>0</v>
      </c>
      <c r="CJ408">
        <v>31</v>
      </c>
      <c r="CK408" s="28" t="s">
        <v>80</v>
      </c>
    </row>
    <row r="409" spans="1:89" x14ac:dyDescent="0.35">
      <c r="A409">
        <v>408</v>
      </c>
      <c r="B409" s="38">
        <v>26</v>
      </c>
      <c r="C409" s="39" t="s">
        <v>135</v>
      </c>
      <c r="D409" s="40">
        <v>16.3</v>
      </c>
      <c r="E409" s="41">
        <v>0.71099999999999997</v>
      </c>
      <c r="F409" s="42">
        <f t="shared" si="62"/>
        <v>22.925457102672294</v>
      </c>
      <c r="G409" s="44">
        <v>0</v>
      </c>
      <c r="H409" s="45">
        <v>0</v>
      </c>
      <c r="I409" s="45">
        <v>0</v>
      </c>
      <c r="J409" s="45">
        <v>1</v>
      </c>
      <c r="K409" s="45">
        <v>0</v>
      </c>
      <c r="L409" s="44">
        <v>64585</v>
      </c>
      <c r="M409" s="45">
        <v>23</v>
      </c>
      <c r="N409" s="45">
        <f t="shared" si="60"/>
        <v>64561</v>
      </c>
      <c r="O409" s="45">
        <f t="shared" si="61"/>
        <v>12</v>
      </c>
      <c r="P409" s="42">
        <v>7.2</v>
      </c>
      <c r="Q409" s="42">
        <f t="shared" si="63"/>
        <v>28.299999999999997</v>
      </c>
      <c r="R409" s="45">
        <v>1</v>
      </c>
      <c r="S409" s="45">
        <v>0</v>
      </c>
      <c r="T409" s="45">
        <v>1</v>
      </c>
      <c r="U409" s="45">
        <v>0</v>
      </c>
      <c r="V409" s="45">
        <v>0</v>
      </c>
      <c r="W409" s="46">
        <v>0</v>
      </c>
      <c r="X409" s="45">
        <v>0</v>
      </c>
      <c r="Y409" s="45">
        <v>1</v>
      </c>
      <c r="Z409" s="46">
        <v>0</v>
      </c>
      <c r="AA409" s="45">
        <v>0</v>
      </c>
      <c r="AB409" s="46">
        <v>1</v>
      </c>
      <c r="AC409" s="47">
        <v>1996</v>
      </c>
      <c r="AD409" s="43">
        <v>2.1999999999999999E-2</v>
      </c>
      <c r="AE409" s="43">
        <v>0.30199999999999999</v>
      </c>
      <c r="AF409" s="43">
        <v>0.50800000000000001</v>
      </c>
      <c r="AG409" s="34">
        <v>0.16800000000000001</v>
      </c>
      <c r="AH409" s="49" t="s">
        <v>87</v>
      </c>
      <c r="AI409" s="50" t="s">
        <v>87</v>
      </c>
      <c r="AJ409" s="38" t="s">
        <v>87</v>
      </c>
      <c r="AK409" s="51" t="s">
        <v>87</v>
      </c>
      <c r="AL409" s="38" t="s">
        <v>87</v>
      </c>
      <c r="AM409" s="51" t="s">
        <v>87</v>
      </c>
      <c r="AN409">
        <v>0</v>
      </c>
      <c r="AO409" s="50">
        <v>1</v>
      </c>
      <c r="AP409" s="38">
        <v>1</v>
      </c>
      <c r="AQ409" s="50">
        <v>0</v>
      </c>
      <c r="AR409" s="50" t="s">
        <v>28</v>
      </c>
      <c r="AS409">
        <v>0</v>
      </c>
      <c r="AT409">
        <v>1</v>
      </c>
      <c r="AU409">
        <v>0</v>
      </c>
      <c r="AV409">
        <v>0</v>
      </c>
      <c r="AW409">
        <v>0</v>
      </c>
      <c r="AX409">
        <v>0</v>
      </c>
      <c r="AY409" s="50">
        <v>0</v>
      </c>
      <c r="AZ409">
        <v>0</v>
      </c>
      <c r="BA409">
        <v>1</v>
      </c>
      <c r="BB409" s="50">
        <v>0</v>
      </c>
      <c r="BC409">
        <v>2017</v>
      </c>
      <c r="BD409">
        <v>440</v>
      </c>
      <c r="BE409" s="39">
        <v>0.55000000000000004</v>
      </c>
      <c r="BF409" s="39">
        <v>41.5</v>
      </c>
      <c r="BG409" s="38">
        <v>0</v>
      </c>
      <c r="BH409" s="38">
        <v>1</v>
      </c>
      <c r="BI409" s="38">
        <v>0</v>
      </c>
      <c r="BJ409" s="38">
        <v>0</v>
      </c>
      <c r="BK409" s="38">
        <v>0</v>
      </c>
      <c r="BL409" s="50">
        <v>0</v>
      </c>
      <c r="BM409" s="38">
        <v>0</v>
      </c>
      <c r="BN409" s="38">
        <v>1</v>
      </c>
      <c r="BO409" s="38">
        <v>0</v>
      </c>
      <c r="BP409" s="50">
        <v>0</v>
      </c>
      <c r="BQ409" s="38">
        <v>0</v>
      </c>
      <c r="BR409" s="38">
        <v>0</v>
      </c>
      <c r="BS409" s="50">
        <v>0</v>
      </c>
      <c r="BT409" s="38">
        <v>1</v>
      </c>
      <c r="BU409" s="38">
        <v>1</v>
      </c>
      <c r="BV409" s="38">
        <v>0</v>
      </c>
      <c r="BW409" s="38">
        <v>0</v>
      </c>
      <c r="BX409" s="38">
        <v>0</v>
      </c>
      <c r="BY409" s="38">
        <v>0</v>
      </c>
      <c r="BZ409" s="38">
        <v>0</v>
      </c>
      <c r="CA409">
        <v>1</v>
      </c>
      <c r="CB409" s="38">
        <v>0</v>
      </c>
      <c r="CC409" s="38">
        <v>0</v>
      </c>
      <c r="CD409" s="38">
        <v>0</v>
      </c>
      <c r="CE409" s="50">
        <v>0</v>
      </c>
      <c r="CF409">
        <v>0.16400000000000001</v>
      </c>
      <c r="CG409">
        <v>127</v>
      </c>
      <c r="CH409">
        <v>1</v>
      </c>
      <c r="CI409">
        <v>0</v>
      </c>
      <c r="CJ409">
        <v>31</v>
      </c>
      <c r="CK409" s="28" t="s">
        <v>80</v>
      </c>
    </row>
    <row r="410" spans="1:89" x14ac:dyDescent="0.35">
      <c r="A410">
        <v>409</v>
      </c>
      <c r="B410">
        <v>27</v>
      </c>
      <c r="C410" s="21" t="s">
        <v>196</v>
      </c>
      <c r="D410" s="11">
        <v>4.5999999999999996</v>
      </c>
      <c r="E410" s="12">
        <f t="shared" ref="E410:E417" si="64">D410/F410</f>
        <v>0.13855421686746985</v>
      </c>
      <c r="F410" s="7">
        <v>33.200000000000003</v>
      </c>
      <c r="G410" s="8">
        <v>0</v>
      </c>
      <c r="H410" s="9">
        <v>0</v>
      </c>
      <c r="I410" s="9">
        <v>0</v>
      </c>
      <c r="J410" s="9">
        <v>1</v>
      </c>
      <c r="K410" s="9">
        <v>0</v>
      </c>
      <c r="L410" s="8">
        <v>9065</v>
      </c>
      <c r="M410" s="9">
        <v>5</v>
      </c>
      <c r="N410" s="9">
        <f t="shared" si="60"/>
        <v>9059</v>
      </c>
      <c r="O410" s="9">
        <f t="shared" si="61"/>
        <v>8</v>
      </c>
      <c r="P410" s="7">
        <v>5.19</v>
      </c>
      <c r="Q410" s="7">
        <v>18.3</v>
      </c>
      <c r="R410" s="9">
        <v>1</v>
      </c>
      <c r="S410" s="9">
        <v>0</v>
      </c>
      <c r="T410" s="9">
        <v>1</v>
      </c>
      <c r="U410" s="9">
        <v>0</v>
      </c>
      <c r="V410" s="9">
        <v>0</v>
      </c>
      <c r="W410" s="25">
        <v>0</v>
      </c>
      <c r="X410" s="9">
        <v>0</v>
      </c>
      <c r="Y410" s="9">
        <v>1</v>
      </c>
      <c r="Z410" s="25">
        <v>0</v>
      </c>
      <c r="AA410" s="9">
        <v>0</v>
      </c>
      <c r="AB410" s="25">
        <v>1</v>
      </c>
      <c r="AC410" s="17">
        <v>1998</v>
      </c>
      <c r="AD410" s="27">
        <v>0.11</v>
      </c>
      <c r="AE410" s="27">
        <v>0.52</v>
      </c>
      <c r="AF410" s="27">
        <v>0.31</v>
      </c>
      <c r="AG410" s="34">
        <v>0.06</v>
      </c>
      <c r="AH410" s="33">
        <v>1</v>
      </c>
      <c r="AI410" s="15">
        <v>0</v>
      </c>
      <c r="AJ410">
        <v>1</v>
      </c>
      <c r="AK410" s="31">
        <v>0</v>
      </c>
      <c r="AL410" t="s">
        <v>87</v>
      </c>
      <c r="AM410" s="31" t="s">
        <v>87</v>
      </c>
      <c r="AN410">
        <v>0</v>
      </c>
      <c r="AO410" s="15">
        <v>1</v>
      </c>
      <c r="AP410" t="s">
        <v>87</v>
      </c>
      <c r="AQ410" s="15" t="s">
        <v>87</v>
      </c>
      <c r="AR410" s="15" t="s">
        <v>19</v>
      </c>
      <c r="AS410">
        <v>0</v>
      </c>
      <c r="AT410">
        <v>0</v>
      </c>
      <c r="AU410">
        <v>0</v>
      </c>
      <c r="AV410">
        <v>0</v>
      </c>
      <c r="AW410">
        <v>0</v>
      </c>
      <c r="AX410">
        <v>0</v>
      </c>
      <c r="AY410" s="15">
        <v>1</v>
      </c>
      <c r="AZ410">
        <v>0</v>
      </c>
      <c r="BA410">
        <v>1</v>
      </c>
      <c r="BB410" s="15">
        <v>0</v>
      </c>
      <c r="BC410">
        <v>1066</v>
      </c>
      <c r="BD410">
        <v>85</v>
      </c>
      <c r="BE410" s="21">
        <v>0.71799999999999997</v>
      </c>
      <c r="BF410" s="21">
        <v>34.03</v>
      </c>
      <c r="BG410">
        <v>1</v>
      </c>
      <c r="BH410">
        <v>0</v>
      </c>
      <c r="BI410">
        <v>0</v>
      </c>
      <c r="BJ410">
        <v>0</v>
      </c>
      <c r="BK410">
        <v>0</v>
      </c>
      <c r="BL410" s="15">
        <v>0</v>
      </c>
      <c r="BM410">
        <v>0</v>
      </c>
      <c r="BN410">
        <v>0</v>
      </c>
      <c r="BO410">
        <v>1</v>
      </c>
      <c r="BP410" s="15">
        <v>0</v>
      </c>
      <c r="BQ410">
        <v>0</v>
      </c>
      <c r="BR410">
        <v>0</v>
      </c>
      <c r="BS410" s="15">
        <v>0</v>
      </c>
      <c r="BT410">
        <v>0</v>
      </c>
      <c r="BU410">
        <v>0</v>
      </c>
      <c r="BV410">
        <v>1</v>
      </c>
      <c r="BW410">
        <v>1</v>
      </c>
      <c r="BX410">
        <v>0</v>
      </c>
      <c r="BY410">
        <v>0</v>
      </c>
      <c r="BZ410">
        <v>0</v>
      </c>
      <c r="CA410">
        <v>0</v>
      </c>
      <c r="CB410">
        <v>0</v>
      </c>
      <c r="CC410">
        <v>0</v>
      </c>
      <c r="CD410">
        <v>0</v>
      </c>
      <c r="CE410" s="15">
        <v>0</v>
      </c>
      <c r="CF410">
        <v>8.5000000000000006E-2</v>
      </c>
      <c r="CG410">
        <v>58</v>
      </c>
      <c r="CH410">
        <v>1</v>
      </c>
      <c r="CI410">
        <v>0</v>
      </c>
      <c r="CJ410">
        <v>27</v>
      </c>
      <c r="CK410" s="28" t="s">
        <v>80</v>
      </c>
    </row>
    <row r="411" spans="1:89" x14ac:dyDescent="0.35">
      <c r="A411">
        <v>410</v>
      </c>
      <c r="B411">
        <v>27</v>
      </c>
      <c r="C411" s="21" t="s">
        <v>196</v>
      </c>
      <c r="D411" s="11">
        <v>5.3</v>
      </c>
      <c r="E411" s="12">
        <f t="shared" si="64"/>
        <v>0.2264957264957265</v>
      </c>
      <c r="F411" s="7">
        <v>23.4</v>
      </c>
      <c r="G411" s="8">
        <v>0</v>
      </c>
      <c r="H411" s="9">
        <v>0</v>
      </c>
      <c r="I411" s="9">
        <v>0</v>
      </c>
      <c r="J411" s="9">
        <v>1</v>
      </c>
      <c r="K411" s="9">
        <v>0</v>
      </c>
      <c r="L411" s="8">
        <v>3135</v>
      </c>
      <c r="M411" s="9">
        <v>5</v>
      </c>
      <c r="N411" s="9">
        <f t="shared" si="60"/>
        <v>3129</v>
      </c>
      <c r="O411" s="9">
        <f t="shared" si="61"/>
        <v>8</v>
      </c>
      <c r="P411" s="7">
        <v>3.53</v>
      </c>
      <c r="Q411" s="7">
        <v>16.399999999999999</v>
      </c>
      <c r="R411" s="9">
        <v>1</v>
      </c>
      <c r="S411" s="9">
        <v>0</v>
      </c>
      <c r="T411" s="9">
        <v>1</v>
      </c>
      <c r="U411" s="9">
        <v>0</v>
      </c>
      <c r="V411" s="9">
        <v>0</v>
      </c>
      <c r="W411" s="25">
        <v>0</v>
      </c>
      <c r="X411" s="9">
        <v>0</v>
      </c>
      <c r="Y411" s="9">
        <v>1</v>
      </c>
      <c r="Z411" s="25">
        <v>0</v>
      </c>
      <c r="AA411" s="9">
        <v>0</v>
      </c>
      <c r="AB411" s="25">
        <v>1</v>
      </c>
      <c r="AC411" s="17">
        <v>1998</v>
      </c>
      <c r="AD411" s="27">
        <v>0.26</v>
      </c>
      <c r="AE411" s="27">
        <v>0.47</v>
      </c>
      <c r="AF411" s="27">
        <v>0.247</v>
      </c>
      <c r="AG411" s="34">
        <v>2.3E-2</v>
      </c>
      <c r="AH411" s="33">
        <v>1</v>
      </c>
      <c r="AI411" s="15">
        <v>0</v>
      </c>
      <c r="AJ411">
        <v>0</v>
      </c>
      <c r="AK411" s="31">
        <v>1</v>
      </c>
      <c r="AL411" t="s">
        <v>87</v>
      </c>
      <c r="AM411" s="31" t="s">
        <v>87</v>
      </c>
      <c r="AN411">
        <v>0</v>
      </c>
      <c r="AO411" s="15">
        <v>1</v>
      </c>
      <c r="AP411" t="s">
        <v>87</v>
      </c>
      <c r="AQ411" s="15" t="s">
        <v>87</v>
      </c>
      <c r="AR411" s="15" t="s">
        <v>19</v>
      </c>
      <c r="AS411">
        <v>0</v>
      </c>
      <c r="AT411">
        <v>0</v>
      </c>
      <c r="AU411">
        <v>0</v>
      </c>
      <c r="AV411">
        <v>0</v>
      </c>
      <c r="AW411">
        <v>0</v>
      </c>
      <c r="AX411">
        <v>0</v>
      </c>
      <c r="AY411" s="15">
        <v>1</v>
      </c>
      <c r="AZ411">
        <v>0</v>
      </c>
      <c r="BA411">
        <v>1</v>
      </c>
      <c r="BB411" s="15">
        <v>0</v>
      </c>
      <c r="BC411">
        <v>1066</v>
      </c>
      <c r="BD411">
        <v>85</v>
      </c>
      <c r="BE411" s="21">
        <v>0.71799999999999997</v>
      </c>
      <c r="BF411" s="21">
        <v>31.8</v>
      </c>
      <c r="BG411">
        <v>1</v>
      </c>
      <c r="BH411">
        <v>0</v>
      </c>
      <c r="BI411">
        <v>0</v>
      </c>
      <c r="BJ411">
        <v>0</v>
      </c>
      <c r="BK411">
        <v>0</v>
      </c>
      <c r="BL411" s="15">
        <v>0</v>
      </c>
      <c r="BM411">
        <v>0</v>
      </c>
      <c r="BN411">
        <v>0</v>
      </c>
      <c r="BO411">
        <v>1</v>
      </c>
      <c r="BP411" s="15">
        <v>0</v>
      </c>
      <c r="BQ411">
        <v>0</v>
      </c>
      <c r="BR411">
        <v>0</v>
      </c>
      <c r="BS411" s="15">
        <v>0</v>
      </c>
      <c r="BT411">
        <v>0</v>
      </c>
      <c r="BU411">
        <v>0</v>
      </c>
      <c r="BV411">
        <v>1</v>
      </c>
      <c r="BW411">
        <v>1</v>
      </c>
      <c r="BX411">
        <v>0</v>
      </c>
      <c r="BY411">
        <v>0</v>
      </c>
      <c r="BZ411">
        <v>0</v>
      </c>
      <c r="CA411">
        <v>0</v>
      </c>
      <c r="CB411">
        <v>0</v>
      </c>
      <c r="CC411">
        <v>0</v>
      </c>
      <c r="CD411">
        <v>0</v>
      </c>
      <c r="CE411" s="15">
        <v>0</v>
      </c>
      <c r="CF411">
        <v>8.5000000000000006E-2</v>
      </c>
      <c r="CG411">
        <v>58</v>
      </c>
      <c r="CH411">
        <v>1</v>
      </c>
      <c r="CI411">
        <v>0</v>
      </c>
      <c r="CJ411">
        <v>27</v>
      </c>
      <c r="CK411" s="28" t="s">
        <v>80</v>
      </c>
    </row>
    <row r="412" spans="1:89" x14ac:dyDescent="0.35">
      <c r="A412">
        <v>411</v>
      </c>
      <c r="B412">
        <v>27</v>
      </c>
      <c r="C412" s="21" t="s">
        <v>196</v>
      </c>
      <c r="D412" s="11">
        <v>3.6</v>
      </c>
      <c r="E412" s="12">
        <f t="shared" si="64"/>
        <v>6.4285714285714293E-2</v>
      </c>
      <c r="F412" s="7">
        <v>56</v>
      </c>
      <c r="G412" s="8">
        <v>0</v>
      </c>
      <c r="H412" s="9">
        <v>0</v>
      </c>
      <c r="I412" s="9">
        <v>0</v>
      </c>
      <c r="J412" s="9">
        <v>1</v>
      </c>
      <c r="K412" s="9">
        <v>0</v>
      </c>
      <c r="L412" s="8">
        <v>55135</v>
      </c>
      <c r="M412" s="9">
        <v>5</v>
      </c>
      <c r="N412" s="9">
        <f t="shared" si="60"/>
        <v>55129</v>
      </c>
      <c r="O412" s="9">
        <f t="shared" si="61"/>
        <v>8</v>
      </c>
      <c r="P412" s="7">
        <v>5.19</v>
      </c>
      <c r="Q412" s="7">
        <v>18.3</v>
      </c>
      <c r="R412" s="9">
        <v>1</v>
      </c>
      <c r="S412" s="9">
        <v>0</v>
      </c>
      <c r="T412" s="9">
        <v>1</v>
      </c>
      <c r="U412" s="9">
        <v>0</v>
      </c>
      <c r="V412" s="9">
        <v>0</v>
      </c>
      <c r="W412" s="25">
        <v>0</v>
      </c>
      <c r="X412" s="9">
        <v>0</v>
      </c>
      <c r="Y412" s="9">
        <v>1</v>
      </c>
      <c r="Z412" s="25">
        <v>0</v>
      </c>
      <c r="AA412" s="9">
        <v>0</v>
      </c>
      <c r="AB412" s="25">
        <v>1</v>
      </c>
      <c r="AC412" s="17">
        <v>1998</v>
      </c>
      <c r="AD412" s="27">
        <v>0.11</v>
      </c>
      <c r="AE412" s="27">
        <v>0.52</v>
      </c>
      <c r="AF412" s="27">
        <v>0.31</v>
      </c>
      <c r="AG412" s="34">
        <v>0.06</v>
      </c>
      <c r="AH412" s="33">
        <v>0</v>
      </c>
      <c r="AI412" s="15">
        <v>1</v>
      </c>
      <c r="AJ412">
        <v>1</v>
      </c>
      <c r="AK412" s="31">
        <v>0</v>
      </c>
      <c r="AL412" t="s">
        <v>87</v>
      </c>
      <c r="AM412" s="31" t="s">
        <v>87</v>
      </c>
      <c r="AN412">
        <v>0</v>
      </c>
      <c r="AO412" s="15">
        <v>1</v>
      </c>
      <c r="AP412" t="s">
        <v>87</v>
      </c>
      <c r="AQ412" s="15" t="s">
        <v>87</v>
      </c>
      <c r="AR412" s="15" t="s">
        <v>19</v>
      </c>
      <c r="AS412">
        <v>0</v>
      </c>
      <c r="AT412">
        <v>0</v>
      </c>
      <c r="AU412">
        <v>0</v>
      </c>
      <c r="AV412">
        <v>0</v>
      </c>
      <c r="AW412">
        <v>0</v>
      </c>
      <c r="AX412">
        <v>0</v>
      </c>
      <c r="AY412" s="15">
        <v>1</v>
      </c>
      <c r="AZ412">
        <v>0</v>
      </c>
      <c r="BA412">
        <v>1</v>
      </c>
      <c r="BB412" s="15">
        <v>0</v>
      </c>
      <c r="BC412">
        <v>1066</v>
      </c>
      <c r="BD412">
        <v>85</v>
      </c>
      <c r="BE412" s="21">
        <v>0.71799999999999997</v>
      </c>
      <c r="BF412" s="21">
        <v>34.03</v>
      </c>
      <c r="BG412">
        <v>1</v>
      </c>
      <c r="BH412">
        <v>0</v>
      </c>
      <c r="BI412">
        <v>0</v>
      </c>
      <c r="BJ412">
        <v>0</v>
      </c>
      <c r="BK412">
        <v>0</v>
      </c>
      <c r="BL412" s="15">
        <v>0</v>
      </c>
      <c r="BM412">
        <v>0</v>
      </c>
      <c r="BN412">
        <v>0</v>
      </c>
      <c r="BO412">
        <v>1</v>
      </c>
      <c r="BP412" s="15">
        <v>0</v>
      </c>
      <c r="BQ412">
        <v>0</v>
      </c>
      <c r="BR412">
        <v>0</v>
      </c>
      <c r="BS412" s="15">
        <v>0</v>
      </c>
      <c r="BT412">
        <v>0</v>
      </c>
      <c r="BU412">
        <v>0</v>
      </c>
      <c r="BV412">
        <v>1</v>
      </c>
      <c r="BW412">
        <v>1</v>
      </c>
      <c r="BX412">
        <v>0</v>
      </c>
      <c r="BY412">
        <v>0</v>
      </c>
      <c r="BZ412">
        <v>0</v>
      </c>
      <c r="CA412">
        <v>0</v>
      </c>
      <c r="CB412">
        <v>0</v>
      </c>
      <c r="CC412">
        <v>0</v>
      </c>
      <c r="CD412">
        <v>0</v>
      </c>
      <c r="CE412" s="15">
        <v>0</v>
      </c>
      <c r="CF412">
        <v>8.5000000000000006E-2</v>
      </c>
      <c r="CG412">
        <v>58</v>
      </c>
      <c r="CH412">
        <v>1</v>
      </c>
      <c r="CI412">
        <v>0</v>
      </c>
      <c r="CJ412">
        <v>27</v>
      </c>
      <c r="CK412" s="28" t="s">
        <v>80</v>
      </c>
    </row>
    <row r="413" spans="1:89" x14ac:dyDescent="0.35">
      <c r="A413">
        <v>412</v>
      </c>
      <c r="B413">
        <v>27</v>
      </c>
      <c r="C413" s="21" t="s">
        <v>196</v>
      </c>
      <c r="D413" s="11">
        <v>2.8</v>
      </c>
      <c r="E413" s="12">
        <f t="shared" si="64"/>
        <v>9.3023255813953473E-2</v>
      </c>
      <c r="F413" s="7">
        <v>30.1</v>
      </c>
      <c r="G413" s="8">
        <v>0</v>
      </c>
      <c r="H413" s="9">
        <v>0</v>
      </c>
      <c r="I413" s="9">
        <v>0</v>
      </c>
      <c r="J413" s="9">
        <v>1</v>
      </c>
      <c r="K413" s="9">
        <v>0</v>
      </c>
      <c r="L413" s="8">
        <v>24826</v>
      </c>
      <c r="M413" s="9">
        <v>5</v>
      </c>
      <c r="N413" s="9">
        <f t="shared" si="60"/>
        <v>24820</v>
      </c>
      <c r="O413" s="9">
        <f t="shared" si="61"/>
        <v>8</v>
      </c>
      <c r="P413" s="7">
        <v>3.53</v>
      </c>
      <c r="Q413" s="7">
        <v>16.399999999999999</v>
      </c>
      <c r="R413" s="9">
        <v>1</v>
      </c>
      <c r="S413" s="9">
        <v>0</v>
      </c>
      <c r="T413" s="9">
        <v>1</v>
      </c>
      <c r="U413" s="9">
        <v>0</v>
      </c>
      <c r="V413" s="9">
        <v>0</v>
      </c>
      <c r="W413" s="25">
        <v>0</v>
      </c>
      <c r="X413" s="9">
        <v>0</v>
      </c>
      <c r="Y413" s="9">
        <v>1</v>
      </c>
      <c r="Z413" s="25">
        <v>0</v>
      </c>
      <c r="AA413" s="9">
        <v>0</v>
      </c>
      <c r="AB413" s="25">
        <v>1</v>
      </c>
      <c r="AC413" s="17">
        <v>1998</v>
      </c>
      <c r="AD413" s="27">
        <v>0.26</v>
      </c>
      <c r="AE413" s="27">
        <v>0.47</v>
      </c>
      <c r="AF413" s="27">
        <v>0.247</v>
      </c>
      <c r="AG413" s="34">
        <v>2.3E-2</v>
      </c>
      <c r="AH413" s="33">
        <v>0</v>
      </c>
      <c r="AI413" s="15">
        <v>1</v>
      </c>
      <c r="AJ413">
        <v>0</v>
      </c>
      <c r="AK413" s="31">
        <v>1</v>
      </c>
      <c r="AL413" t="s">
        <v>87</v>
      </c>
      <c r="AM413" s="31" t="s">
        <v>87</v>
      </c>
      <c r="AN413">
        <v>0</v>
      </c>
      <c r="AO413" s="15">
        <v>1</v>
      </c>
      <c r="AP413" t="s">
        <v>87</v>
      </c>
      <c r="AQ413" s="15" t="s">
        <v>87</v>
      </c>
      <c r="AR413" s="15" t="s">
        <v>19</v>
      </c>
      <c r="AS413">
        <v>0</v>
      </c>
      <c r="AT413">
        <v>0</v>
      </c>
      <c r="AU413">
        <v>0</v>
      </c>
      <c r="AV413">
        <v>0</v>
      </c>
      <c r="AW413">
        <v>0</v>
      </c>
      <c r="AX413">
        <v>0</v>
      </c>
      <c r="AY413" s="15">
        <v>1</v>
      </c>
      <c r="AZ413">
        <v>0</v>
      </c>
      <c r="BA413">
        <v>1</v>
      </c>
      <c r="BB413" s="15">
        <v>0</v>
      </c>
      <c r="BC413">
        <v>1066</v>
      </c>
      <c r="BD413">
        <v>85</v>
      </c>
      <c r="BE413" s="21">
        <v>0.71799999999999997</v>
      </c>
      <c r="BF413" s="21">
        <v>31.8</v>
      </c>
      <c r="BG413">
        <v>1</v>
      </c>
      <c r="BH413">
        <v>0</v>
      </c>
      <c r="BI413">
        <v>0</v>
      </c>
      <c r="BJ413">
        <v>0</v>
      </c>
      <c r="BK413">
        <v>0</v>
      </c>
      <c r="BL413" s="15">
        <v>0</v>
      </c>
      <c r="BM413">
        <v>0</v>
      </c>
      <c r="BN413">
        <v>0</v>
      </c>
      <c r="BO413">
        <v>1</v>
      </c>
      <c r="BP413" s="15">
        <v>0</v>
      </c>
      <c r="BQ413">
        <v>0</v>
      </c>
      <c r="BR413">
        <v>0</v>
      </c>
      <c r="BS413" s="15">
        <v>0</v>
      </c>
      <c r="BT413">
        <v>0</v>
      </c>
      <c r="BU413">
        <v>0</v>
      </c>
      <c r="BV413">
        <v>1</v>
      </c>
      <c r="BW413">
        <v>1</v>
      </c>
      <c r="BX413">
        <v>0</v>
      </c>
      <c r="BY413">
        <v>0</v>
      </c>
      <c r="BZ413">
        <v>0</v>
      </c>
      <c r="CA413">
        <v>0</v>
      </c>
      <c r="CB413">
        <v>0</v>
      </c>
      <c r="CC413">
        <v>0</v>
      </c>
      <c r="CD413">
        <v>0</v>
      </c>
      <c r="CE413" s="15">
        <v>0</v>
      </c>
      <c r="CF413">
        <v>8.5000000000000006E-2</v>
      </c>
      <c r="CG413">
        <v>58</v>
      </c>
      <c r="CH413">
        <v>1</v>
      </c>
      <c r="CI413">
        <v>0</v>
      </c>
      <c r="CJ413">
        <v>27</v>
      </c>
      <c r="CK413" s="28" t="s">
        <v>80</v>
      </c>
    </row>
    <row r="414" spans="1:89" x14ac:dyDescent="0.35">
      <c r="A414">
        <v>413</v>
      </c>
      <c r="B414">
        <v>27</v>
      </c>
      <c r="C414" s="21" t="s">
        <v>196</v>
      </c>
      <c r="D414" s="11">
        <v>2.5</v>
      </c>
      <c r="E414" s="12">
        <f t="shared" si="64"/>
        <v>0.39936102236421728</v>
      </c>
      <c r="F414" s="7">
        <v>6.26</v>
      </c>
      <c r="G414" s="8">
        <v>0</v>
      </c>
      <c r="H414" s="9">
        <v>0</v>
      </c>
      <c r="I414" s="9">
        <v>0</v>
      </c>
      <c r="J414" s="9">
        <v>1</v>
      </c>
      <c r="K414" s="9">
        <v>0</v>
      </c>
      <c r="L414" s="8">
        <v>9065</v>
      </c>
      <c r="M414" s="9">
        <v>5</v>
      </c>
      <c r="N414" s="9">
        <f t="shared" si="60"/>
        <v>9059</v>
      </c>
      <c r="O414" s="9">
        <f t="shared" si="61"/>
        <v>8</v>
      </c>
      <c r="P414" s="7">
        <v>5.19</v>
      </c>
      <c r="Q414" s="7">
        <v>18.3</v>
      </c>
      <c r="R414" s="9">
        <v>1</v>
      </c>
      <c r="S414" s="9">
        <v>0</v>
      </c>
      <c r="T414" s="9">
        <v>1</v>
      </c>
      <c r="U414" s="9">
        <v>0</v>
      </c>
      <c r="V414" s="9">
        <v>0</v>
      </c>
      <c r="W414" s="25">
        <v>0</v>
      </c>
      <c r="X414" s="9">
        <v>0</v>
      </c>
      <c r="Y414" s="9">
        <v>1</v>
      </c>
      <c r="Z414" s="25">
        <v>0</v>
      </c>
      <c r="AA414" s="9">
        <v>0</v>
      </c>
      <c r="AB414" s="25">
        <v>1</v>
      </c>
      <c r="AC414" s="17">
        <v>1998</v>
      </c>
      <c r="AD414" s="27">
        <v>0.11</v>
      </c>
      <c r="AE414" s="27">
        <v>0.52</v>
      </c>
      <c r="AF414" s="27">
        <v>0.31</v>
      </c>
      <c r="AG414" s="34">
        <v>0.06</v>
      </c>
      <c r="AH414" s="33">
        <v>1</v>
      </c>
      <c r="AI414" s="15">
        <v>0</v>
      </c>
      <c r="AJ414">
        <v>1</v>
      </c>
      <c r="AK414" s="31">
        <v>0</v>
      </c>
      <c r="AL414" t="s">
        <v>87</v>
      </c>
      <c r="AM414" s="31" t="s">
        <v>87</v>
      </c>
      <c r="AN414">
        <v>0</v>
      </c>
      <c r="AO414" s="15">
        <v>1</v>
      </c>
      <c r="AP414" t="s">
        <v>87</v>
      </c>
      <c r="AQ414" s="15" t="s">
        <v>87</v>
      </c>
      <c r="AR414" s="15" t="s">
        <v>19</v>
      </c>
      <c r="AS414">
        <v>0</v>
      </c>
      <c r="AT414">
        <v>0</v>
      </c>
      <c r="AU414">
        <v>0</v>
      </c>
      <c r="AV414">
        <v>0</v>
      </c>
      <c r="AW414">
        <v>0</v>
      </c>
      <c r="AX414">
        <v>0</v>
      </c>
      <c r="AY414" s="15">
        <v>1</v>
      </c>
      <c r="AZ414">
        <v>0</v>
      </c>
      <c r="BA414">
        <v>1</v>
      </c>
      <c r="BB414" s="15">
        <v>0</v>
      </c>
      <c r="BC414">
        <v>1066</v>
      </c>
      <c r="BD414">
        <v>85</v>
      </c>
      <c r="BE414" s="21">
        <v>0.71799999999999997</v>
      </c>
      <c r="BF414" s="21">
        <v>34.03</v>
      </c>
      <c r="BG414">
        <v>1</v>
      </c>
      <c r="BH414">
        <v>0</v>
      </c>
      <c r="BI414">
        <v>0</v>
      </c>
      <c r="BJ414">
        <v>0</v>
      </c>
      <c r="BK414">
        <v>0</v>
      </c>
      <c r="BL414" s="15">
        <v>0</v>
      </c>
      <c r="BM414">
        <v>0</v>
      </c>
      <c r="BN414">
        <v>0</v>
      </c>
      <c r="BO414">
        <v>1</v>
      </c>
      <c r="BP414" s="15">
        <v>0</v>
      </c>
      <c r="BQ414">
        <v>0</v>
      </c>
      <c r="BR414">
        <v>0</v>
      </c>
      <c r="BS414" s="15">
        <v>0</v>
      </c>
      <c r="BT414">
        <v>0</v>
      </c>
      <c r="BU414">
        <v>0</v>
      </c>
      <c r="BV414">
        <v>1</v>
      </c>
      <c r="BW414">
        <v>1</v>
      </c>
      <c r="BX414">
        <v>0</v>
      </c>
      <c r="BY414">
        <v>0</v>
      </c>
      <c r="BZ414">
        <v>0</v>
      </c>
      <c r="CA414">
        <v>0</v>
      </c>
      <c r="CB414">
        <v>0</v>
      </c>
      <c r="CC414">
        <v>0</v>
      </c>
      <c r="CD414">
        <v>0</v>
      </c>
      <c r="CE414" s="15">
        <v>0</v>
      </c>
      <c r="CF414">
        <v>8.5000000000000006E-2</v>
      </c>
      <c r="CG414">
        <v>58</v>
      </c>
      <c r="CH414">
        <v>1</v>
      </c>
      <c r="CI414">
        <v>0</v>
      </c>
      <c r="CJ414">
        <v>27</v>
      </c>
      <c r="CK414" s="28" t="s">
        <v>80</v>
      </c>
    </row>
    <row r="415" spans="1:89" x14ac:dyDescent="0.35">
      <c r="A415">
        <v>414</v>
      </c>
      <c r="B415">
        <v>27</v>
      </c>
      <c r="C415" s="21" t="s">
        <v>196</v>
      </c>
      <c r="D415" s="11">
        <v>2.4</v>
      </c>
      <c r="E415" s="12">
        <f t="shared" si="64"/>
        <v>0.69364161849710981</v>
      </c>
      <c r="F415" s="7">
        <v>3.46</v>
      </c>
      <c r="G415" s="8">
        <v>0</v>
      </c>
      <c r="H415" s="9">
        <v>0</v>
      </c>
      <c r="I415" s="9">
        <v>0</v>
      </c>
      <c r="J415" s="9">
        <v>1</v>
      </c>
      <c r="K415" s="9">
        <v>0</v>
      </c>
      <c r="L415" s="8">
        <v>3135</v>
      </c>
      <c r="M415" s="9">
        <v>5</v>
      </c>
      <c r="N415" s="9">
        <f t="shared" si="60"/>
        <v>3129</v>
      </c>
      <c r="O415" s="9">
        <f t="shared" si="61"/>
        <v>8</v>
      </c>
      <c r="P415" s="7">
        <v>3.53</v>
      </c>
      <c r="Q415" s="7">
        <v>16.399999999999999</v>
      </c>
      <c r="R415" s="9">
        <v>1</v>
      </c>
      <c r="S415" s="9">
        <v>0</v>
      </c>
      <c r="T415" s="9">
        <v>1</v>
      </c>
      <c r="U415" s="9">
        <v>0</v>
      </c>
      <c r="V415" s="9">
        <v>0</v>
      </c>
      <c r="W415" s="25">
        <v>0</v>
      </c>
      <c r="X415" s="9">
        <v>0</v>
      </c>
      <c r="Y415" s="9">
        <v>1</v>
      </c>
      <c r="Z415" s="25">
        <v>0</v>
      </c>
      <c r="AA415" s="9">
        <v>0</v>
      </c>
      <c r="AB415" s="25">
        <v>1</v>
      </c>
      <c r="AC415" s="17">
        <v>1998</v>
      </c>
      <c r="AD415" s="27">
        <v>0.26</v>
      </c>
      <c r="AE415" s="27">
        <v>0.47</v>
      </c>
      <c r="AF415" s="27">
        <v>0.247</v>
      </c>
      <c r="AG415" s="34">
        <v>2.3E-2</v>
      </c>
      <c r="AH415" s="33">
        <v>1</v>
      </c>
      <c r="AI415" s="15">
        <v>0</v>
      </c>
      <c r="AJ415">
        <v>0</v>
      </c>
      <c r="AK415" s="31">
        <v>1</v>
      </c>
      <c r="AL415" t="s">
        <v>87</v>
      </c>
      <c r="AM415" s="31" t="s">
        <v>87</v>
      </c>
      <c r="AN415">
        <v>0</v>
      </c>
      <c r="AO415" s="15">
        <v>1</v>
      </c>
      <c r="AP415" t="s">
        <v>87</v>
      </c>
      <c r="AQ415" s="15" t="s">
        <v>87</v>
      </c>
      <c r="AR415" s="15" t="s">
        <v>19</v>
      </c>
      <c r="AS415">
        <v>0</v>
      </c>
      <c r="AT415">
        <v>0</v>
      </c>
      <c r="AU415">
        <v>0</v>
      </c>
      <c r="AV415">
        <v>0</v>
      </c>
      <c r="AW415">
        <v>0</v>
      </c>
      <c r="AX415">
        <v>0</v>
      </c>
      <c r="AY415" s="15">
        <v>1</v>
      </c>
      <c r="AZ415">
        <v>0</v>
      </c>
      <c r="BA415">
        <v>1</v>
      </c>
      <c r="BB415" s="15">
        <v>0</v>
      </c>
      <c r="BC415">
        <v>1066</v>
      </c>
      <c r="BD415">
        <v>85</v>
      </c>
      <c r="BE415" s="21">
        <v>0.71799999999999997</v>
      </c>
      <c r="BF415" s="21">
        <v>31.8</v>
      </c>
      <c r="BG415">
        <v>1</v>
      </c>
      <c r="BH415">
        <v>0</v>
      </c>
      <c r="BI415">
        <v>0</v>
      </c>
      <c r="BJ415">
        <v>0</v>
      </c>
      <c r="BK415">
        <v>0</v>
      </c>
      <c r="BL415" s="15">
        <v>0</v>
      </c>
      <c r="BM415">
        <v>0</v>
      </c>
      <c r="BN415">
        <v>0</v>
      </c>
      <c r="BO415">
        <v>1</v>
      </c>
      <c r="BP415" s="15">
        <v>0</v>
      </c>
      <c r="BQ415">
        <v>0</v>
      </c>
      <c r="BR415">
        <v>0</v>
      </c>
      <c r="BS415" s="15">
        <v>0</v>
      </c>
      <c r="BT415">
        <v>0</v>
      </c>
      <c r="BU415">
        <v>0</v>
      </c>
      <c r="BV415">
        <v>1</v>
      </c>
      <c r="BW415">
        <v>1</v>
      </c>
      <c r="BX415">
        <v>0</v>
      </c>
      <c r="BY415">
        <v>0</v>
      </c>
      <c r="BZ415">
        <v>0</v>
      </c>
      <c r="CA415">
        <v>0</v>
      </c>
      <c r="CB415">
        <v>0</v>
      </c>
      <c r="CC415">
        <v>0</v>
      </c>
      <c r="CD415">
        <v>0</v>
      </c>
      <c r="CE415" s="15">
        <v>0</v>
      </c>
      <c r="CF415">
        <v>8.5000000000000006E-2</v>
      </c>
      <c r="CG415">
        <v>58</v>
      </c>
      <c r="CH415">
        <v>1</v>
      </c>
      <c r="CI415">
        <v>0</v>
      </c>
      <c r="CJ415">
        <v>27</v>
      </c>
      <c r="CK415" s="28" t="s">
        <v>80</v>
      </c>
    </row>
    <row r="416" spans="1:89" x14ac:dyDescent="0.35">
      <c r="A416">
        <v>415</v>
      </c>
      <c r="B416">
        <v>27</v>
      </c>
      <c r="C416" s="21" t="s">
        <v>196</v>
      </c>
      <c r="D416" s="11">
        <v>3.2</v>
      </c>
      <c r="E416" s="12">
        <f t="shared" si="64"/>
        <v>0.11228070175438597</v>
      </c>
      <c r="F416" s="7">
        <v>28.5</v>
      </c>
      <c r="G416" s="8">
        <v>0</v>
      </c>
      <c r="H416" s="9">
        <v>0</v>
      </c>
      <c r="I416" s="9">
        <v>0</v>
      </c>
      <c r="J416" s="9">
        <v>1</v>
      </c>
      <c r="K416" s="9">
        <v>0</v>
      </c>
      <c r="L416" s="8">
        <v>55135</v>
      </c>
      <c r="M416" s="9">
        <v>5</v>
      </c>
      <c r="N416" s="9">
        <f t="shared" si="60"/>
        <v>55129</v>
      </c>
      <c r="O416" s="9">
        <f t="shared" si="61"/>
        <v>8</v>
      </c>
      <c r="P416" s="7">
        <v>5.19</v>
      </c>
      <c r="Q416" s="7">
        <v>18.3</v>
      </c>
      <c r="R416" s="9">
        <v>1</v>
      </c>
      <c r="S416" s="9">
        <v>0</v>
      </c>
      <c r="T416" s="9">
        <v>1</v>
      </c>
      <c r="U416" s="9">
        <v>0</v>
      </c>
      <c r="V416" s="9">
        <v>0</v>
      </c>
      <c r="W416" s="25">
        <v>0</v>
      </c>
      <c r="X416" s="9">
        <v>0</v>
      </c>
      <c r="Y416" s="9">
        <v>1</v>
      </c>
      <c r="Z416" s="25">
        <v>0</v>
      </c>
      <c r="AA416" s="9">
        <v>0</v>
      </c>
      <c r="AB416" s="25">
        <v>1</v>
      </c>
      <c r="AC416" s="17">
        <v>1998</v>
      </c>
      <c r="AD416" s="27">
        <v>0.11</v>
      </c>
      <c r="AE416" s="27">
        <v>0.52</v>
      </c>
      <c r="AF416" s="27">
        <v>0.31</v>
      </c>
      <c r="AG416" s="34">
        <v>0.06</v>
      </c>
      <c r="AH416" s="33">
        <v>0</v>
      </c>
      <c r="AI416" s="15">
        <v>1</v>
      </c>
      <c r="AJ416">
        <v>1</v>
      </c>
      <c r="AK416" s="31">
        <v>0</v>
      </c>
      <c r="AL416" t="s">
        <v>87</v>
      </c>
      <c r="AM416" s="31" t="s">
        <v>87</v>
      </c>
      <c r="AN416">
        <v>0</v>
      </c>
      <c r="AO416" s="15">
        <v>1</v>
      </c>
      <c r="AP416" t="s">
        <v>87</v>
      </c>
      <c r="AQ416" s="15" t="s">
        <v>87</v>
      </c>
      <c r="AR416" s="15" t="s">
        <v>19</v>
      </c>
      <c r="AS416">
        <v>0</v>
      </c>
      <c r="AT416">
        <v>0</v>
      </c>
      <c r="AU416">
        <v>0</v>
      </c>
      <c r="AV416">
        <v>0</v>
      </c>
      <c r="AW416">
        <v>0</v>
      </c>
      <c r="AX416">
        <v>0</v>
      </c>
      <c r="AY416" s="15">
        <v>1</v>
      </c>
      <c r="AZ416">
        <v>0</v>
      </c>
      <c r="BA416">
        <v>1</v>
      </c>
      <c r="BB416" s="15">
        <v>0</v>
      </c>
      <c r="BC416">
        <v>1066</v>
      </c>
      <c r="BD416">
        <v>85</v>
      </c>
      <c r="BE416" s="21">
        <v>0.71799999999999997</v>
      </c>
      <c r="BF416" s="21">
        <v>34.03</v>
      </c>
      <c r="BG416">
        <v>1</v>
      </c>
      <c r="BH416">
        <v>0</v>
      </c>
      <c r="BI416">
        <v>0</v>
      </c>
      <c r="BJ416">
        <v>0</v>
      </c>
      <c r="BK416">
        <v>0</v>
      </c>
      <c r="BL416" s="15">
        <v>0</v>
      </c>
      <c r="BM416">
        <v>0</v>
      </c>
      <c r="BN416">
        <v>0</v>
      </c>
      <c r="BO416">
        <v>1</v>
      </c>
      <c r="BP416" s="15">
        <v>0</v>
      </c>
      <c r="BQ416">
        <v>0</v>
      </c>
      <c r="BR416">
        <v>0</v>
      </c>
      <c r="BS416" s="15">
        <v>0</v>
      </c>
      <c r="BT416">
        <v>0</v>
      </c>
      <c r="BU416">
        <v>0</v>
      </c>
      <c r="BV416">
        <v>1</v>
      </c>
      <c r="BW416">
        <v>1</v>
      </c>
      <c r="BX416">
        <v>0</v>
      </c>
      <c r="BY416">
        <v>0</v>
      </c>
      <c r="BZ416">
        <v>0</v>
      </c>
      <c r="CA416">
        <v>0</v>
      </c>
      <c r="CB416">
        <v>0</v>
      </c>
      <c r="CC416">
        <v>0</v>
      </c>
      <c r="CD416">
        <v>0</v>
      </c>
      <c r="CE416" s="15">
        <v>0</v>
      </c>
      <c r="CF416">
        <v>8.5000000000000006E-2</v>
      </c>
      <c r="CG416">
        <v>58</v>
      </c>
      <c r="CH416">
        <v>1</v>
      </c>
      <c r="CI416">
        <v>0</v>
      </c>
      <c r="CJ416">
        <v>27</v>
      </c>
      <c r="CK416" s="28" t="s">
        <v>80</v>
      </c>
    </row>
    <row r="417" spans="1:89" s="38" customFormat="1" x14ac:dyDescent="0.35">
      <c r="A417" s="38">
        <v>416</v>
      </c>
      <c r="B417" s="38">
        <v>27</v>
      </c>
      <c r="C417" s="39" t="s">
        <v>196</v>
      </c>
      <c r="D417" s="40">
        <v>1.9</v>
      </c>
      <c r="E417" s="41">
        <f t="shared" si="64"/>
        <v>0.14843749999999997</v>
      </c>
      <c r="F417" s="42">
        <v>12.8</v>
      </c>
      <c r="G417" s="44">
        <v>0</v>
      </c>
      <c r="H417" s="45">
        <v>0</v>
      </c>
      <c r="I417" s="45">
        <v>0</v>
      </c>
      <c r="J417" s="45">
        <v>1</v>
      </c>
      <c r="K417" s="45">
        <v>0</v>
      </c>
      <c r="L417" s="44">
        <v>24826</v>
      </c>
      <c r="M417" s="45">
        <v>5</v>
      </c>
      <c r="N417" s="45">
        <f t="shared" si="60"/>
        <v>24820</v>
      </c>
      <c r="O417" s="45">
        <f t="shared" si="61"/>
        <v>8</v>
      </c>
      <c r="P417" s="42">
        <v>3.53</v>
      </c>
      <c r="Q417" s="42">
        <v>16.399999999999999</v>
      </c>
      <c r="R417" s="45">
        <v>1</v>
      </c>
      <c r="S417" s="45">
        <v>0</v>
      </c>
      <c r="T417" s="45">
        <v>1</v>
      </c>
      <c r="U417" s="45">
        <v>0</v>
      </c>
      <c r="V417" s="45">
        <v>0</v>
      </c>
      <c r="W417" s="46">
        <v>0</v>
      </c>
      <c r="X417" s="45">
        <v>0</v>
      </c>
      <c r="Y417" s="45">
        <v>1</v>
      </c>
      <c r="Z417" s="46">
        <v>0</v>
      </c>
      <c r="AA417" s="45">
        <v>0</v>
      </c>
      <c r="AB417" s="46">
        <v>1</v>
      </c>
      <c r="AC417" s="47">
        <v>1998</v>
      </c>
      <c r="AD417" s="43">
        <v>0.26</v>
      </c>
      <c r="AE417" s="43">
        <v>0.47</v>
      </c>
      <c r="AF417" s="43">
        <v>0.247</v>
      </c>
      <c r="AG417" s="48">
        <v>2.3E-2</v>
      </c>
      <c r="AH417" s="49">
        <v>0</v>
      </c>
      <c r="AI417" s="50">
        <v>1</v>
      </c>
      <c r="AJ417" s="38">
        <v>0</v>
      </c>
      <c r="AK417" s="51">
        <v>1</v>
      </c>
      <c r="AL417" s="38" t="s">
        <v>87</v>
      </c>
      <c r="AM417" s="51" t="s">
        <v>87</v>
      </c>
      <c r="AN417">
        <v>0</v>
      </c>
      <c r="AO417" s="50">
        <v>1</v>
      </c>
      <c r="AP417" s="38" t="s">
        <v>87</v>
      </c>
      <c r="AQ417" s="50" t="s">
        <v>87</v>
      </c>
      <c r="AR417" s="50" t="s">
        <v>19</v>
      </c>
      <c r="AS417">
        <v>0</v>
      </c>
      <c r="AT417">
        <v>0</v>
      </c>
      <c r="AU417">
        <v>0</v>
      </c>
      <c r="AV417">
        <v>0</v>
      </c>
      <c r="AW417">
        <v>0</v>
      </c>
      <c r="AX417">
        <v>0</v>
      </c>
      <c r="AY417" s="50">
        <v>1</v>
      </c>
      <c r="AZ417">
        <v>0</v>
      </c>
      <c r="BA417">
        <v>1</v>
      </c>
      <c r="BB417" s="50">
        <v>0</v>
      </c>
      <c r="BC417">
        <v>1066</v>
      </c>
      <c r="BD417">
        <v>85</v>
      </c>
      <c r="BE417" s="39">
        <v>0.71799999999999997</v>
      </c>
      <c r="BF417" s="39">
        <v>31.8</v>
      </c>
      <c r="BG417" s="38">
        <v>1</v>
      </c>
      <c r="BH417" s="38">
        <v>0</v>
      </c>
      <c r="BI417" s="38">
        <v>0</v>
      </c>
      <c r="BJ417" s="38">
        <v>0</v>
      </c>
      <c r="BK417" s="38">
        <v>0</v>
      </c>
      <c r="BL417" s="50">
        <v>0</v>
      </c>
      <c r="BM417" s="38">
        <v>0</v>
      </c>
      <c r="BN417" s="38">
        <v>0</v>
      </c>
      <c r="BO417" s="38">
        <v>1</v>
      </c>
      <c r="BP417" s="50">
        <v>0</v>
      </c>
      <c r="BQ417" s="38">
        <v>0</v>
      </c>
      <c r="BR417" s="38">
        <v>0</v>
      </c>
      <c r="BS417" s="50">
        <v>0</v>
      </c>
      <c r="BT417" s="38">
        <v>0</v>
      </c>
      <c r="BU417" s="38">
        <v>0</v>
      </c>
      <c r="BV417" s="38">
        <v>1</v>
      </c>
      <c r="BW417" s="38">
        <v>1</v>
      </c>
      <c r="BX417" s="38">
        <v>0</v>
      </c>
      <c r="BY417" s="38">
        <v>0</v>
      </c>
      <c r="BZ417" s="38">
        <v>0</v>
      </c>
      <c r="CA417">
        <v>0</v>
      </c>
      <c r="CB417" s="38">
        <v>0</v>
      </c>
      <c r="CC417" s="38">
        <v>0</v>
      </c>
      <c r="CD417" s="38">
        <v>0</v>
      </c>
      <c r="CE417" s="50">
        <v>0</v>
      </c>
      <c r="CF417">
        <v>8.5000000000000006E-2</v>
      </c>
      <c r="CG417">
        <v>58</v>
      </c>
      <c r="CH417">
        <v>1</v>
      </c>
      <c r="CI417">
        <v>0</v>
      </c>
      <c r="CJ417">
        <v>27</v>
      </c>
      <c r="CK417" s="28" t="s">
        <v>80</v>
      </c>
    </row>
    <row r="418" spans="1:89" x14ac:dyDescent="0.35">
      <c r="A418">
        <v>417</v>
      </c>
      <c r="B418">
        <v>28</v>
      </c>
      <c r="C418" s="21" t="s">
        <v>136</v>
      </c>
      <c r="D418" s="11">
        <v>4.8</v>
      </c>
      <c r="E418" s="12">
        <v>0.3</v>
      </c>
      <c r="F418" s="7">
        <f t="shared" ref="F418:F426" si="65">D418/E418</f>
        <v>16</v>
      </c>
      <c r="G418" s="8">
        <v>0</v>
      </c>
      <c r="H418" s="9">
        <v>0</v>
      </c>
      <c r="I418" s="9">
        <v>0</v>
      </c>
      <c r="J418" s="9">
        <v>0</v>
      </c>
      <c r="K418" s="9">
        <v>1</v>
      </c>
      <c r="L418" s="8">
        <v>1629</v>
      </c>
      <c r="M418" s="9">
        <v>3</v>
      </c>
      <c r="N418" s="9">
        <f t="shared" si="60"/>
        <v>1625</v>
      </c>
      <c r="O418" s="9">
        <f t="shared" si="61"/>
        <v>27</v>
      </c>
      <c r="P418" s="7">
        <v>7.96</v>
      </c>
      <c r="Q418" s="7">
        <v>19.91</v>
      </c>
      <c r="R418" s="9">
        <v>1</v>
      </c>
      <c r="S418" s="9">
        <v>0</v>
      </c>
      <c r="T418" s="9">
        <v>1</v>
      </c>
      <c r="U418" s="9">
        <v>0</v>
      </c>
      <c r="V418" s="9">
        <v>0</v>
      </c>
      <c r="W418" s="25">
        <v>0</v>
      </c>
      <c r="X418" s="9">
        <v>0</v>
      </c>
      <c r="Y418" s="9">
        <v>1</v>
      </c>
      <c r="Z418" s="25">
        <v>0</v>
      </c>
      <c r="AA418" s="9">
        <v>0</v>
      </c>
      <c r="AB418" s="25">
        <v>1</v>
      </c>
      <c r="AC418" s="17">
        <v>1988</v>
      </c>
      <c r="AD418" s="27">
        <v>0.3407</v>
      </c>
      <c r="AE418" s="27">
        <v>7.7300000000000008E-2</v>
      </c>
      <c r="AF418" s="27">
        <v>0.35670000000000002</v>
      </c>
      <c r="AG418" s="34">
        <v>0.2253</v>
      </c>
      <c r="AH418" s="33">
        <v>1</v>
      </c>
      <c r="AI418" s="15">
        <v>0</v>
      </c>
      <c r="AJ418">
        <v>1</v>
      </c>
      <c r="AK418" s="31">
        <v>0</v>
      </c>
      <c r="AL418" s="30">
        <f t="shared" ref="AL418:AL466" si="66">1-AM418</f>
        <v>0.36770000000000003</v>
      </c>
      <c r="AM418" s="31">
        <v>0.63229999999999997</v>
      </c>
      <c r="AN418">
        <v>0</v>
      </c>
      <c r="AO418" s="15">
        <v>1</v>
      </c>
      <c r="AP418">
        <v>0</v>
      </c>
      <c r="AQ418" s="15">
        <v>1</v>
      </c>
      <c r="AR418" s="15" t="s">
        <v>6</v>
      </c>
      <c r="AS418">
        <v>0</v>
      </c>
      <c r="AT418">
        <v>0</v>
      </c>
      <c r="AU418">
        <v>0</v>
      </c>
      <c r="AV418">
        <v>0</v>
      </c>
      <c r="AW418">
        <v>1</v>
      </c>
      <c r="AX418">
        <v>0</v>
      </c>
      <c r="AY418" s="15">
        <v>0</v>
      </c>
      <c r="AZ418">
        <v>0</v>
      </c>
      <c r="BA418">
        <v>1</v>
      </c>
      <c r="BB418" s="15">
        <v>0</v>
      </c>
      <c r="BC418">
        <v>1617</v>
      </c>
      <c r="BD418">
        <v>21</v>
      </c>
      <c r="BE418" s="21">
        <v>0.26100000000000001</v>
      </c>
      <c r="BF418" s="21">
        <v>35.659999999999997</v>
      </c>
      <c r="BG418">
        <v>1</v>
      </c>
      <c r="BH418">
        <v>0</v>
      </c>
      <c r="BI418">
        <v>0</v>
      </c>
      <c r="BJ418">
        <v>0</v>
      </c>
      <c r="BK418">
        <v>0</v>
      </c>
      <c r="BL418" s="15">
        <v>0</v>
      </c>
      <c r="BM418">
        <v>0</v>
      </c>
      <c r="BN418">
        <v>0</v>
      </c>
      <c r="BO418">
        <v>1</v>
      </c>
      <c r="BP418" s="15">
        <v>0</v>
      </c>
      <c r="BQ418">
        <v>0</v>
      </c>
      <c r="BR418">
        <v>0</v>
      </c>
      <c r="BS418" s="15">
        <v>0</v>
      </c>
      <c r="BT418">
        <v>0</v>
      </c>
      <c r="BU418">
        <v>0</v>
      </c>
      <c r="BV418">
        <v>1</v>
      </c>
      <c r="BW418">
        <v>1</v>
      </c>
      <c r="BX418">
        <v>0</v>
      </c>
      <c r="BY418">
        <v>0</v>
      </c>
      <c r="BZ418">
        <v>0</v>
      </c>
      <c r="CA418">
        <v>0</v>
      </c>
      <c r="CB418">
        <v>0</v>
      </c>
      <c r="CC418">
        <v>0</v>
      </c>
      <c r="CD418">
        <v>0</v>
      </c>
      <c r="CE418" s="15">
        <v>0</v>
      </c>
      <c r="CF418">
        <v>2.3E-2</v>
      </c>
      <c r="CG418">
        <v>97</v>
      </c>
      <c r="CH418">
        <v>1</v>
      </c>
      <c r="CI418">
        <v>0</v>
      </c>
      <c r="CJ418">
        <v>30</v>
      </c>
      <c r="CK418" s="28" t="s">
        <v>80</v>
      </c>
    </row>
    <row r="419" spans="1:89" x14ac:dyDescent="0.35">
      <c r="A419">
        <v>418</v>
      </c>
      <c r="B419">
        <v>28</v>
      </c>
      <c r="C419" s="21" t="s">
        <v>136</v>
      </c>
      <c r="D419" s="11">
        <v>4.5999999999999996</v>
      </c>
      <c r="E419" s="12">
        <v>0.3</v>
      </c>
      <c r="F419" s="7">
        <f t="shared" si="65"/>
        <v>15.333333333333332</v>
      </c>
      <c r="G419" s="8">
        <v>0</v>
      </c>
      <c r="H419" s="9">
        <v>0</v>
      </c>
      <c r="I419" s="9">
        <v>0</v>
      </c>
      <c r="J419" s="9">
        <v>0</v>
      </c>
      <c r="K419" s="9">
        <v>1</v>
      </c>
      <c r="L419" s="8">
        <v>2041</v>
      </c>
      <c r="M419" s="9">
        <v>3</v>
      </c>
      <c r="N419" s="9">
        <f t="shared" si="60"/>
        <v>2037</v>
      </c>
      <c r="O419" s="9">
        <f t="shared" si="61"/>
        <v>27</v>
      </c>
      <c r="P419" s="7">
        <v>10.15</v>
      </c>
      <c r="Q419" s="7">
        <v>19.170000000000002</v>
      </c>
      <c r="R419" s="9">
        <v>1</v>
      </c>
      <c r="S419" s="9">
        <v>0</v>
      </c>
      <c r="T419" s="9">
        <v>1</v>
      </c>
      <c r="U419" s="9">
        <v>0</v>
      </c>
      <c r="V419" s="9">
        <v>0</v>
      </c>
      <c r="W419" s="25">
        <v>0</v>
      </c>
      <c r="X419" s="9">
        <v>0</v>
      </c>
      <c r="Y419" s="9">
        <v>1</v>
      </c>
      <c r="Z419" s="25">
        <v>0</v>
      </c>
      <c r="AA419" s="9">
        <v>0</v>
      </c>
      <c r="AB419" s="25">
        <v>1</v>
      </c>
      <c r="AC419" s="17">
        <v>1998</v>
      </c>
      <c r="AD419" s="27">
        <v>0.19259999999999999</v>
      </c>
      <c r="AE419" s="27">
        <v>0.11459999999999999</v>
      </c>
      <c r="AF419" s="27">
        <v>0.44299999999999989</v>
      </c>
      <c r="AG419" s="34">
        <v>0.24990000000000001</v>
      </c>
      <c r="AH419" s="33">
        <v>1</v>
      </c>
      <c r="AI419" s="15">
        <v>0</v>
      </c>
      <c r="AJ419">
        <v>1</v>
      </c>
      <c r="AK419" s="31">
        <v>0</v>
      </c>
      <c r="AL419" s="30">
        <f t="shared" si="66"/>
        <v>0.44810000000000005</v>
      </c>
      <c r="AM419" s="31">
        <v>0.55189999999999995</v>
      </c>
      <c r="AN419">
        <v>0</v>
      </c>
      <c r="AO419" s="15">
        <v>1</v>
      </c>
      <c r="AP419">
        <v>0</v>
      </c>
      <c r="AQ419" s="15">
        <v>1</v>
      </c>
      <c r="AR419" s="15" t="s">
        <v>6</v>
      </c>
      <c r="AS419">
        <v>0</v>
      </c>
      <c r="AT419">
        <v>0</v>
      </c>
      <c r="AU419">
        <v>0</v>
      </c>
      <c r="AV419">
        <v>0</v>
      </c>
      <c r="AW419">
        <v>1</v>
      </c>
      <c r="AX419">
        <v>0</v>
      </c>
      <c r="AY419" s="15">
        <v>0</v>
      </c>
      <c r="AZ419">
        <v>0</v>
      </c>
      <c r="BA419">
        <v>1</v>
      </c>
      <c r="BB419" s="15">
        <v>0</v>
      </c>
      <c r="BC419">
        <v>1881</v>
      </c>
      <c r="BD419">
        <v>55</v>
      </c>
      <c r="BE419" s="21">
        <v>0.25700000000000001</v>
      </c>
      <c r="BF419" s="21">
        <v>36.31</v>
      </c>
      <c r="BG419">
        <v>1</v>
      </c>
      <c r="BH419">
        <v>0</v>
      </c>
      <c r="BI419">
        <v>0</v>
      </c>
      <c r="BJ419">
        <v>0</v>
      </c>
      <c r="BK419">
        <v>0</v>
      </c>
      <c r="BL419" s="15">
        <v>0</v>
      </c>
      <c r="BM419">
        <v>0</v>
      </c>
      <c r="BN419">
        <v>0</v>
      </c>
      <c r="BO419">
        <v>1</v>
      </c>
      <c r="BP419" s="15">
        <v>0</v>
      </c>
      <c r="BQ419">
        <v>0</v>
      </c>
      <c r="BR419">
        <v>0</v>
      </c>
      <c r="BS419" s="15">
        <v>0</v>
      </c>
      <c r="BT419">
        <v>0</v>
      </c>
      <c r="BU419">
        <v>0</v>
      </c>
      <c r="BV419">
        <v>1</v>
      </c>
      <c r="BW419">
        <v>1</v>
      </c>
      <c r="BX419">
        <v>0</v>
      </c>
      <c r="BY419">
        <v>0</v>
      </c>
      <c r="BZ419">
        <v>0</v>
      </c>
      <c r="CA419">
        <v>0</v>
      </c>
      <c r="CB419">
        <v>0</v>
      </c>
      <c r="CC419">
        <v>0</v>
      </c>
      <c r="CD419">
        <v>0</v>
      </c>
      <c r="CE419" s="15">
        <v>0</v>
      </c>
      <c r="CF419">
        <v>2.3E-2</v>
      </c>
      <c r="CG419">
        <v>97</v>
      </c>
      <c r="CH419">
        <v>1</v>
      </c>
      <c r="CI419">
        <v>0</v>
      </c>
      <c r="CJ419">
        <v>30</v>
      </c>
      <c r="CK419" s="28" t="s">
        <v>80</v>
      </c>
    </row>
    <row r="420" spans="1:89" x14ac:dyDescent="0.35">
      <c r="A420">
        <v>419</v>
      </c>
      <c r="B420">
        <v>28</v>
      </c>
      <c r="C420" s="21" t="s">
        <v>136</v>
      </c>
      <c r="D420" s="11">
        <v>5.3</v>
      </c>
      <c r="E420" s="12">
        <v>0.3</v>
      </c>
      <c r="F420" s="7">
        <f t="shared" si="65"/>
        <v>17.666666666666668</v>
      </c>
      <c r="G420" s="8">
        <v>0</v>
      </c>
      <c r="H420" s="9">
        <v>0</v>
      </c>
      <c r="I420" s="9">
        <v>0</v>
      </c>
      <c r="J420" s="9">
        <v>0</v>
      </c>
      <c r="K420" s="9">
        <v>1</v>
      </c>
      <c r="L420" s="8">
        <v>2949</v>
      </c>
      <c r="M420" s="9">
        <v>3</v>
      </c>
      <c r="N420" s="9">
        <f t="shared" si="60"/>
        <v>2945</v>
      </c>
      <c r="O420" s="9">
        <f t="shared" si="61"/>
        <v>27</v>
      </c>
      <c r="P420" s="7">
        <v>10.9</v>
      </c>
      <c r="Q420" s="7">
        <v>17.3</v>
      </c>
      <c r="R420" s="9">
        <v>1</v>
      </c>
      <c r="S420" s="9">
        <v>0</v>
      </c>
      <c r="T420" s="9">
        <v>1</v>
      </c>
      <c r="U420" s="9">
        <v>0</v>
      </c>
      <c r="V420" s="9">
        <v>0</v>
      </c>
      <c r="W420" s="25">
        <v>0</v>
      </c>
      <c r="X420" s="9">
        <v>0</v>
      </c>
      <c r="Y420" s="9">
        <v>1</v>
      </c>
      <c r="Z420" s="25">
        <v>0</v>
      </c>
      <c r="AA420" s="9">
        <v>0</v>
      </c>
      <c r="AB420" s="25">
        <v>1</v>
      </c>
      <c r="AC420" s="17">
        <v>2006</v>
      </c>
      <c r="AD420" s="27">
        <v>0.13969999999999999</v>
      </c>
      <c r="AE420" s="27">
        <v>9.8699999999999996E-2</v>
      </c>
      <c r="AF420" s="27">
        <v>0.48859999999999998</v>
      </c>
      <c r="AG420" s="34">
        <v>0.27300000000000002</v>
      </c>
      <c r="AH420" s="33">
        <v>1</v>
      </c>
      <c r="AI420" s="15">
        <v>0</v>
      </c>
      <c r="AJ420">
        <v>1</v>
      </c>
      <c r="AK420" s="31">
        <v>0</v>
      </c>
      <c r="AL420" s="30">
        <f t="shared" si="66"/>
        <v>0.56109999999999993</v>
      </c>
      <c r="AM420" s="31">
        <v>0.43890000000000001</v>
      </c>
      <c r="AN420">
        <v>0</v>
      </c>
      <c r="AO420" s="15">
        <v>1</v>
      </c>
      <c r="AP420">
        <v>0</v>
      </c>
      <c r="AQ420" s="15">
        <v>1</v>
      </c>
      <c r="AR420" s="15" t="s">
        <v>6</v>
      </c>
      <c r="AS420">
        <v>0</v>
      </c>
      <c r="AT420">
        <v>0</v>
      </c>
      <c r="AU420">
        <v>0</v>
      </c>
      <c r="AV420">
        <v>0</v>
      </c>
      <c r="AW420">
        <v>1</v>
      </c>
      <c r="AX420">
        <v>0</v>
      </c>
      <c r="AY420" s="15">
        <v>0</v>
      </c>
      <c r="AZ420">
        <v>0</v>
      </c>
      <c r="BA420">
        <v>1</v>
      </c>
      <c r="BB420" s="15">
        <v>0</v>
      </c>
      <c r="BC420">
        <v>2166</v>
      </c>
      <c r="BD420">
        <v>43</v>
      </c>
      <c r="BE420" s="21">
        <v>0.23200000000000001</v>
      </c>
      <c r="BF420" s="21">
        <v>34.93</v>
      </c>
      <c r="BG420">
        <v>1</v>
      </c>
      <c r="BH420">
        <v>0</v>
      </c>
      <c r="BI420">
        <v>0</v>
      </c>
      <c r="BJ420">
        <v>0</v>
      </c>
      <c r="BK420">
        <v>0</v>
      </c>
      <c r="BL420" s="15">
        <v>0</v>
      </c>
      <c r="BM420">
        <v>0</v>
      </c>
      <c r="BN420">
        <v>0</v>
      </c>
      <c r="BO420">
        <v>1</v>
      </c>
      <c r="BP420" s="15">
        <v>0</v>
      </c>
      <c r="BQ420">
        <v>0</v>
      </c>
      <c r="BR420">
        <v>0</v>
      </c>
      <c r="BS420" s="15">
        <v>0</v>
      </c>
      <c r="BT420">
        <v>0</v>
      </c>
      <c r="BU420">
        <v>0</v>
      </c>
      <c r="BV420">
        <v>1</v>
      </c>
      <c r="BW420">
        <v>1</v>
      </c>
      <c r="BX420">
        <v>0</v>
      </c>
      <c r="BY420">
        <v>0</v>
      </c>
      <c r="BZ420">
        <v>0</v>
      </c>
      <c r="CA420">
        <v>0</v>
      </c>
      <c r="CB420">
        <v>0</v>
      </c>
      <c r="CC420">
        <v>0</v>
      </c>
      <c r="CD420">
        <v>0</v>
      </c>
      <c r="CE420" s="15">
        <v>0</v>
      </c>
      <c r="CF420">
        <v>2.3E-2</v>
      </c>
      <c r="CG420">
        <v>97</v>
      </c>
      <c r="CH420">
        <v>1</v>
      </c>
      <c r="CI420">
        <v>0</v>
      </c>
      <c r="CJ420">
        <v>30</v>
      </c>
      <c r="CK420" s="28" t="s">
        <v>80</v>
      </c>
    </row>
    <row r="421" spans="1:89" x14ac:dyDescent="0.35">
      <c r="A421">
        <v>420</v>
      </c>
      <c r="B421">
        <v>28</v>
      </c>
      <c r="C421" s="21" t="s">
        <v>136</v>
      </c>
      <c r="D421" s="11">
        <v>7</v>
      </c>
      <c r="E421" s="12">
        <v>0.6</v>
      </c>
      <c r="F421" s="7">
        <f t="shared" si="65"/>
        <v>11.666666666666668</v>
      </c>
      <c r="G421" s="8">
        <v>0</v>
      </c>
      <c r="H421" s="9">
        <v>0</v>
      </c>
      <c r="I421" s="9">
        <v>0</v>
      </c>
      <c r="J421" s="9">
        <v>0</v>
      </c>
      <c r="K421" s="9">
        <v>1</v>
      </c>
      <c r="L421" s="8">
        <v>1556</v>
      </c>
      <c r="M421" s="9">
        <v>3</v>
      </c>
      <c r="N421" s="9">
        <f t="shared" si="60"/>
        <v>1552</v>
      </c>
      <c r="O421" s="9">
        <f t="shared" si="61"/>
        <v>27</v>
      </c>
      <c r="P421" s="7">
        <v>6.49</v>
      </c>
      <c r="Q421" s="7">
        <v>18.21</v>
      </c>
      <c r="R421" s="9">
        <v>1</v>
      </c>
      <c r="S421" s="9">
        <v>0</v>
      </c>
      <c r="T421" s="9">
        <v>1</v>
      </c>
      <c r="U421" s="9">
        <v>0</v>
      </c>
      <c r="V421" s="9">
        <v>0</v>
      </c>
      <c r="W421" s="25">
        <v>0</v>
      </c>
      <c r="X421" s="9">
        <v>0</v>
      </c>
      <c r="Y421" s="9">
        <v>1</v>
      </c>
      <c r="Z421" s="25">
        <v>0</v>
      </c>
      <c r="AA421" s="9">
        <v>0</v>
      </c>
      <c r="AB421" s="25">
        <v>1</v>
      </c>
      <c r="AC421" s="17">
        <v>1988</v>
      </c>
      <c r="AD421" s="27">
        <v>0.28729999999999989</v>
      </c>
      <c r="AE421" s="27">
        <v>0.25640000000000002</v>
      </c>
      <c r="AF421" s="27">
        <v>0.43580000000000002</v>
      </c>
      <c r="AG421" s="34">
        <v>2.06E-2</v>
      </c>
      <c r="AH421" s="33">
        <v>1</v>
      </c>
      <c r="AI421" s="15">
        <v>0</v>
      </c>
      <c r="AJ421">
        <v>1</v>
      </c>
      <c r="AK421" s="31">
        <v>0</v>
      </c>
      <c r="AL421" s="30">
        <f t="shared" si="66"/>
        <v>0.33290000000000008</v>
      </c>
      <c r="AM421" s="31">
        <v>0.66709999999999992</v>
      </c>
      <c r="AN421">
        <v>0</v>
      </c>
      <c r="AO421" s="15">
        <v>1</v>
      </c>
      <c r="AP421">
        <v>0</v>
      </c>
      <c r="AQ421" s="15">
        <v>1</v>
      </c>
      <c r="AR421" s="15" t="s">
        <v>15</v>
      </c>
      <c r="AS421">
        <v>0</v>
      </c>
      <c r="AT421">
        <v>0</v>
      </c>
      <c r="AU421">
        <v>0</v>
      </c>
      <c r="AV421">
        <v>0</v>
      </c>
      <c r="AW421">
        <v>1</v>
      </c>
      <c r="AX421">
        <v>0</v>
      </c>
      <c r="AY421" s="15">
        <v>0</v>
      </c>
      <c r="AZ421">
        <v>0</v>
      </c>
      <c r="BA421">
        <v>1</v>
      </c>
      <c r="BB421" s="15">
        <v>0</v>
      </c>
      <c r="BC421">
        <v>1437</v>
      </c>
      <c r="BD421">
        <v>18</v>
      </c>
      <c r="BE421" s="21">
        <v>0.10199999999999999</v>
      </c>
      <c r="BF421" s="21">
        <v>32.450000000000003</v>
      </c>
      <c r="BG421">
        <v>1</v>
      </c>
      <c r="BH421">
        <v>0</v>
      </c>
      <c r="BI421">
        <v>0</v>
      </c>
      <c r="BJ421">
        <v>0</v>
      </c>
      <c r="BK421">
        <v>0</v>
      </c>
      <c r="BL421" s="15">
        <v>0</v>
      </c>
      <c r="BM421">
        <v>0</v>
      </c>
      <c r="BN421">
        <v>0</v>
      </c>
      <c r="BO421">
        <v>1</v>
      </c>
      <c r="BP421" s="15">
        <v>0</v>
      </c>
      <c r="BQ421">
        <v>0</v>
      </c>
      <c r="BR421">
        <v>0</v>
      </c>
      <c r="BS421" s="15">
        <v>0</v>
      </c>
      <c r="BT421">
        <v>0</v>
      </c>
      <c r="BU421">
        <v>0</v>
      </c>
      <c r="BV421">
        <v>1</v>
      </c>
      <c r="BW421">
        <v>1</v>
      </c>
      <c r="BX421">
        <v>0</v>
      </c>
      <c r="BY421">
        <v>0</v>
      </c>
      <c r="BZ421">
        <v>0</v>
      </c>
      <c r="CA421">
        <v>0</v>
      </c>
      <c r="CB421">
        <v>0</v>
      </c>
      <c r="CC421">
        <v>0</v>
      </c>
      <c r="CD421">
        <v>0</v>
      </c>
      <c r="CE421" s="15">
        <v>0</v>
      </c>
      <c r="CF421">
        <v>2.3E-2</v>
      </c>
      <c r="CG421">
        <v>97</v>
      </c>
      <c r="CH421">
        <v>1</v>
      </c>
      <c r="CI421">
        <v>0</v>
      </c>
      <c r="CJ421">
        <v>30</v>
      </c>
      <c r="CK421" s="28" t="s">
        <v>80</v>
      </c>
    </row>
    <row r="422" spans="1:89" x14ac:dyDescent="0.35">
      <c r="A422">
        <v>421</v>
      </c>
      <c r="B422">
        <v>28</v>
      </c>
      <c r="C422" s="21" t="s">
        <v>136</v>
      </c>
      <c r="D422" s="11">
        <v>9.1</v>
      </c>
      <c r="E422" s="12">
        <v>0.4</v>
      </c>
      <c r="F422" s="7">
        <f t="shared" si="65"/>
        <v>22.749999999999996</v>
      </c>
      <c r="G422" s="8">
        <v>0</v>
      </c>
      <c r="H422" s="9">
        <v>0</v>
      </c>
      <c r="I422" s="9">
        <v>0</v>
      </c>
      <c r="J422" s="9">
        <v>0</v>
      </c>
      <c r="K422" s="9">
        <v>1</v>
      </c>
      <c r="L422" s="8">
        <v>2132</v>
      </c>
      <c r="M422" s="9">
        <v>3</v>
      </c>
      <c r="N422" s="9">
        <f t="shared" si="60"/>
        <v>2128</v>
      </c>
      <c r="O422" s="9">
        <f t="shared" si="61"/>
        <v>27</v>
      </c>
      <c r="P422" s="7">
        <v>8.89</v>
      </c>
      <c r="Q422" s="7">
        <v>19.36</v>
      </c>
      <c r="R422" s="9">
        <v>1</v>
      </c>
      <c r="S422" s="9">
        <v>0</v>
      </c>
      <c r="T422" s="9">
        <v>1</v>
      </c>
      <c r="U422" s="9">
        <v>0</v>
      </c>
      <c r="V422" s="9">
        <v>0</v>
      </c>
      <c r="W422" s="25">
        <v>0</v>
      </c>
      <c r="X422" s="9">
        <v>0</v>
      </c>
      <c r="Y422" s="9">
        <v>1</v>
      </c>
      <c r="Z422" s="25">
        <v>0</v>
      </c>
      <c r="AA422" s="9">
        <v>0</v>
      </c>
      <c r="AB422" s="25">
        <v>1</v>
      </c>
      <c r="AC422" s="17">
        <v>1998</v>
      </c>
      <c r="AD422" s="27">
        <v>0.1116</v>
      </c>
      <c r="AE422" s="27">
        <v>0.20399999999999999</v>
      </c>
      <c r="AF422" s="27">
        <v>0.62340000000000007</v>
      </c>
      <c r="AG422" s="34">
        <v>6.0999999999999999E-2</v>
      </c>
      <c r="AH422" s="33">
        <v>1</v>
      </c>
      <c r="AI422" s="15">
        <v>0</v>
      </c>
      <c r="AJ422">
        <v>1</v>
      </c>
      <c r="AK422" s="31">
        <v>0</v>
      </c>
      <c r="AL422" s="30">
        <f t="shared" si="66"/>
        <v>0.51</v>
      </c>
      <c r="AM422" s="31">
        <v>0.49</v>
      </c>
      <c r="AN422">
        <v>0</v>
      </c>
      <c r="AO422" s="15">
        <v>1</v>
      </c>
      <c r="AP422">
        <v>0</v>
      </c>
      <c r="AQ422" s="15">
        <v>1</v>
      </c>
      <c r="AR422" s="15" t="s">
        <v>15</v>
      </c>
      <c r="AS422">
        <v>0</v>
      </c>
      <c r="AT422">
        <v>0</v>
      </c>
      <c r="AU422">
        <v>0</v>
      </c>
      <c r="AV422">
        <v>0</v>
      </c>
      <c r="AW422">
        <v>1</v>
      </c>
      <c r="AX422">
        <v>0</v>
      </c>
      <c r="AY422" s="15">
        <v>0</v>
      </c>
      <c r="AZ422">
        <v>0</v>
      </c>
      <c r="BA422">
        <v>1</v>
      </c>
      <c r="BB422" s="15">
        <v>0</v>
      </c>
      <c r="BC422">
        <v>1756</v>
      </c>
      <c r="BD422">
        <v>72</v>
      </c>
      <c r="BE422" s="21">
        <v>0.19700000000000001</v>
      </c>
      <c r="BF422" s="21">
        <v>34.99</v>
      </c>
      <c r="BG422">
        <v>1</v>
      </c>
      <c r="BH422">
        <v>0</v>
      </c>
      <c r="BI422">
        <v>0</v>
      </c>
      <c r="BJ422">
        <v>0</v>
      </c>
      <c r="BK422">
        <v>0</v>
      </c>
      <c r="BL422" s="15">
        <v>0</v>
      </c>
      <c r="BM422">
        <v>0</v>
      </c>
      <c r="BN422">
        <v>0</v>
      </c>
      <c r="BO422">
        <v>1</v>
      </c>
      <c r="BP422" s="15">
        <v>0</v>
      </c>
      <c r="BQ422">
        <v>0</v>
      </c>
      <c r="BR422">
        <v>0</v>
      </c>
      <c r="BS422" s="15">
        <v>0</v>
      </c>
      <c r="BT422">
        <v>0</v>
      </c>
      <c r="BU422">
        <v>0</v>
      </c>
      <c r="BV422">
        <v>1</v>
      </c>
      <c r="BW422">
        <v>1</v>
      </c>
      <c r="BX422">
        <v>0</v>
      </c>
      <c r="BY422">
        <v>0</v>
      </c>
      <c r="BZ422">
        <v>0</v>
      </c>
      <c r="CA422">
        <v>0</v>
      </c>
      <c r="CB422">
        <v>0</v>
      </c>
      <c r="CC422">
        <v>0</v>
      </c>
      <c r="CD422">
        <v>0</v>
      </c>
      <c r="CE422" s="15">
        <v>0</v>
      </c>
      <c r="CF422">
        <v>2.3E-2</v>
      </c>
      <c r="CG422">
        <v>97</v>
      </c>
      <c r="CH422">
        <v>1</v>
      </c>
      <c r="CI422">
        <v>0</v>
      </c>
      <c r="CJ422">
        <v>30</v>
      </c>
      <c r="CK422" s="28" t="s">
        <v>80</v>
      </c>
    </row>
    <row r="423" spans="1:89" x14ac:dyDescent="0.35">
      <c r="A423">
        <v>422</v>
      </c>
      <c r="B423">
        <v>28</v>
      </c>
      <c r="C423" s="21" t="s">
        <v>136</v>
      </c>
      <c r="D423" s="11">
        <v>8.1</v>
      </c>
      <c r="E423" s="12">
        <v>0.2</v>
      </c>
      <c r="F423" s="7">
        <f t="shared" si="65"/>
        <v>40.499999999999993</v>
      </c>
      <c r="G423" s="8">
        <v>0</v>
      </c>
      <c r="H423" s="9">
        <v>0</v>
      </c>
      <c r="I423" s="9">
        <v>0</v>
      </c>
      <c r="J423" s="9">
        <v>0</v>
      </c>
      <c r="K423" s="9">
        <v>1</v>
      </c>
      <c r="L423" s="8">
        <v>7408</v>
      </c>
      <c r="M423" s="9">
        <v>3</v>
      </c>
      <c r="N423" s="9">
        <f t="shared" si="60"/>
        <v>7404</v>
      </c>
      <c r="O423" s="9">
        <f t="shared" si="61"/>
        <v>27</v>
      </c>
      <c r="P423" s="7">
        <v>9.08</v>
      </c>
      <c r="Q423" s="7">
        <v>18.649999999999999</v>
      </c>
      <c r="R423" s="9">
        <v>1</v>
      </c>
      <c r="S423" s="9">
        <v>0</v>
      </c>
      <c r="T423" s="9">
        <v>1</v>
      </c>
      <c r="U423" s="9">
        <v>0</v>
      </c>
      <c r="V423" s="9">
        <v>0</v>
      </c>
      <c r="W423" s="25">
        <v>0</v>
      </c>
      <c r="X423" s="9">
        <v>0</v>
      </c>
      <c r="Y423" s="9">
        <v>1</v>
      </c>
      <c r="Z423" s="25">
        <v>0</v>
      </c>
      <c r="AA423" s="9">
        <v>0</v>
      </c>
      <c r="AB423" s="25">
        <v>1</v>
      </c>
      <c r="AC423" s="17">
        <v>2006</v>
      </c>
      <c r="AD423" s="27">
        <v>0.1016</v>
      </c>
      <c r="AE423" s="27">
        <v>0.22159999999999999</v>
      </c>
      <c r="AF423" s="27">
        <v>0.54919999999999991</v>
      </c>
      <c r="AG423" s="34">
        <v>0.12759999999999999</v>
      </c>
      <c r="AH423" s="33">
        <v>1</v>
      </c>
      <c r="AI423" s="15">
        <v>0</v>
      </c>
      <c r="AJ423">
        <v>1</v>
      </c>
      <c r="AK423" s="31">
        <v>0</v>
      </c>
      <c r="AL423" s="30">
        <f t="shared" si="66"/>
        <v>0.64929999999999999</v>
      </c>
      <c r="AM423" s="31">
        <v>0.35070000000000001</v>
      </c>
      <c r="AN423">
        <v>0</v>
      </c>
      <c r="AO423" s="15">
        <v>1</v>
      </c>
      <c r="AP423">
        <v>0</v>
      </c>
      <c r="AQ423" s="15">
        <v>1</v>
      </c>
      <c r="AR423" s="15" t="s">
        <v>15</v>
      </c>
      <c r="AS423">
        <v>0</v>
      </c>
      <c r="AT423">
        <v>0</v>
      </c>
      <c r="AU423">
        <v>0</v>
      </c>
      <c r="AV423">
        <v>0</v>
      </c>
      <c r="AW423">
        <v>1</v>
      </c>
      <c r="AX423">
        <v>0</v>
      </c>
      <c r="AY423" s="15">
        <v>0</v>
      </c>
      <c r="AZ423">
        <v>0</v>
      </c>
      <c r="BA423">
        <v>1</v>
      </c>
      <c r="BB423" s="15">
        <v>0</v>
      </c>
      <c r="BC423">
        <v>2597</v>
      </c>
      <c r="BD423">
        <v>69</v>
      </c>
      <c r="BE423" s="21">
        <v>0.13800000000000001</v>
      </c>
      <c r="BF423" s="21">
        <v>34.47</v>
      </c>
      <c r="BG423">
        <v>1</v>
      </c>
      <c r="BH423">
        <v>0</v>
      </c>
      <c r="BI423">
        <v>0</v>
      </c>
      <c r="BJ423">
        <v>0</v>
      </c>
      <c r="BK423">
        <v>0</v>
      </c>
      <c r="BL423" s="15">
        <v>0</v>
      </c>
      <c r="BM423">
        <v>0</v>
      </c>
      <c r="BN423">
        <v>0</v>
      </c>
      <c r="BO423">
        <v>1</v>
      </c>
      <c r="BP423" s="15">
        <v>0</v>
      </c>
      <c r="BQ423">
        <v>0</v>
      </c>
      <c r="BR423">
        <v>0</v>
      </c>
      <c r="BS423" s="15">
        <v>0</v>
      </c>
      <c r="BT423">
        <v>0</v>
      </c>
      <c r="BU423">
        <v>0</v>
      </c>
      <c r="BV423">
        <v>1</v>
      </c>
      <c r="BW423">
        <v>1</v>
      </c>
      <c r="BX423">
        <v>0</v>
      </c>
      <c r="BY423">
        <v>0</v>
      </c>
      <c r="BZ423">
        <v>0</v>
      </c>
      <c r="CA423">
        <v>0</v>
      </c>
      <c r="CB423">
        <v>0</v>
      </c>
      <c r="CC423">
        <v>0</v>
      </c>
      <c r="CD423">
        <v>0</v>
      </c>
      <c r="CE423" s="15">
        <v>0</v>
      </c>
      <c r="CF423">
        <v>2.3E-2</v>
      </c>
      <c r="CG423">
        <v>97</v>
      </c>
      <c r="CH423">
        <v>1</v>
      </c>
      <c r="CI423">
        <v>0</v>
      </c>
      <c r="CJ423">
        <v>30</v>
      </c>
      <c r="CK423" s="28" t="s">
        <v>80</v>
      </c>
    </row>
    <row r="424" spans="1:89" x14ac:dyDescent="0.35">
      <c r="A424">
        <v>423</v>
      </c>
      <c r="B424">
        <v>28</v>
      </c>
      <c r="C424" s="21" t="s">
        <v>136</v>
      </c>
      <c r="D424" s="11">
        <v>6.5</v>
      </c>
      <c r="E424" s="12">
        <v>0.2</v>
      </c>
      <c r="F424" s="7">
        <f t="shared" si="65"/>
        <v>32.5</v>
      </c>
      <c r="G424" s="8">
        <v>0</v>
      </c>
      <c r="H424" s="9">
        <v>0</v>
      </c>
      <c r="I424" s="9">
        <v>0</v>
      </c>
      <c r="J424" s="9">
        <v>0</v>
      </c>
      <c r="K424" s="9">
        <v>1</v>
      </c>
      <c r="L424" s="8">
        <v>7754</v>
      </c>
      <c r="M424" s="9">
        <v>3</v>
      </c>
      <c r="N424" s="9">
        <f t="shared" si="60"/>
        <v>7750</v>
      </c>
      <c r="O424" s="9">
        <f t="shared" si="61"/>
        <v>27</v>
      </c>
      <c r="P424" s="7">
        <v>7</v>
      </c>
      <c r="Q424" s="7">
        <v>19.7</v>
      </c>
      <c r="R424" s="9">
        <v>1</v>
      </c>
      <c r="S424" s="9">
        <v>0</v>
      </c>
      <c r="T424" s="9">
        <v>1</v>
      </c>
      <c r="U424" s="9">
        <v>0</v>
      </c>
      <c r="V424" s="9">
        <v>0</v>
      </c>
      <c r="W424" s="25">
        <v>0</v>
      </c>
      <c r="X424" s="9">
        <v>0</v>
      </c>
      <c r="Y424" s="9">
        <v>1</v>
      </c>
      <c r="Z424" s="25">
        <v>0</v>
      </c>
      <c r="AA424" s="9">
        <v>0</v>
      </c>
      <c r="AB424" s="25">
        <v>1</v>
      </c>
      <c r="AC424" s="17">
        <v>1988</v>
      </c>
      <c r="AD424" s="27">
        <v>0.1018</v>
      </c>
      <c r="AE424" s="27">
        <v>0.53220000000000001</v>
      </c>
      <c r="AF424" s="27">
        <v>0.2636</v>
      </c>
      <c r="AG424" s="34">
        <v>0.1024</v>
      </c>
      <c r="AH424" s="33">
        <v>1</v>
      </c>
      <c r="AI424" s="15">
        <v>0</v>
      </c>
      <c r="AJ424">
        <v>1</v>
      </c>
      <c r="AK424" s="31">
        <v>0</v>
      </c>
      <c r="AL424" s="30">
        <f t="shared" si="66"/>
        <v>0.77629999999999999</v>
      </c>
      <c r="AM424" s="31">
        <v>0.22370000000000001</v>
      </c>
      <c r="AN424">
        <v>0</v>
      </c>
      <c r="AO424" s="15">
        <v>1</v>
      </c>
      <c r="AP424">
        <v>0</v>
      </c>
      <c r="AQ424" s="15">
        <v>1</v>
      </c>
      <c r="AR424" s="15" t="s">
        <v>29</v>
      </c>
      <c r="AS424">
        <v>0</v>
      </c>
      <c r="AT424">
        <v>0</v>
      </c>
      <c r="AU424">
        <v>1</v>
      </c>
      <c r="AV424">
        <v>0</v>
      </c>
      <c r="AW424">
        <v>0</v>
      </c>
      <c r="AX424">
        <v>0</v>
      </c>
      <c r="AY424" s="15">
        <v>0</v>
      </c>
      <c r="AZ424">
        <v>0</v>
      </c>
      <c r="BA424">
        <v>1</v>
      </c>
      <c r="BB424" s="15">
        <v>0</v>
      </c>
      <c r="BC424">
        <v>3251</v>
      </c>
      <c r="BD424" t="s">
        <v>87</v>
      </c>
      <c r="BE424" s="21">
        <v>0.22500000000000001</v>
      </c>
      <c r="BF424" s="21">
        <v>33.72</v>
      </c>
      <c r="BG424">
        <v>1</v>
      </c>
      <c r="BH424">
        <v>0</v>
      </c>
      <c r="BI424">
        <v>0</v>
      </c>
      <c r="BJ424">
        <v>0</v>
      </c>
      <c r="BK424">
        <v>0</v>
      </c>
      <c r="BL424" s="15">
        <v>0</v>
      </c>
      <c r="BM424">
        <v>0</v>
      </c>
      <c r="BN424">
        <v>0</v>
      </c>
      <c r="BO424">
        <v>1</v>
      </c>
      <c r="BP424" s="15">
        <v>0</v>
      </c>
      <c r="BQ424">
        <v>0</v>
      </c>
      <c r="BR424">
        <v>0</v>
      </c>
      <c r="BS424" s="15">
        <v>0</v>
      </c>
      <c r="BT424">
        <v>0</v>
      </c>
      <c r="BU424">
        <v>0</v>
      </c>
      <c r="BV424">
        <v>1</v>
      </c>
      <c r="BW424">
        <v>1</v>
      </c>
      <c r="BX424">
        <v>0</v>
      </c>
      <c r="BY424">
        <v>0</v>
      </c>
      <c r="BZ424">
        <v>0</v>
      </c>
      <c r="CA424">
        <v>0</v>
      </c>
      <c r="CB424">
        <v>0</v>
      </c>
      <c r="CC424">
        <v>0</v>
      </c>
      <c r="CD424">
        <v>0</v>
      </c>
      <c r="CE424" s="15">
        <v>0</v>
      </c>
      <c r="CF424">
        <v>2.3E-2</v>
      </c>
      <c r="CG424">
        <v>97</v>
      </c>
      <c r="CH424">
        <v>1</v>
      </c>
      <c r="CI424">
        <v>0</v>
      </c>
      <c r="CJ424">
        <v>30</v>
      </c>
      <c r="CK424" s="28" t="s">
        <v>80</v>
      </c>
    </row>
    <row r="425" spans="1:89" x14ac:dyDescent="0.35">
      <c r="A425">
        <v>424</v>
      </c>
      <c r="B425">
        <v>28</v>
      </c>
      <c r="C425" s="21" t="s">
        <v>136</v>
      </c>
      <c r="D425" s="11">
        <v>9.3000000000000007</v>
      </c>
      <c r="E425" s="12">
        <v>0.3</v>
      </c>
      <c r="F425" s="7">
        <f t="shared" si="65"/>
        <v>31.000000000000004</v>
      </c>
      <c r="G425" s="8">
        <v>0</v>
      </c>
      <c r="H425" s="9">
        <v>0</v>
      </c>
      <c r="I425" s="9">
        <v>0</v>
      </c>
      <c r="J425" s="9">
        <v>0</v>
      </c>
      <c r="K425" s="9">
        <v>1</v>
      </c>
      <c r="L425" s="8">
        <v>10782</v>
      </c>
      <c r="M425" s="9">
        <v>3</v>
      </c>
      <c r="N425" s="9">
        <f t="shared" si="60"/>
        <v>10778</v>
      </c>
      <c r="O425" s="9">
        <f t="shared" si="61"/>
        <v>27</v>
      </c>
      <c r="P425" s="7">
        <v>7.73</v>
      </c>
      <c r="Q425" s="7">
        <v>20.350000000000001</v>
      </c>
      <c r="R425" s="9">
        <v>1</v>
      </c>
      <c r="S425" s="9">
        <v>0</v>
      </c>
      <c r="T425" s="9">
        <v>1</v>
      </c>
      <c r="U425" s="9">
        <v>0</v>
      </c>
      <c r="V425" s="9">
        <v>0</v>
      </c>
      <c r="W425" s="25">
        <v>0</v>
      </c>
      <c r="X425" s="9">
        <v>0</v>
      </c>
      <c r="Y425" s="9">
        <v>1</v>
      </c>
      <c r="Z425" s="25">
        <v>0</v>
      </c>
      <c r="AA425" s="9">
        <v>0</v>
      </c>
      <c r="AB425" s="25">
        <v>1</v>
      </c>
      <c r="AC425" s="17">
        <v>1998</v>
      </c>
      <c r="AD425" s="27">
        <v>4.2699999999999988E-2</v>
      </c>
      <c r="AE425" s="27">
        <v>0.50719999999999998</v>
      </c>
      <c r="AF425" s="27">
        <v>0.33500000000000002</v>
      </c>
      <c r="AG425" s="34">
        <v>0.1152</v>
      </c>
      <c r="AH425" s="33">
        <v>1</v>
      </c>
      <c r="AI425" s="15">
        <v>0</v>
      </c>
      <c r="AJ425">
        <v>1</v>
      </c>
      <c r="AK425" s="31">
        <v>0</v>
      </c>
      <c r="AL425" s="30">
        <f t="shared" si="66"/>
        <v>0.80569999999999997</v>
      </c>
      <c r="AM425" s="31">
        <v>0.1943</v>
      </c>
      <c r="AN425">
        <v>0</v>
      </c>
      <c r="AO425" s="15">
        <v>1</v>
      </c>
      <c r="AP425">
        <v>0</v>
      </c>
      <c r="AQ425" s="15">
        <v>1</v>
      </c>
      <c r="AR425" s="15" t="s">
        <v>29</v>
      </c>
      <c r="AS425">
        <v>0</v>
      </c>
      <c r="AT425">
        <v>0</v>
      </c>
      <c r="AU425">
        <v>1</v>
      </c>
      <c r="AV425">
        <v>0</v>
      </c>
      <c r="AW425">
        <v>0</v>
      </c>
      <c r="AX425">
        <v>0</v>
      </c>
      <c r="AY425" s="15">
        <v>0</v>
      </c>
      <c r="AZ425">
        <v>0</v>
      </c>
      <c r="BA425">
        <v>1</v>
      </c>
      <c r="BB425" s="15">
        <v>0</v>
      </c>
      <c r="BC425">
        <v>4148</v>
      </c>
      <c r="BD425">
        <v>519</v>
      </c>
      <c r="BE425" s="21">
        <v>0.25800000000000001</v>
      </c>
      <c r="BF425" s="21">
        <v>34.79</v>
      </c>
      <c r="BG425">
        <v>1</v>
      </c>
      <c r="BH425">
        <v>0</v>
      </c>
      <c r="BI425">
        <v>0</v>
      </c>
      <c r="BJ425">
        <v>0</v>
      </c>
      <c r="BK425">
        <v>0</v>
      </c>
      <c r="BL425" s="15">
        <v>0</v>
      </c>
      <c r="BM425">
        <v>0</v>
      </c>
      <c r="BN425">
        <v>0</v>
      </c>
      <c r="BO425">
        <v>1</v>
      </c>
      <c r="BP425" s="15">
        <v>0</v>
      </c>
      <c r="BQ425">
        <v>0</v>
      </c>
      <c r="BR425">
        <v>0</v>
      </c>
      <c r="BS425" s="15">
        <v>0</v>
      </c>
      <c r="BT425">
        <v>0</v>
      </c>
      <c r="BU425">
        <v>0</v>
      </c>
      <c r="BV425">
        <v>1</v>
      </c>
      <c r="BW425">
        <v>1</v>
      </c>
      <c r="BX425">
        <v>0</v>
      </c>
      <c r="BY425">
        <v>0</v>
      </c>
      <c r="BZ425">
        <v>0</v>
      </c>
      <c r="CA425">
        <v>0</v>
      </c>
      <c r="CB425">
        <v>0</v>
      </c>
      <c r="CC425">
        <v>0</v>
      </c>
      <c r="CD425">
        <v>0</v>
      </c>
      <c r="CE425" s="15">
        <v>0</v>
      </c>
      <c r="CF425">
        <v>2.3E-2</v>
      </c>
      <c r="CG425">
        <v>97</v>
      </c>
      <c r="CH425">
        <v>1</v>
      </c>
      <c r="CI425">
        <v>0</v>
      </c>
      <c r="CJ425">
        <v>30</v>
      </c>
      <c r="CK425" s="28" t="s">
        <v>80</v>
      </c>
    </row>
    <row r="426" spans="1:89" x14ac:dyDescent="0.35">
      <c r="A426">
        <v>425</v>
      </c>
      <c r="B426">
        <v>28</v>
      </c>
      <c r="C426" s="21" t="s">
        <v>136</v>
      </c>
      <c r="D426" s="11">
        <v>11.6</v>
      </c>
      <c r="E426" s="12">
        <v>0.3</v>
      </c>
      <c r="F426" s="7">
        <f t="shared" si="65"/>
        <v>38.666666666666664</v>
      </c>
      <c r="G426" s="8">
        <v>0</v>
      </c>
      <c r="H426" s="9">
        <v>0</v>
      </c>
      <c r="I426" s="9">
        <v>0</v>
      </c>
      <c r="J426" s="9">
        <v>0</v>
      </c>
      <c r="K426" s="9">
        <v>1</v>
      </c>
      <c r="L426" s="8">
        <v>4687</v>
      </c>
      <c r="M426" s="9">
        <v>3</v>
      </c>
      <c r="N426" s="9">
        <f t="shared" si="60"/>
        <v>4683</v>
      </c>
      <c r="O426" s="9">
        <f t="shared" si="61"/>
        <v>27</v>
      </c>
      <c r="P426" s="7">
        <v>8.3000000000000007</v>
      </c>
      <c r="Q426" s="7">
        <v>20.41</v>
      </c>
      <c r="R426" s="9">
        <v>1</v>
      </c>
      <c r="S426" s="9">
        <v>0</v>
      </c>
      <c r="T426" s="9">
        <v>1</v>
      </c>
      <c r="U426" s="9">
        <v>0</v>
      </c>
      <c r="V426" s="9">
        <v>0</v>
      </c>
      <c r="W426" s="25">
        <v>0</v>
      </c>
      <c r="X426" s="9">
        <v>0</v>
      </c>
      <c r="Y426" s="9">
        <v>1</v>
      </c>
      <c r="Z426" s="25">
        <v>0</v>
      </c>
      <c r="AA426" s="9">
        <v>0</v>
      </c>
      <c r="AB426" s="25">
        <v>1</v>
      </c>
      <c r="AC426" s="17">
        <v>2006</v>
      </c>
      <c r="AD426" s="27">
        <v>3.5000000000000003E-2</v>
      </c>
      <c r="AE426" s="27">
        <v>0.44450000000000001</v>
      </c>
      <c r="AF426" s="27">
        <v>0.37890000000000001</v>
      </c>
      <c r="AG426" s="34">
        <v>0.14149999999999999</v>
      </c>
      <c r="AH426" s="33">
        <v>1</v>
      </c>
      <c r="AI426" s="15">
        <v>0</v>
      </c>
      <c r="AJ426">
        <v>1</v>
      </c>
      <c r="AK426" s="31">
        <v>0</v>
      </c>
      <c r="AL426" s="30">
        <f t="shared" si="66"/>
        <v>0.72070000000000001</v>
      </c>
      <c r="AM426" s="31">
        <v>0.27929999999999999</v>
      </c>
      <c r="AN426">
        <v>0</v>
      </c>
      <c r="AO426" s="15">
        <v>1</v>
      </c>
      <c r="AP426">
        <v>0</v>
      </c>
      <c r="AQ426" s="15">
        <v>1</v>
      </c>
      <c r="AR426" s="15" t="s">
        <v>29</v>
      </c>
      <c r="AS426">
        <v>0</v>
      </c>
      <c r="AT426">
        <v>0</v>
      </c>
      <c r="AU426">
        <v>1</v>
      </c>
      <c r="AV426">
        <v>0</v>
      </c>
      <c r="AW426">
        <v>0</v>
      </c>
      <c r="AX426">
        <v>0</v>
      </c>
      <c r="AY426" s="15">
        <v>0</v>
      </c>
      <c r="AZ426">
        <v>0</v>
      </c>
      <c r="BA426">
        <v>1</v>
      </c>
      <c r="BB426" s="15">
        <v>0</v>
      </c>
      <c r="BC426">
        <v>4893</v>
      </c>
      <c r="BD426">
        <v>759</v>
      </c>
      <c r="BE426" s="21">
        <v>0.54500000000000004</v>
      </c>
      <c r="BF426" s="21">
        <v>35.299999999999997</v>
      </c>
      <c r="BG426">
        <v>1</v>
      </c>
      <c r="BH426">
        <v>0</v>
      </c>
      <c r="BI426">
        <v>0</v>
      </c>
      <c r="BJ426">
        <v>0</v>
      </c>
      <c r="BK426">
        <v>0</v>
      </c>
      <c r="BL426" s="15">
        <v>0</v>
      </c>
      <c r="BM426">
        <v>0</v>
      </c>
      <c r="BN426">
        <v>0</v>
      </c>
      <c r="BO426">
        <v>1</v>
      </c>
      <c r="BP426" s="15">
        <v>0</v>
      </c>
      <c r="BQ426">
        <v>0</v>
      </c>
      <c r="BR426">
        <v>0</v>
      </c>
      <c r="BS426" s="15">
        <v>0</v>
      </c>
      <c r="BT426">
        <v>0</v>
      </c>
      <c r="BU426">
        <v>0</v>
      </c>
      <c r="BV426">
        <v>1</v>
      </c>
      <c r="BW426">
        <v>1</v>
      </c>
      <c r="BX426">
        <v>0</v>
      </c>
      <c r="BY426">
        <v>0</v>
      </c>
      <c r="BZ426">
        <v>0</v>
      </c>
      <c r="CA426">
        <v>0</v>
      </c>
      <c r="CB426">
        <v>0</v>
      </c>
      <c r="CC426">
        <v>0</v>
      </c>
      <c r="CD426">
        <v>0</v>
      </c>
      <c r="CE426" s="15">
        <v>0</v>
      </c>
      <c r="CF426">
        <v>2.3E-2</v>
      </c>
      <c r="CG426">
        <v>97</v>
      </c>
      <c r="CH426">
        <v>1</v>
      </c>
      <c r="CI426">
        <v>0</v>
      </c>
      <c r="CJ426">
        <v>30</v>
      </c>
      <c r="CK426" s="28" t="s">
        <v>80</v>
      </c>
    </row>
    <row r="427" spans="1:89" x14ac:dyDescent="0.35">
      <c r="A427">
        <v>426</v>
      </c>
      <c r="B427">
        <v>28</v>
      </c>
      <c r="C427" s="21" t="s">
        <v>136</v>
      </c>
      <c r="D427" s="11">
        <v>0.53426072862545748</v>
      </c>
      <c r="E427" s="12">
        <v>0.92017726470212213</v>
      </c>
      <c r="F427" s="7">
        <v>0.58060631263086815</v>
      </c>
      <c r="G427" s="8">
        <v>0</v>
      </c>
      <c r="H427" s="9">
        <v>0</v>
      </c>
      <c r="I427" s="9">
        <v>0</v>
      </c>
      <c r="J427" s="9">
        <v>0</v>
      </c>
      <c r="K427" s="9">
        <v>1</v>
      </c>
      <c r="L427" s="8">
        <v>1695</v>
      </c>
      <c r="M427" s="9">
        <v>6</v>
      </c>
      <c r="N427" s="9">
        <f t="shared" si="60"/>
        <v>1688</v>
      </c>
      <c r="O427" s="9">
        <f t="shared" si="61"/>
        <v>27</v>
      </c>
      <c r="P427" s="7">
        <v>7.96</v>
      </c>
      <c r="Q427" s="7">
        <v>19.91</v>
      </c>
      <c r="R427" s="9">
        <v>0</v>
      </c>
      <c r="S427" s="9">
        <v>1</v>
      </c>
      <c r="T427" s="9">
        <v>1</v>
      </c>
      <c r="U427" s="9">
        <v>0</v>
      </c>
      <c r="V427" s="9">
        <v>0</v>
      </c>
      <c r="W427" s="25">
        <v>0</v>
      </c>
      <c r="X427" s="9">
        <v>0</v>
      </c>
      <c r="Y427" s="9">
        <v>1</v>
      </c>
      <c r="Z427" s="25">
        <v>0</v>
      </c>
      <c r="AA427" s="9">
        <v>0</v>
      </c>
      <c r="AB427" s="25">
        <v>1</v>
      </c>
      <c r="AC427" s="17">
        <v>1988</v>
      </c>
      <c r="AD427" s="27">
        <v>0.3407</v>
      </c>
      <c r="AE427" s="27">
        <v>7.7300000000000008E-2</v>
      </c>
      <c r="AF427" s="27">
        <v>0.35670000000000002</v>
      </c>
      <c r="AG427" s="34">
        <v>0.2253</v>
      </c>
      <c r="AH427" s="33">
        <v>1</v>
      </c>
      <c r="AI427" s="15">
        <v>0</v>
      </c>
      <c r="AJ427">
        <v>1</v>
      </c>
      <c r="AK427" s="31">
        <v>0</v>
      </c>
      <c r="AL427" s="30">
        <f t="shared" si="66"/>
        <v>0.36770000000000003</v>
      </c>
      <c r="AM427" s="31">
        <v>0.63229999999999997</v>
      </c>
      <c r="AN427">
        <v>0</v>
      </c>
      <c r="AO427" s="15">
        <v>1</v>
      </c>
      <c r="AP427">
        <v>0</v>
      </c>
      <c r="AQ427" s="15">
        <v>1</v>
      </c>
      <c r="AR427" s="15" t="s">
        <v>6</v>
      </c>
      <c r="AS427">
        <v>0</v>
      </c>
      <c r="AT427">
        <v>0</v>
      </c>
      <c r="AU427">
        <v>0</v>
      </c>
      <c r="AV427">
        <v>0</v>
      </c>
      <c r="AW427">
        <v>1</v>
      </c>
      <c r="AX427">
        <v>0</v>
      </c>
      <c r="AY427" s="15">
        <v>0</v>
      </c>
      <c r="AZ427">
        <v>0</v>
      </c>
      <c r="BA427">
        <v>1</v>
      </c>
      <c r="BB427" s="15">
        <v>0</v>
      </c>
      <c r="BC427">
        <v>1617</v>
      </c>
      <c r="BD427">
        <v>21</v>
      </c>
      <c r="BE427" s="21">
        <v>0.26100000000000001</v>
      </c>
      <c r="BF427" s="21">
        <v>35.659999999999997</v>
      </c>
      <c r="BG427">
        <v>1</v>
      </c>
      <c r="BH427">
        <v>0</v>
      </c>
      <c r="BI427">
        <v>0</v>
      </c>
      <c r="BJ427">
        <v>0</v>
      </c>
      <c r="BK427">
        <v>0</v>
      </c>
      <c r="BL427" s="15">
        <v>0</v>
      </c>
      <c r="BM427">
        <v>0</v>
      </c>
      <c r="BN427">
        <v>0</v>
      </c>
      <c r="BO427">
        <v>1</v>
      </c>
      <c r="BP427" s="15">
        <v>0</v>
      </c>
      <c r="BQ427">
        <v>0</v>
      </c>
      <c r="BR427">
        <v>0</v>
      </c>
      <c r="BS427" s="15">
        <v>0</v>
      </c>
      <c r="BT427">
        <v>0</v>
      </c>
      <c r="BU427">
        <v>0</v>
      </c>
      <c r="BV427">
        <v>1</v>
      </c>
      <c r="BW427">
        <v>1</v>
      </c>
      <c r="BX427">
        <v>0</v>
      </c>
      <c r="BY427">
        <v>0</v>
      </c>
      <c r="BZ427">
        <v>0</v>
      </c>
      <c r="CA427">
        <v>0</v>
      </c>
      <c r="CB427">
        <v>0</v>
      </c>
      <c r="CC427">
        <v>0</v>
      </c>
      <c r="CD427">
        <v>0</v>
      </c>
      <c r="CE427" s="15">
        <v>0</v>
      </c>
      <c r="CF427">
        <v>2.3E-2</v>
      </c>
      <c r="CG427">
        <v>97</v>
      </c>
      <c r="CH427">
        <v>1</v>
      </c>
      <c r="CI427">
        <v>0</v>
      </c>
      <c r="CJ427">
        <v>30</v>
      </c>
      <c r="CK427" s="28" t="s">
        <v>80</v>
      </c>
    </row>
    <row r="428" spans="1:89" x14ac:dyDescent="0.35">
      <c r="A428">
        <v>427</v>
      </c>
      <c r="B428">
        <v>28</v>
      </c>
      <c r="C428" s="21" t="s">
        <v>136</v>
      </c>
      <c r="D428" s="11">
        <v>5.8058332763509357</v>
      </c>
      <c r="E428" s="12">
        <v>1.4001887411061369</v>
      </c>
      <c r="F428" s="7">
        <v>4.1464647628607407</v>
      </c>
      <c r="G428" s="8">
        <v>0</v>
      </c>
      <c r="H428" s="9">
        <v>0</v>
      </c>
      <c r="I428" s="9">
        <v>0</v>
      </c>
      <c r="J428" s="9">
        <v>0</v>
      </c>
      <c r="K428" s="9">
        <v>1</v>
      </c>
      <c r="L428" s="8">
        <v>1695</v>
      </c>
      <c r="M428" s="9">
        <v>6</v>
      </c>
      <c r="N428" s="9">
        <f t="shared" si="60"/>
        <v>1688</v>
      </c>
      <c r="O428" s="9">
        <f t="shared" si="61"/>
        <v>27</v>
      </c>
      <c r="P428" s="7">
        <v>7.96</v>
      </c>
      <c r="Q428" s="7">
        <v>19.91</v>
      </c>
      <c r="R428" s="9">
        <v>0</v>
      </c>
      <c r="S428" s="9">
        <v>1</v>
      </c>
      <c r="T428" s="9">
        <v>1</v>
      </c>
      <c r="U428" s="9">
        <v>0</v>
      </c>
      <c r="V428" s="9">
        <v>0</v>
      </c>
      <c r="W428" s="25">
        <v>0</v>
      </c>
      <c r="X428" s="9">
        <v>0</v>
      </c>
      <c r="Y428" s="9">
        <v>1</v>
      </c>
      <c r="Z428" s="25">
        <v>0</v>
      </c>
      <c r="AA428" s="9">
        <v>0</v>
      </c>
      <c r="AB428" s="25">
        <v>1</v>
      </c>
      <c r="AC428" s="17">
        <v>1988</v>
      </c>
      <c r="AD428" s="27">
        <v>0.3407</v>
      </c>
      <c r="AE428" s="27">
        <v>7.7300000000000008E-2</v>
      </c>
      <c r="AF428" s="27">
        <v>0.35670000000000002</v>
      </c>
      <c r="AG428" s="34">
        <v>0.2253</v>
      </c>
      <c r="AH428" s="33">
        <v>1</v>
      </c>
      <c r="AI428" s="15">
        <v>0</v>
      </c>
      <c r="AJ428">
        <v>1</v>
      </c>
      <c r="AK428" s="31">
        <v>0</v>
      </c>
      <c r="AL428" s="30">
        <f t="shared" si="66"/>
        <v>0.36770000000000003</v>
      </c>
      <c r="AM428" s="31">
        <v>0.63229999999999997</v>
      </c>
      <c r="AN428">
        <v>0</v>
      </c>
      <c r="AO428" s="15">
        <v>1</v>
      </c>
      <c r="AP428">
        <v>0</v>
      </c>
      <c r="AQ428" s="15">
        <v>1</v>
      </c>
      <c r="AR428" s="15" t="s">
        <v>6</v>
      </c>
      <c r="AS428">
        <v>0</v>
      </c>
      <c r="AT428">
        <v>0</v>
      </c>
      <c r="AU428">
        <v>0</v>
      </c>
      <c r="AV428">
        <v>0</v>
      </c>
      <c r="AW428">
        <v>1</v>
      </c>
      <c r="AX428">
        <v>0</v>
      </c>
      <c r="AY428" s="15">
        <v>0</v>
      </c>
      <c r="AZ428">
        <v>0</v>
      </c>
      <c r="BA428">
        <v>1</v>
      </c>
      <c r="BB428" s="15">
        <v>0</v>
      </c>
      <c r="BC428">
        <v>1617</v>
      </c>
      <c r="BD428">
        <v>21</v>
      </c>
      <c r="BE428" s="21">
        <v>0.26100000000000001</v>
      </c>
      <c r="BF428" s="21">
        <v>35.659999999999997</v>
      </c>
      <c r="BG428">
        <v>1</v>
      </c>
      <c r="BH428">
        <v>0</v>
      </c>
      <c r="BI428">
        <v>0</v>
      </c>
      <c r="BJ428">
        <v>0</v>
      </c>
      <c r="BK428">
        <v>0</v>
      </c>
      <c r="BL428" s="15">
        <v>0</v>
      </c>
      <c r="BM428">
        <v>0</v>
      </c>
      <c r="BN428">
        <v>0</v>
      </c>
      <c r="BO428">
        <v>1</v>
      </c>
      <c r="BP428" s="15">
        <v>0</v>
      </c>
      <c r="BQ428">
        <v>0</v>
      </c>
      <c r="BR428">
        <v>0</v>
      </c>
      <c r="BS428" s="15">
        <v>0</v>
      </c>
      <c r="BT428">
        <v>0</v>
      </c>
      <c r="BU428">
        <v>0</v>
      </c>
      <c r="BV428">
        <v>1</v>
      </c>
      <c r="BW428">
        <v>1</v>
      </c>
      <c r="BX428">
        <v>0</v>
      </c>
      <c r="BY428">
        <v>0</v>
      </c>
      <c r="BZ428">
        <v>0</v>
      </c>
      <c r="CA428">
        <v>0</v>
      </c>
      <c r="CB428">
        <v>0</v>
      </c>
      <c r="CC428">
        <v>0</v>
      </c>
      <c r="CD428">
        <v>0</v>
      </c>
      <c r="CE428" s="15">
        <v>0</v>
      </c>
      <c r="CF428">
        <v>2.3E-2</v>
      </c>
      <c r="CG428">
        <v>97</v>
      </c>
      <c r="CH428">
        <v>1</v>
      </c>
      <c r="CI428">
        <v>0</v>
      </c>
      <c r="CJ428">
        <v>30</v>
      </c>
      <c r="CK428" s="28" t="s">
        <v>80</v>
      </c>
    </row>
    <row r="429" spans="1:89" x14ac:dyDescent="0.35">
      <c r="A429">
        <v>428</v>
      </c>
      <c r="B429">
        <v>28</v>
      </c>
      <c r="C429" s="21" t="s">
        <v>136</v>
      </c>
      <c r="D429" s="11">
        <v>3.782779413590132</v>
      </c>
      <c r="E429" s="12">
        <v>1.8857545210574489</v>
      </c>
      <c r="F429" s="7">
        <v>2.005976584624023</v>
      </c>
      <c r="G429" s="8">
        <v>0</v>
      </c>
      <c r="H429" s="9">
        <v>0</v>
      </c>
      <c r="I429" s="9">
        <v>0</v>
      </c>
      <c r="J429" s="9">
        <v>0</v>
      </c>
      <c r="K429" s="9">
        <v>1</v>
      </c>
      <c r="L429" s="8">
        <v>1695</v>
      </c>
      <c r="M429" s="9">
        <v>6</v>
      </c>
      <c r="N429" s="9">
        <f t="shared" si="60"/>
        <v>1688</v>
      </c>
      <c r="O429" s="9">
        <f t="shared" si="61"/>
        <v>27</v>
      </c>
      <c r="P429" s="7">
        <v>7.96</v>
      </c>
      <c r="Q429" s="7">
        <v>19.91</v>
      </c>
      <c r="R429" s="9">
        <v>0</v>
      </c>
      <c r="S429" s="9">
        <v>1</v>
      </c>
      <c r="T429" s="9">
        <v>1</v>
      </c>
      <c r="U429" s="9">
        <v>0</v>
      </c>
      <c r="V429" s="9">
        <v>0</v>
      </c>
      <c r="W429" s="25">
        <v>0</v>
      </c>
      <c r="X429" s="9">
        <v>0</v>
      </c>
      <c r="Y429" s="9">
        <v>1</v>
      </c>
      <c r="Z429" s="25">
        <v>0</v>
      </c>
      <c r="AA429" s="9">
        <v>0</v>
      </c>
      <c r="AB429" s="25">
        <v>1</v>
      </c>
      <c r="AC429" s="17">
        <v>1988</v>
      </c>
      <c r="AD429" s="27">
        <v>0.3407</v>
      </c>
      <c r="AE429" s="27">
        <v>7.7300000000000008E-2</v>
      </c>
      <c r="AF429" s="27">
        <v>0.35670000000000002</v>
      </c>
      <c r="AG429" s="34">
        <v>0.2253</v>
      </c>
      <c r="AH429" s="33">
        <v>1</v>
      </c>
      <c r="AI429" s="15">
        <v>0</v>
      </c>
      <c r="AJ429">
        <v>1</v>
      </c>
      <c r="AK429" s="31">
        <v>0</v>
      </c>
      <c r="AL429" s="30">
        <f t="shared" si="66"/>
        <v>0.36770000000000003</v>
      </c>
      <c r="AM429" s="31">
        <v>0.63229999999999997</v>
      </c>
      <c r="AN429">
        <v>0</v>
      </c>
      <c r="AO429" s="15">
        <v>1</v>
      </c>
      <c r="AP429">
        <v>0</v>
      </c>
      <c r="AQ429" s="15">
        <v>1</v>
      </c>
      <c r="AR429" s="15" t="s">
        <v>6</v>
      </c>
      <c r="AS429">
        <v>0</v>
      </c>
      <c r="AT429">
        <v>0</v>
      </c>
      <c r="AU429">
        <v>0</v>
      </c>
      <c r="AV429">
        <v>0</v>
      </c>
      <c r="AW429">
        <v>1</v>
      </c>
      <c r="AX429">
        <v>0</v>
      </c>
      <c r="AY429" s="15">
        <v>0</v>
      </c>
      <c r="AZ429">
        <v>0</v>
      </c>
      <c r="BA429">
        <v>1</v>
      </c>
      <c r="BB429" s="15">
        <v>0</v>
      </c>
      <c r="BC429">
        <v>1617</v>
      </c>
      <c r="BD429">
        <v>21</v>
      </c>
      <c r="BE429" s="21">
        <v>0.26100000000000001</v>
      </c>
      <c r="BF429" s="21">
        <v>35.659999999999997</v>
      </c>
      <c r="BG429">
        <v>1</v>
      </c>
      <c r="BH429">
        <v>0</v>
      </c>
      <c r="BI429">
        <v>0</v>
      </c>
      <c r="BJ429">
        <v>0</v>
      </c>
      <c r="BK429">
        <v>0</v>
      </c>
      <c r="BL429" s="15">
        <v>0</v>
      </c>
      <c r="BM429">
        <v>0</v>
      </c>
      <c r="BN429">
        <v>0</v>
      </c>
      <c r="BO429">
        <v>1</v>
      </c>
      <c r="BP429" s="15">
        <v>0</v>
      </c>
      <c r="BQ429">
        <v>0</v>
      </c>
      <c r="BR429">
        <v>0</v>
      </c>
      <c r="BS429" s="15">
        <v>0</v>
      </c>
      <c r="BT429">
        <v>0</v>
      </c>
      <c r="BU429">
        <v>0</v>
      </c>
      <c r="BV429">
        <v>1</v>
      </c>
      <c r="BW429">
        <v>1</v>
      </c>
      <c r="BX429">
        <v>0</v>
      </c>
      <c r="BY429">
        <v>0</v>
      </c>
      <c r="BZ429">
        <v>0</v>
      </c>
      <c r="CA429">
        <v>0</v>
      </c>
      <c r="CB429">
        <v>0</v>
      </c>
      <c r="CC429">
        <v>0</v>
      </c>
      <c r="CD429">
        <v>0</v>
      </c>
      <c r="CE429" s="15">
        <v>0</v>
      </c>
      <c r="CF429">
        <v>2.3E-2</v>
      </c>
      <c r="CG429">
        <v>97</v>
      </c>
      <c r="CH429">
        <v>1</v>
      </c>
      <c r="CI429">
        <v>0</v>
      </c>
      <c r="CJ429">
        <v>30</v>
      </c>
      <c r="CK429" s="28" t="s">
        <v>80</v>
      </c>
    </row>
    <row r="430" spans="1:89" x14ac:dyDescent="0.35">
      <c r="A430">
        <v>429</v>
      </c>
      <c r="B430">
        <v>28</v>
      </c>
      <c r="C430" s="21" t="s">
        <v>136</v>
      </c>
      <c r="D430" s="11">
        <v>2.8882691843426622</v>
      </c>
      <c r="E430" s="12">
        <v>0.71388217994340097</v>
      </c>
      <c r="F430" s="7">
        <v>4.0458625603620666</v>
      </c>
      <c r="G430" s="8">
        <v>0</v>
      </c>
      <c r="H430" s="9">
        <v>0</v>
      </c>
      <c r="I430" s="9">
        <v>0</v>
      </c>
      <c r="J430" s="9">
        <v>0</v>
      </c>
      <c r="K430" s="9">
        <v>1</v>
      </c>
      <c r="L430" s="8">
        <v>2094</v>
      </c>
      <c r="M430" s="9">
        <v>6</v>
      </c>
      <c r="N430" s="9">
        <f t="shared" si="60"/>
        <v>2087</v>
      </c>
      <c r="O430" s="9">
        <f t="shared" si="61"/>
        <v>27</v>
      </c>
      <c r="P430" s="7">
        <v>10.15</v>
      </c>
      <c r="Q430" s="7">
        <v>19.170000000000002</v>
      </c>
      <c r="R430" s="9">
        <v>0</v>
      </c>
      <c r="S430" s="9">
        <v>1</v>
      </c>
      <c r="T430" s="9">
        <v>1</v>
      </c>
      <c r="U430" s="9">
        <v>0</v>
      </c>
      <c r="V430" s="9">
        <v>0</v>
      </c>
      <c r="W430" s="25">
        <v>0</v>
      </c>
      <c r="X430" s="9">
        <v>0</v>
      </c>
      <c r="Y430" s="9">
        <v>1</v>
      </c>
      <c r="Z430" s="25">
        <v>0</v>
      </c>
      <c r="AA430" s="9">
        <v>0</v>
      </c>
      <c r="AB430" s="25">
        <v>1</v>
      </c>
      <c r="AC430" s="17">
        <v>1998</v>
      </c>
      <c r="AD430" s="27">
        <v>0.19259999999999999</v>
      </c>
      <c r="AE430" s="27">
        <v>0.11459999999999999</v>
      </c>
      <c r="AF430" s="27">
        <v>0.44299999999999989</v>
      </c>
      <c r="AG430" s="34">
        <v>0.24990000000000001</v>
      </c>
      <c r="AH430" s="33">
        <v>1</v>
      </c>
      <c r="AI430" s="15">
        <v>0</v>
      </c>
      <c r="AJ430">
        <v>1</v>
      </c>
      <c r="AK430" s="31">
        <v>0</v>
      </c>
      <c r="AL430" s="30">
        <f t="shared" si="66"/>
        <v>0.44810000000000005</v>
      </c>
      <c r="AM430" s="31">
        <v>0.55189999999999995</v>
      </c>
      <c r="AN430">
        <v>0</v>
      </c>
      <c r="AO430" s="15">
        <v>1</v>
      </c>
      <c r="AP430">
        <v>0</v>
      </c>
      <c r="AQ430" s="15">
        <v>1</v>
      </c>
      <c r="AR430" s="15" t="s">
        <v>6</v>
      </c>
      <c r="AS430">
        <v>0</v>
      </c>
      <c r="AT430">
        <v>0</v>
      </c>
      <c r="AU430">
        <v>0</v>
      </c>
      <c r="AV430">
        <v>0</v>
      </c>
      <c r="AW430">
        <v>1</v>
      </c>
      <c r="AX430">
        <v>0</v>
      </c>
      <c r="AY430" s="15">
        <v>0</v>
      </c>
      <c r="AZ430">
        <v>0</v>
      </c>
      <c r="BA430">
        <v>1</v>
      </c>
      <c r="BB430" s="15">
        <v>0</v>
      </c>
      <c r="BC430">
        <v>1881</v>
      </c>
      <c r="BD430">
        <v>55</v>
      </c>
      <c r="BE430" s="21">
        <v>0.25700000000000001</v>
      </c>
      <c r="BF430" s="21">
        <v>36.31</v>
      </c>
      <c r="BG430">
        <v>1</v>
      </c>
      <c r="BH430">
        <v>0</v>
      </c>
      <c r="BI430">
        <v>0</v>
      </c>
      <c r="BJ430">
        <v>0</v>
      </c>
      <c r="BK430">
        <v>0</v>
      </c>
      <c r="BL430" s="15">
        <v>0</v>
      </c>
      <c r="BM430">
        <v>0</v>
      </c>
      <c r="BN430">
        <v>0</v>
      </c>
      <c r="BO430">
        <v>1</v>
      </c>
      <c r="BP430" s="15">
        <v>0</v>
      </c>
      <c r="BQ430">
        <v>0</v>
      </c>
      <c r="BR430">
        <v>0</v>
      </c>
      <c r="BS430" s="15">
        <v>0</v>
      </c>
      <c r="BT430">
        <v>0</v>
      </c>
      <c r="BU430">
        <v>0</v>
      </c>
      <c r="BV430">
        <v>1</v>
      </c>
      <c r="BW430">
        <v>1</v>
      </c>
      <c r="BX430">
        <v>0</v>
      </c>
      <c r="BY430">
        <v>0</v>
      </c>
      <c r="BZ430">
        <v>0</v>
      </c>
      <c r="CA430">
        <v>0</v>
      </c>
      <c r="CB430">
        <v>0</v>
      </c>
      <c r="CC430">
        <v>0</v>
      </c>
      <c r="CD430">
        <v>0</v>
      </c>
      <c r="CE430" s="15">
        <v>0</v>
      </c>
      <c r="CF430">
        <v>2.3E-2</v>
      </c>
      <c r="CG430">
        <v>97</v>
      </c>
      <c r="CH430">
        <v>1</v>
      </c>
      <c r="CI430">
        <v>0</v>
      </c>
      <c r="CJ430">
        <v>30</v>
      </c>
      <c r="CK430" s="28" t="s">
        <v>80</v>
      </c>
    </row>
    <row r="431" spans="1:89" x14ac:dyDescent="0.35">
      <c r="A431">
        <v>430</v>
      </c>
      <c r="B431">
        <v>28</v>
      </c>
      <c r="C431" s="21" t="s">
        <v>136</v>
      </c>
      <c r="D431" s="11">
        <v>5.1029684358929073</v>
      </c>
      <c r="E431" s="12">
        <v>1.3754993500905861</v>
      </c>
      <c r="F431" s="7">
        <v>3.7099024696426368</v>
      </c>
      <c r="G431" s="8">
        <v>0</v>
      </c>
      <c r="H431" s="9">
        <v>0</v>
      </c>
      <c r="I431" s="9">
        <v>0</v>
      </c>
      <c r="J431" s="9">
        <v>0</v>
      </c>
      <c r="K431" s="9">
        <v>1</v>
      </c>
      <c r="L431" s="8">
        <v>2094</v>
      </c>
      <c r="M431" s="9">
        <v>6</v>
      </c>
      <c r="N431" s="9">
        <f t="shared" si="60"/>
        <v>2087</v>
      </c>
      <c r="O431" s="9">
        <f t="shared" si="61"/>
        <v>27</v>
      </c>
      <c r="P431" s="7">
        <v>10.15</v>
      </c>
      <c r="Q431" s="7">
        <v>19.170000000000002</v>
      </c>
      <c r="R431" s="9">
        <v>0</v>
      </c>
      <c r="S431" s="9">
        <v>1</v>
      </c>
      <c r="T431" s="9">
        <v>1</v>
      </c>
      <c r="U431" s="9">
        <v>0</v>
      </c>
      <c r="V431" s="9">
        <v>0</v>
      </c>
      <c r="W431" s="25">
        <v>0</v>
      </c>
      <c r="X431" s="9">
        <v>0</v>
      </c>
      <c r="Y431" s="9">
        <v>1</v>
      </c>
      <c r="Z431" s="25">
        <v>0</v>
      </c>
      <c r="AA431" s="9">
        <v>0</v>
      </c>
      <c r="AB431" s="25">
        <v>1</v>
      </c>
      <c r="AC431" s="17">
        <v>1998</v>
      </c>
      <c r="AD431" s="27">
        <v>0.19259999999999999</v>
      </c>
      <c r="AE431" s="27">
        <v>0.11459999999999999</v>
      </c>
      <c r="AF431" s="27">
        <v>0.44299999999999989</v>
      </c>
      <c r="AG431" s="34">
        <v>0.24990000000000001</v>
      </c>
      <c r="AH431" s="33">
        <v>1</v>
      </c>
      <c r="AI431" s="15">
        <v>0</v>
      </c>
      <c r="AJ431">
        <v>1</v>
      </c>
      <c r="AK431" s="31">
        <v>0</v>
      </c>
      <c r="AL431" s="30">
        <f t="shared" si="66"/>
        <v>0.44810000000000005</v>
      </c>
      <c r="AM431" s="31">
        <v>0.55189999999999995</v>
      </c>
      <c r="AN431">
        <v>0</v>
      </c>
      <c r="AO431" s="15">
        <v>1</v>
      </c>
      <c r="AP431">
        <v>0</v>
      </c>
      <c r="AQ431" s="15">
        <v>1</v>
      </c>
      <c r="AR431" s="15" t="s">
        <v>6</v>
      </c>
      <c r="AS431">
        <v>0</v>
      </c>
      <c r="AT431">
        <v>0</v>
      </c>
      <c r="AU431">
        <v>0</v>
      </c>
      <c r="AV431">
        <v>0</v>
      </c>
      <c r="AW431">
        <v>1</v>
      </c>
      <c r="AX431">
        <v>0</v>
      </c>
      <c r="AY431" s="15">
        <v>0</v>
      </c>
      <c r="AZ431">
        <v>0</v>
      </c>
      <c r="BA431">
        <v>1</v>
      </c>
      <c r="BB431" s="15">
        <v>0</v>
      </c>
      <c r="BC431">
        <v>1881</v>
      </c>
      <c r="BD431">
        <v>55</v>
      </c>
      <c r="BE431" s="21">
        <v>0.25700000000000001</v>
      </c>
      <c r="BF431" s="21">
        <v>36.31</v>
      </c>
      <c r="BG431">
        <v>1</v>
      </c>
      <c r="BH431">
        <v>0</v>
      </c>
      <c r="BI431">
        <v>0</v>
      </c>
      <c r="BJ431">
        <v>0</v>
      </c>
      <c r="BK431">
        <v>0</v>
      </c>
      <c r="BL431" s="15">
        <v>0</v>
      </c>
      <c r="BM431">
        <v>0</v>
      </c>
      <c r="BN431">
        <v>0</v>
      </c>
      <c r="BO431">
        <v>1</v>
      </c>
      <c r="BP431" s="15">
        <v>0</v>
      </c>
      <c r="BQ431">
        <v>0</v>
      </c>
      <c r="BR431">
        <v>0</v>
      </c>
      <c r="BS431" s="15">
        <v>0</v>
      </c>
      <c r="BT431">
        <v>0</v>
      </c>
      <c r="BU431">
        <v>0</v>
      </c>
      <c r="BV431">
        <v>1</v>
      </c>
      <c r="BW431">
        <v>1</v>
      </c>
      <c r="BX431">
        <v>0</v>
      </c>
      <c r="BY431">
        <v>0</v>
      </c>
      <c r="BZ431">
        <v>0</v>
      </c>
      <c r="CA431">
        <v>0</v>
      </c>
      <c r="CB431">
        <v>0</v>
      </c>
      <c r="CC431">
        <v>0</v>
      </c>
      <c r="CD431">
        <v>0</v>
      </c>
      <c r="CE431" s="15">
        <v>0</v>
      </c>
      <c r="CF431">
        <v>2.3E-2</v>
      </c>
      <c r="CG431">
        <v>97</v>
      </c>
      <c r="CH431">
        <v>1</v>
      </c>
      <c r="CI431">
        <v>0</v>
      </c>
      <c r="CJ431">
        <v>30</v>
      </c>
      <c r="CK431" s="28" t="s">
        <v>80</v>
      </c>
    </row>
    <row r="432" spans="1:89" x14ac:dyDescent="0.35">
      <c r="A432">
        <v>431</v>
      </c>
      <c r="B432">
        <v>28</v>
      </c>
      <c r="C432" s="21" t="s">
        <v>136</v>
      </c>
      <c r="D432" s="11">
        <v>2.637187966687971</v>
      </c>
      <c r="E432" s="12">
        <v>1.9009076839990171</v>
      </c>
      <c r="F432" s="7">
        <v>1.3873308992786071</v>
      </c>
      <c r="G432" s="8">
        <v>0</v>
      </c>
      <c r="H432" s="9">
        <v>0</v>
      </c>
      <c r="I432" s="9">
        <v>0</v>
      </c>
      <c r="J432" s="9">
        <v>0</v>
      </c>
      <c r="K432" s="9">
        <v>1</v>
      </c>
      <c r="L432" s="8">
        <v>2094</v>
      </c>
      <c r="M432" s="9">
        <v>6</v>
      </c>
      <c r="N432" s="9">
        <f t="shared" si="60"/>
        <v>2087</v>
      </c>
      <c r="O432" s="9">
        <f t="shared" si="61"/>
        <v>27</v>
      </c>
      <c r="P432" s="7">
        <v>10.15</v>
      </c>
      <c r="Q432" s="7">
        <v>19.170000000000002</v>
      </c>
      <c r="R432" s="9">
        <v>0</v>
      </c>
      <c r="S432" s="9">
        <v>1</v>
      </c>
      <c r="T432" s="9">
        <v>1</v>
      </c>
      <c r="U432" s="9">
        <v>0</v>
      </c>
      <c r="V432" s="9">
        <v>0</v>
      </c>
      <c r="W432" s="25">
        <v>0</v>
      </c>
      <c r="X432" s="9">
        <v>0</v>
      </c>
      <c r="Y432" s="9">
        <v>1</v>
      </c>
      <c r="Z432" s="25">
        <v>0</v>
      </c>
      <c r="AA432" s="9">
        <v>0</v>
      </c>
      <c r="AB432" s="25">
        <v>1</v>
      </c>
      <c r="AC432" s="17">
        <v>1998</v>
      </c>
      <c r="AD432" s="27">
        <v>0.19259999999999999</v>
      </c>
      <c r="AE432" s="27">
        <v>0.11459999999999999</v>
      </c>
      <c r="AF432" s="27">
        <v>0.44299999999999989</v>
      </c>
      <c r="AG432" s="34">
        <v>0.24990000000000001</v>
      </c>
      <c r="AH432" s="33">
        <v>1</v>
      </c>
      <c r="AI432" s="15">
        <v>0</v>
      </c>
      <c r="AJ432">
        <v>1</v>
      </c>
      <c r="AK432" s="31">
        <v>0</v>
      </c>
      <c r="AL432" s="30">
        <f t="shared" si="66"/>
        <v>0.44810000000000005</v>
      </c>
      <c r="AM432" s="31">
        <v>0.55189999999999995</v>
      </c>
      <c r="AN432">
        <v>0</v>
      </c>
      <c r="AO432" s="15">
        <v>1</v>
      </c>
      <c r="AP432">
        <v>0</v>
      </c>
      <c r="AQ432" s="15">
        <v>1</v>
      </c>
      <c r="AR432" s="15" t="s">
        <v>6</v>
      </c>
      <c r="AS432">
        <v>0</v>
      </c>
      <c r="AT432">
        <v>0</v>
      </c>
      <c r="AU432">
        <v>0</v>
      </c>
      <c r="AV432">
        <v>0</v>
      </c>
      <c r="AW432">
        <v>1</v>
      </c>
      <c r="AX432">
        <v>0</v>
      </c>
      <c r="AY432" s="15">
        <v>0</v>
      </c>
      <c r="AZ432">
        <v>0</v>
      </c>
      <c r="BA432">
        <v>1</v>
      </c>
      <c r="BB432" s="15">
        <v>0</v>
      </c>
      <c r="BC432">
        <v>1881</v>
      </c>
      <c r="BD432">
        <v>55</v>
      </c>
      <c r="BE432" s="21">
        <v>0.25700000000000001</v>
      </c>
      <c r="BF432" s="21">
        <v>36.31</v>
      </c>
      <c r="BG432">
        <v>1</v>
      </c>
      <c r="BH432">
        <v>0</v>
      </c>
      <c r="BI432">
        <v>0</v>
      </c>
      <c r="BJ432">
        <v>0</v>
      </c>
      <c r="BK432">
        <v>0</v>
      </c>
      <c r="BL432" s="15">
        <v>0</v>
      </c>
      <c r="BM432">
        <v>0</v>
      </c>
      <c r="BN432">
        <v>0</v>
      </c>
      <c r="BO432">
        <v>1</v>
      </c>
      <c r="BP432" s="15">
        <v>0</v>
      </c>
      <c r="BQ432">
        <v>0</v>
      </c>
      <c r="BR432">
        <v>0</v>
      </c>
      <c r="BS432" s="15">
        <v>0</v>
      </c>
      <c r="BT432">
        <v>0</v>
      </c>
      <c r="BU432">
        <v>0</v>
      </c>
      <c r="BV432">
        <v>1</v>
      </c>
      <c r="BW432">
        <v>1</v>
      </c>
      <c r="BX432">
        <v>0</v>
      </c>
      <c r="BY432">
        <v>0</v>
      </c>
      <c r="BZ432">
        <v>0</v>
      </c>
      <c r="CA432">
        <v>0</v>
      </c>
      <c r="CB432">
        <v>0</v>
      </c>
      <c r="CC432">
        <v>0</v>
      </c>
      <c r="CD432">
        <v>0</v>
      </c>
      <c r="CE432" s="15">
        <v>0</v>
      </c>
      <c r="CF432">
        <v>2.3E-2</v>
      </c>
      <c r="CG432">
        <v>97</v>
      </c>
      <c r="CH432">
        <v>1</v>
      </c>
      <c r="CI432">
        <v>0</v>
      </c>
      <c r="CJ432">
        <v>30</v>
      </c>
      <c r="CK432" s="28" t="s">
        <v>80</v>
      </c>
    </row>
    <row r="433" spans="1:89" x14ac:dyDescent="0.35">
      <c r="A433">
        <v>432</v>
      </c>
      <c r="B433">
        <v>28</v>
      </c>
      <c r="C433" s="21" t="s">
        <v>136</v>
      </c>
      <c r="D433" s="11">
        <v>1.362369791050599</v>
      </c>
      <c r="E433" s="12">
        <v>0.77679573110898581</v>
      </c>
      <c r="F433" s="7">
        <v>1.7538327471311199</v>
      </c>
      <c r="G433" s="8">
        <v>0</v>
      </c>
      <c r="H433" s="9">
        <v>0</v>
      </c>
      <c r="I433" s="9">
        <v>0</v>
      </c>
      <c r="J433" s="9">
        <v>0</v>
      </c>
      <c r="K433" s="9">
        <v>1</v>
      </c>
      <c r="L433" s="8">
        <v>2965</v>
      </c>
      <c r="M433" s="9">
        <v>6</v>
      </c>
      <c r="N433" s="9">
        <f t="shared" si="60"/>
        <v>2958</v>
      </c>
      <c r="O433" s="9">
        <f t="shared" si="61"/>
        <v>27</v>
      </c>
      <c r="P433" s="7">
        <v>10.9</v>
      </c>
      <c r="Q433" s="7">
        <v>17.3</v>
      </c>
      <c r="R433" s="9">
        <v>0</v>
      </c>
      <c r="S433" s="9">
        <v>1</v>
      </c>
      <c r="T433" s="9">
        <v>1</v>
      </c>
      <c r="U433" s="9">
        <v>0</v>
      </c>
      <c r="V433" s="9">
        <v>0</v>
      </c>
      <c r="W433" s="25">
        <v>0</v>
      </c>
      <c r="X433" s="9">
        <v>0</v>
      </c>
      <c r="Y433" s="9">
        <v>1</v>
      </c>
      <c r="Z433" s="25">
        <v>0</v>
      </c>
      <c r="AA433" s="9">
        <v>0</v>
      </c>
      <c r="AB433" s="25">
        <v>1</v>
      </c>
      <c r="AC433" s="17">
        <v>2006</v>
      </c>
      <c r="AD433" s="27">
        <v>0.13969999999999999</v>
      </c>
      <c r="AE433" s="27">
        <v>9.8699999999999996E-2</v>
      </c>
      <c r="AF433" s="27">
        <v>0.48859999999999998</v>
      </c>
      <c r="AG433" s="34">
        <v>0.27300000000000002</v>
      </c>
      <c r="AH433" s="33">
        <v>1</v>
      </c>
      <c r="AI433" s="15">
        <v>0</v>
      </c>
      <c r="AJ433">
        <v>1</v>
      </c>
      <c r="AK433" s="31">
        <v>0</v>
      </c>
      <c r="AL433" s="30">
        <f t="shared" si="66"/>
        <v>0.56109999999999993</v>
      </c>
      <c r="AM433" s="31">
        <v>0.43890000000000001</v>
      </c>
      <c r="AN433">
        <v>0</v>
      </c>
      <c r="AO433" s="15">
        <v>1</v>
      </c>
      <c r="AP433">
        <v>0</v>
      </c>
      <c r="AQ433" s="15">
        <v>1</v>
      </c>
      <c r="AR433" s="15" t="s">
        <v>6</v>
      </c>
      <c r="AS433">
        <v>0</v>
      </c>
      <c r="AT433">
        <v>0</v>
      </c>
      <c r="AU433">
        <v>0</v>
      </c>
      <c r="AV433">
        <v>0</v>
      </c>
      <c r="AW433">
        <v>1</v>
      </c>
      <c r="AX433">
        <v>0</v>
      </c>
      <c r="AY433" s="15">
        <v>0</v>
      </c>
      <c r="AZ433">
        <v>0</v>
      </c>
      <c r="BA433">
        <v>1</v>
      </c>
      <c r="BB433" s="15">
        <v>0</v>
      </c>
      <c r="BC433">
        <v>2166</v>
      </c>
      <c r="BD433">
        <v>43</v>
      </c>
      <c r="BE433" s="21">
        <v>0.23200000000000001</v>
      </c>
      <c r="BF433" s="21">
        <v>34.93</v>
      </c>
      <c r="BG433">
        <v>1</v>
      </c>
      <c r="BH433">
        <v>0</v>
      </c>
      <c r="BI433">
        <v>0</v>
      </c>
      <c r="BJ433">
        <v>0</v>
      </c>
      <c r="BK433">
        <v>0</v>
      </c>
      <c r="BL433" s="15">
        <v>0</v>
      </c>
      <c r="BM433">
        <v>0</v>
      </c>
      <c r="BN433">
        <v>0</v>
      </c>
      <c r="BO433">
        <v>1</v>
      </c>
      <c r="BP433" s="15">
        <v>0</v>
      </c>
      <c r="BQ433">
        <v>0</v>
      </c>
      <c r="BR433">
        <v>0</v>
      </c>
      <c r="BS433" s="15">
        <v>0</v>
      </c>
      <c r="BT433">
        <v>0</v>
      </c>
      <c r="BU433">
        <v>0</v>
      </c>
      <c r="BV433">
        <v>1</v>
      </c>
      <c r="BW433">
        <v>1</v>
      </c>
      <c r="BX433">
        <v>0</v>
      </c>
      <c r="BY433">
        <v>0</v>
      </c>
      <c r="BZ433">
        <v>0</v>
      </c>
      <c r="CA433">
        <v>0</v>
      </c>
      <c r="CB433">
        <v>0</v>
      </c>
      <c r="CC433">
        <v>0</v>
      </c>
      <c r="CD433">
        <v>0</v>
      </c>
      <c r="CE433" s="15">
        <v>0</v>
      </c>
      <c r="CF433">
        <v>2.3E-2</v>
      </c>
      <c r="CG433">
        <v>97</v>
      </c>
      <c r="CH433">
        <v>1</v>
      </c>
      <c r="CI433">
        <v>0</v>
      </c>
      <c r="CJ433">
        <v>30</v>
      </c>
      <c r="CK433" s="28" t="s">
        <v>80</v>
      </c>
    </row>
    <row r="434" spans="1:89" x14ac:dyDescent="0.35">
      <c r="A434">
        <v>433</v>
      </c>
      <c r="B434">
        <v>28</v>
      </c>
      <c r="C434" s="21" t="s">
        <v>136</v>
      </c>
      <c r="D434" s="11">
        <v>4.6032590966232689</v>
      </c>
      <c r="E434" s="12">
        <v>1.776047716442867</v>
      </c>
      <c r="F434" s="7">
        <v>2.5918555306852031</v>
      </c>
      <c r="G434" s="8">
        <v>0</v>
      </c>
      <c r="H434" s="9">
        <v>0</v>
      </c>
      <c r="I434" s="9">
        <v>0</v>
      </c>
      <c r="J434" s="9">
        <v>0</v>
      </c>
      <c r="K434" s="9">
        <v>1</v>
      </c>
      <c r="L434" s="8">
        <v>2965</v>
      </c>
      <c r="M434" s="9">
        <v>6</v>
      </c>
      <c r="N434" s="9">
        <f t="shared" si="60"/>
        <v>2958</v>
      </c>
      <c r="O434" s="9">
        <f t="shared" si="61"/>
        <v>27</v>
      </c>
      <c r="P434" s="7">
        <v>10.9</v>
      </c>
      <c r="Q434" s="7">
        <v>17.3</v>
      </c>
      <c r="R434" s="9">
        <v>0</v>
      </c>
      <c r="S434" s="9">
        <v>1</v>
      </c>
      <c r="T434" s="9">
        <v>1</v>
      </c>
      <c r="U434" s="9">
        <v>0</v>
      </c>
      <c r="V434" s="9">
        <v>0</v>
      </c>
      <c r="W434" s="25">
        <v>0</v>
      </c>
      <c r="X434" s="9">
        <v>0</v>
      </c>
      <c r="Y434" s="9">
        <v>1</v>
      </c>
      <c r="Z434" s="25">
        <v>0</v>
      </c>
      <c r="AA434" s="9">
        <v>0</v>
      </c>
      <c r="AB434" s="25">
        <v>1</v>
      </c>
      <c r="AC434" s="17">
        <v>2006</v>
      </c>
      <c r="AD434" s="27">
        <v>0.13969999999999999</v>
      </c>
      <c r="AE434" s="27">
        <v>9.8699999999999996E-2</v>
      </c>
      <c r="AF434" s="27">
        <v>0.48859999999999998</v>
      </c>
      <c r="AG434" s="34">
        <v>0.27300000000000002</v>
      </c>
      <c r="AH434" s="33">
        <v>1</v>
      </c>
      <c r="AI434" s="15">
        <v>0</v>
      </c>
      <c r="AJ434">
        <v>1</v>
      </c>
      <c r="AK434" s="31">
        <v>0</v>
      </c>
      <c r="AL434" s="30">
        <f t="shared" si="66"/>
        <v>0.56109999999999993</v>
      </c>
      <c r="AM434" s="31">
        <v>0.43890000000000001</v>
      </c>
      <c r="AN434">
        <v>0</v>
      </c>
      <c r="AO434" s="15">
        <v>1</v>
      </c>
      <c r="AP434">
        <v>0</v>
      </c>
      <c r="AQ434" s="15">
        <v>1</v>
      </c>
      <c r="AR434" s="15" t="s">
        <v>6</v>
      </c>
      <c r="AS434">
        <v>0</v>
      </c>
      <c r="AT434">
        <v>0</v>
      </c>
      <c r="AU434">
        <v>0</v>
      </c>
      <c r="AV434">
        <v>0</v>
      </c>
      <c r="AW434">
        <v>1</v>
      </c>
      <c r="AX434">
        <v>0</v>
      </c>
      <c r="AY434" s="15">
        <v>0</v>
      </c>
      <c r="AZ434">
        <v>0</v>
      </c>
      <c r="BA434">
        <v>1</v>
      </c>
      <c r="BB434" s="15">
        <v>0</v>
      </c>
      <c r="BC434">
        <v>2166</v>
      </c>
      <c r="BD434">
        <v>43</v>
      </c>
      <c r="BE434" s="21">
        <v>0.23200000000000001</v>
      </c>
      <c r="BF434" s="21">
        <v>34.93</v>
      </c>
      <c r="BG434">
        <v>1</v>
      </c>
      <c r="BH434">
        <v>0</v>
      </c>
      <c r="BI434">
        <v>0</v>
      </c>
      <c r="BJ434">
        <v>0</v>
      </c>
      <c r="BK434">
        <v>0</v>
      </c>
      <c r="BL434" s="15">
        <v>0</v>
      </c>
      <c r="BM434">
        <v>0</v>
      </c>
      <c r="BN434">
        <v>0</v>
      </c>
      <c r="BO434">
        <v>1</v>
      </c>
      <c r="BP434" s="15">
        <v>0</v>
      </c>
      <c r="BQ434">
        <v>0</v>
      </c>
      <c r="BR434">
        <v>0</v>
      </c>
      <c r="BS434" s="15">
        <v>0</v>
      </c>
      <c r="BT434">
        <v>0</v>
      </c>
      <c r="BU434">
        <v>0</v>
      </c>
      <c r="BV434">
        <v>1</v>
      </c>
      <c r="BW434">
        <v>1</v>
      </c>
      <c r="BX434">
        <v>0</v>
      </c>
      <c r="BY434">
        <v>0</v>
      </c>
      <c r="BZ434">
        <v>0</v>
      </c>
      <c r="CA434">
        <v>0</v>
      </c>
      <c r="CB434">
        <v>0</v>
      </c>
      <c r="CC434">
        <v>0</v>
      </c>
      <c r="CD434">
        <v>0</v>
      </c>
      <c r="CE434" s="15">
        <v>0</v>
      </c>
      <c r="CF434">
        <v>2.3E-2</v>
      </c>
      <c r="CG434">
        <v>97</v>
      </c>
      <c r="CH434">
        <v>1</v>
      </c>
      <c r="CI434">
        <v>0</v>
      </c>
      <c r="CJ434">
        <v>30</v>
      </c>
      <c r="CK434" s="28" t="s">
        <v>80</v>
      </c>
    </row>
    <row r="435" spans="1:89" x14ac:dyDescent="0.35">
      <c r="A435">
        <v>434</v>
      </c>
      <c r="B435">
        <v>28</v>
      </c>
      <c r="C435" s="21" t="s">
        <v>136</v>
      </c>
      <c r="D435" s="11">
        <v>6.0755280859349448</v>
      </c>
      <c r="E435" s="12">
        <v>2.098657368067578</v>
      </c>
      <c r="F435" s="7">
        <v>2.8949595004777868</v>
      </c>
      <c r="G435" s="8">
        <v>0</v>
      </c>
      <c r="H435" s="9">
        <v>0</v>
      </c>
      <c r="I435" s="9">
        <v>0</v>
      </c>
      <c r="J435" s="9">
        <v>0</v>
      </c>
      <c r="K435" s="9">
        <v>1</v>
      </c>
      <c r="L435" s="8">
        <v>2965</v>
      </c>
      <c r="M435" s="9">
        <v>6</v>
      </c>
      <c r="N435" s="9">
        <f t="shared" si="60"/>
        <v>2958</v>
      </c>
      <c r="O435" s="9">
        <f t="shared" si="61"/>
        <v>27</v>
      </c>
      <c r="P435" s="7">
        <v>10.9</v>
      </c>
      <c r="Q435" s="7">
        <v>17.3</v>
      </c>
      <c r="R435" s="9">
        <v>0</v>
      </c>
      <c r="S435" s="9">
        <v>1</v>
      </c>
      <c r="T435" s="9">
        <v>1</v>
      </c>
      <c r="U435" s="9">
        <v>0</v>
      </c>
      <c r="V435" s="9">
        <v>0</v>
      </c>
      <c r="W435" s="25">
        <v>0</v>
      </c>
      <c r="X435" s="9">
        <v>0</v>
      </c>
      <c r="Y435" s="9">
        <v>1</v>
      </c>
      <c r="Z435" s="25">
        <v>0</v>
      </c>
      <c r="AA435" s="9">
        <v>0</v>
      </c>
      <c r="AB435" s="25">
        <v>1</v>
      </c>
      <c r="AC435" s="17">
        <v>2006</v>
      </c>
      <c r="AD435" s="27">
        <v>0.13969999999999999</v>
      </c>
      <c r="AE435" s="27">
        <v>9.8699999999999996E-2</v>
      </c>
      <c r="AF435" s="27">
        <v>0.48859999999999998</v>
      </c>
      <c r="AG435" s="34">
        <v>0.27300000000000002</v>
      </c>
      <c r="AH435" s="33">
        <v>1</v>
      </c>
      <c r="AI435" s="15">
        <v>0</v>
      </c>
      <c r="AJ435">
        <v>1</v>
      </c>
      <c r="AK435" s="31">
        <v>0</v>
      </c>
      <c r="AL435" s="30">
        <f t="shared" si="66"/>
        <v>0.56109999999999993</v>
      </c>
      <c r="AM435" s="31">
        <v>0.43890000000000001</v>
      </c>
      <c r="AN435">
        <v>0</v>
      </c>
      <c r="AO435" s="15">
        <v>1</v>
      </c>
      <c r="AP435">
        <v>0</v>
      </c>
      <c r="AQ435" s="15">
        <v>1</v>
      </c>
      <c r="AR435" s="15" t="s">
        <v>6</v>
      </c>
      <c r="AS435">
        <v>0</v>
      </c>
      <c r="AT435">
        <v>0</v>
      </c>
      <c r="AU435">
        <v>0</v>
      </c>
      <c r="AV435">
        <v>0</v>
      </c>
      <c r="AW435">
        <v>1</v>
      </c>
      <c r="AX435">
        <v>0</v>
      </c>
      <c r="AY435" s="15">
        <v>0</v>
      </c>
      <c r="AZ435">
        <v>0</v>
      </c>
      <c r="BA435">
        <v>1</v>
      </c>
      <c r="BB435" s="15">
        <v>0</v>
      </c>
      <c r="BC435">
        <v>2166</v>
      </c>
      <c r="BD435">
        <v>43</v>
      </c>
      <c r="BE435" s="21">
        <v>0.23200000000000001</v>
      </c>
      <c r="BF435" s="21">
        <v>34.93</v>
      </c>
      <c r="BG435">
        <v>1</v>
      </c>
      <c r="BH435">
        <v>0</v>
      </c>
      <c r="BI435">
        <v>0</v>
      </c>
      <c r="BJ435">
        <v>0</v>
      </c>
      <c r="BK435">
        <v>0</v>
      </c>
      <c r="BL435" s="15">
        <v>0</v>
      </c>
      <c r="BM435">
        <v>0</v>
      </c>
      <c r="BN435">
        <v>0</v>
      </c>
      <c r="BO435">
        <v>1</v>
      </c>
      <c r="BP435" s="15">
        <v>0</v>
      </c>
      <c r="BQ435">
        <v>0</v>
      </c>
      <c r="BR435">
        <v>0</v>
      </c>
      <c r="BS435" s="15">
        <v>0</v>
      </c>
      <c r="BT435">
        <v>0</v>
      </c>
      <c r="BU435">
        <v>0</v>
      </c>
      <c r="BV435">
        <v>1</v>
      </c>
      <c r="BW435">
        <v>1</v>
      </c>
      <c r="BX435">
        <v>0</v>
      </c>
      <c r="BY435">
        <v>0</v>
      </c>
      <c r="BZ435">
        <v>0</v>
      </c>
      <c r="CA435">
        <v>0</v>
      </c>
      <c r="CB435">
        <v>0</v>
      </c>
      <c r="CC435">
        <v>0</v>
      </c>
      <c r="CD435">
        <v>0</v>
      </c>
      <c r="CE435" s="15">
        <v>0</v>
      </c>
      <c r="CF435">
        <v>2.3E-2</v>
      </c>
      <c r="CG435">
        <v>97</v>
      </c>
      <c r="CH435">
        <v>1</v>
      </c>
      <c r="CI435">
        <v>0</v>
      </c>
      <c r="CJ435">
        <v>30</v>
      </c>
      <c r="CK435" s="28" t="s">
        <v>80</v>
      </c>
    </row>
    <row r="436" spans="1:89" x14ac:dyDescent="0.35">
      <c r="A436">
        <v>435</v>
      </c>
      <c r="B436">
        <v>28</v>
      </c>
      <c r="C436" s="21" t="s">
        <v>136</v>
      </c>
      <c r="D436" s="11">
        <v>2.0538807778703432</v>
      </c>
      <c r="E436" s="12">
        <v>1.1247130492231421</v>
      </c>
      <c r="F436" s="7">
        <v>1.826137590640557</v>
      </c>
      <c r="G436" s="8">
        <v>0</v>
      </c>
      <c r="H436" s="9">
        <v>0</v>
      </c>
      <c r="I436" s="9">
        <v>0</v>
      </c>
      <c r="J436" s="9">
        <v>0</v>
      </c>
      <c r="K436" s="9">
        <v>1</v>
      </c>
      <c r="L436" s="8">
        <v>1556</v>
      </c>
      <c r="M436" s="9">
        <v>6</v>
      </c>
      <c r="N436" s="9">
        <f t="shared" si="60"/>
        <v>1549</v>
      </c>
      <c r="O436" s="9">
        <f t="shared" si="61"/>
        <v>27</v>
      </c>
      <c r="P436" s="7">
        <v>7</v>
      </c>
      <c r="Q436" s="7">
        <v>19.7</v>
      </c>
      <c r="R436" s="9">
        <v>0</v>
      </c>
      <c r="S436" s="9">
        <v>1</v>
      </c>
      <c r="T436" s="9">
        <v>1</v>
      </c>
      <c r="U436" s="9">
        <v>0</v>
      </c>
      <c r="V436" s="9">
        <v>0</v>
      </c>
      <c r="W436" s="25">
        <v>0</v>
      </c>
      <c r="X436" s="9">
        <v>0</v>
      </c>
      <c r="Y436" s="9">
        <v>1</v>
      </c>
      <c r="Z436" s="25">
        <v>0</v>
      </c>
      <c r="AA436" s="9">
        <v>0</v>
      </c>
      <c r="AB436" s="25">
        <v>1</v>
      </c>
      <c r="AC436" s="17">
        <v>1987</v>
      </c>
      <c r="AD436" s="27">
        <v>0.1018</v>
      </c>
      <c r="AE436" s="27">
        <v>0.53220000000000001</v>
      </c>
      <c r="AF436" s="27">
        <v>0.2636</v>
      </c>
      <c r="AG436" s="34">
        <v>0.1024</v>
      </c>
      <c r="AH436" s="33">
        <v>1</v>
      </c>
      <c r="AI436" s="15">
        <v>0</v>
      </c>
      <c r="AJ436">
        <v>1</v>
      </c>
      <c r="AK436" s="31">
        <v>0</v>
      </c>
      <c r="AL436" s="30">
        <f t="shared" si="66"/>
        <v>0.77629999999999999</v>
      </c>
      <c r="AM436" s="31">
        <v>0.22370000000000001</v>
      </c>
      <c r="AN436">
        <v>0</v>
      </c>
      <c r="AO436" s="15">
        <v>1</v>
      </c>
      <c r="AP436">
        <v>0</v>
      </c>
      <c r="AQ436" s="15">
        <v>1</v>
      </c>
      <c r="AR436" s="15" t="s">
        <v>29</v>
      </c>
      <c r="AS436">
        <v>0</v>
      </c>
      <c r="AT436">
        <v>0</v>
      </c>
      <c r="AU436">
        <v>1</v>
      </c>
      <c r="AV436">
        <v>0</v>
      </c>
      <c r="AW436">
        <v>0</v>
      </c>
      <c r="AX436">
        <v>0</v>
      </c>
      <c r="AY436" s="15">
        <v>0</v>
      </c>
      <c r="AZ436">
        <v>0</v>
      </c>
      <c r="BA436">
        <v>1</v>
      </c>
      <c r="BB436" s="15">
        <v>0</v>
      </c>
      <c r="BC436">
        <v>3276</v>
      </c>
      <c r="BD436" t="s">
        <v>87</v>
      </c>
      <c r="BE436" s="21">
        <v>0.219</v>
      </c>
      <c r="BF436" s="21">
        <v>33.72</v>
      </c>
      <c r="BG436">
        <v>1</v>
      </c>
      <c r="BH436">
        <v>0</v>
      </c>
      <c r="BI436">
        <v>0</v>
      </c>
      <c r="BJ436">
        <v>0</v>
      </c>
      <c r="BK436">
        <v>0</v>
      </c>
      <c r="BL436" s="15">
        <v>0</v>
      </c>
      <c r="BM436">
        <v>0</v>
      </c>
      <c r="BN436">
        <v>0</v>
      </c>
      <c r="BO436">
        <v>1</v>
      </c>
      <c r="BP436" s="15">
        <v>0</v>
      </c>
      <c r="BQ436">
        <v>0</v>
      </c>
      <c r="BR436">
        <v>0</v>
      </c>
      <c r="BS436" s="15">
        <v>0</v>
      </c>
      <c r="BT436">
        <v>0</v>
      </c>
      <c r="BU436">
        <v>0</v>
      </c>
      <c r="BV436">
        <v>1</v>
      </c>
      <c r="BW436">
        <v>1</v>
      </c>
      <c r="BX436">
        <v>0</v>
      </c>
      <c r="BY436">
        <v>0</v>
      </c>
      <c r="BZ436">
        <v>0</v>
      </c>
      <c r="CA436">
        <v>0</v>
      </c>
      <c r="CB436">
        <v>0</v>
      </c>
      <c r="CC436">
        <v>0</v>
      </c>
      <c r="CD436">
        <v>0</v>
      </c>
      <c r="CE436" s="15">
        <v>0</v>
      </c>
      <c r="CF436">
        <v>2.3E-2</v>
      </c>
      <c r="CG436">
        <v>97</v>
      </c>
      <c r="CH436">
        <v>1</v>
      </c>
      <c r="CI436">
        <v>0</v>
      </c>
      <c r="CJ436">
        <v>30</v>
      </c>
      <c r="CK436" s="28" t="s">
        <v>80</v>
      </c>
    </row>
    <row r="437" spans="1:89" x14ac:dyDescent="0.35">
      <c r="A437">
        <v>436</v>
      </c>
      <c r="B437">
        <v>28</v>
      </c>
      <c r="C437" s="21" t="s">
        <v>136</v>
      </c>
      <c r="D437" s="11">
        <v>7.8648870451029076</v>
      </c>
      <c r="E437" s="12">
        <v>1.1665477132317481</v>
      </c>
      <c r="F437" s="7">
        <v>6.7420191698069534</v>
      </c>
      <c r="G437" s="8">
        <v>0</v>
      </c>
      <c r="H437" s="9">
        <v>0</v>
      </c>
      <c r="I437" s="9">
        <v>0</v>
      </c>
      <c r="J437" s="9">
        <v>0</v>
      </c>
      <c r="K437" s="9">
        <v>1</v>
      </c>
      <c r="L437" s="8">
        <v>1556</v>
      </c>
      <c r="M437" s="9">
        <v>6</v>
      </c>
      <c r="N437" s="9">
        <f t="shared" si="60"/>
        <v>1549</v>
      </c>
      <c r="O437" s="9">
        <f t="shared" si="61"/>
        <v>27</v>
      </c>
      <c r="P437" s="7">
        <v>7</v>
      </c>
      <c r="Q437" s="7">
        <v>19.7</v>
      </c>
      <c r="R437" s="9">
        <v>0</v>
      </c>
      <c r="S437" s="9">
        <v>1</v>
      </c>
      <c r="T437" s="9">
        <v>1</v>
      </c>
      <c r="U437" s="9">
        <v>0</v>
      </c>
      <c r="V437" s="9">
        <v>0</v>
      </c>
      <c r="W437" s="25">
        <v>0</v>
      </c>
      <c r="X437" s="9">
        <v>0</v>
      </c>
      <c r="Y437" s="9">
        <v>1</v>
      </c>
      <c r="Z437" s="25">
        <v>0</v>
      </c>
      <c r="AA437" s="9">
        <v>0</v>
      </c>
      <c r="AB437" s="25">
        <v>1</v>
      </c>
      <c r="AC437" s="17">
        <v>1987</v>
      </c>
      <c r="AD437" s="27">
        <v>0.1018</v>
      </c>
      <c r="AE437" s="27">
        <v>0.53220000000000001</v>
      </c>
      <c r="AF437" s="27">
        <v>0.2636</v>
      </c>
      <c r="AG437" s="34">
        <v>0.1024</v>
      </c>
      <c r="AH437" s="33">
        <v>1</v>
      </c>
      <c r="AI437" s="15">
        <v>0</v>
      </c>
      <c r="AJ437">
        <v>1</v>
      </c>
      <c r="AK437" s="31">
        <v>0</v>
      </c>
      <c r="AL437" s="30">
        <f t="shared" si="66"/>
        <v>0.77629999999999999</v>
      </c>
      <c r="AM437" s="31">
        <v>0.22370000000000001</v>
      </c>
      <c r="AN437">
        <v>0</v>
      </c>
      <c r="AO437" s="15">
        <v>1</v>
      </c>
      <c r="AP437">
        <v>0</v>
      </c>
      <c r="AQ437" s="15">
        <v>1</v>
      </c>
      <c r="AR437" s="15" t="s">
        <v>29</v>
      </c>
      <c r="AS437">
        <v>0</v>
      </c>
      <c r="AT437">
        <v>0</v>
      </c>
      <c r="AU437">
        <v>1</v>
      </c>
      <c r="AV437">
        <v>0</v>
      </c>
      <c r="AW437">
        <v>0</v>
      </c>
      <c r="AX437">
        <v>0</v>
      </c>
      <c r="AY437" s="15">
        <v>0</v>
      </c>
      <c r="AZ437">
        <v>0</v>
      </c>
      <c r="BA437">
        <v>1</v>
      </c>
      <c r="BB437" s="15">
        <v>0</v>
      </c>
      <c r="BC437">
        <v>3276</v>
      </c>
      <c r="BD437" t="s">
        <v>87</v>
      </c>
      <c r="BE437" s="21">
        <v>0.219</v>
      </c>
      <c r="BF437" s="21">
        <v>33.72</v>
      </c>
      <c r="BG437">
        <v>1</v>
      </c>
      <c r="BH437">
        <v>0</v>
      </c>
      <c r="BI437">
        <v>0</v>
      </c>
      <c r="BJ437">
        <v>0</v>
      </c>
      <c r="BK437">
        <v>0</v>
      </c>
      <c r="BL437" s="15">
        <v>0</v>
      </c>
      <c r="BM437">
        <v>0</v>
      </c>
      <c r="BN437">
        <v>0</v>
      </c>
      <c r="BO437">
        <v>1</v>
      </c>
      <c r="BP437" s="15">
        <v>0</v>
      </c>
      <c r="BQ437">
        <v>0</v>
      </c>
      <c r="BR437">
        <v>0</v>
      </c>
      <c r="BS437" s="15">
        <v>0</v>
      </c>
      <c r="BT437">
        <v>0</v>
      </c>
      <c r="BU437">
        <v>0</v>
      </c>
      <c r="BV437">
        <v>1</v>
      </c>
      <c r="BW437">
        <v>1</v>
      </c>
      <c r="BX437">
        <v>0</v>
      </c>
      <c r="BY437">
        <v>0</v>
      </c>
      <c r="BZ437">
        <v>0</v>
      </c>
      <c r="CA437">
        <v>0</v>
      </c>
      <c r="CB437">
        <v>0</v>
      </c>
      <c r="CC437">
        <v>0</v>
      </c>
      <c r="CD437">
        <v>0</v>
      </c>
      <c r="CE437" s="15">
        <v>0</v>
      </c>
      <c r="CF437">
        <v>2.3E-2</v>
      </c>
      <c r="CG437">
        <v>97</v>
      </c>
      <c r="CH437">
        <v>1</v>
      </c>
      <c r="CI437">
        <v>0</v>
      </c>
      <c r="CJ437">
        <v>30</v>
      </c>
      <c r="CK437" s="28" t="s">
        <v>80</v>
      </c>
    </row>
    <row r="438" spans="1:89" x14ac:dyDescent="0.35">
      <c r="A438">
        <v>437</v>
      </c>
      <c r="B438">
        <v>28</v>
      </c>
      <c r="C438" s="21" t="s">
        <v>136</v>
      </c>
      <c r="D438" s="11">
        <v>9.745977902720405</v>
      </c>
      <c r="E438" s="12">
        <v>2.1424768034975972</v>
      </c>
      <c r="F438" s="7">
        <v>4.5489304186678146</v>
      </c>
      <c r="G438" s="8">
        <v>0</v>
      </c>
      <c r="H438" s="9">
        <v>0</v>
      </c>
      <c r="I438" s="9">
        <v>0</v>
      </c>
      <c r="J438" s="9">
        <v>0</v>
      </c>
      <c r="K438" s="9">
        <v>1</v>
      </c>
      <c r="L438" s="8">
        <v>1556</v>
      </c>
      <c r="M438" s="9">
        <v>6</v>
      </c>
      <c r="N438" s="9">
        <f t="shared" si="60"/>
        <v>1549</v>
      </c>
      <c r="O438" s="9">
        <f t="shared" si="61"/>
        <v>27</v>
      </c>
      <c r="P438" s="7">
        <v>7</v>
      </c>
      <c r="Q438" s="7">
        <v>19.7</v>
      </c>
      <c r="R438" s="9">
        <v>0</v>
      </c>
      <c r="S438" s="9">
        <v>1</v>
      </c>
      <c r="T438" s="9">
        <v>1</v>
      </c>
      <c r="U438" s="9">
        <v>0</v>
      </c>
      <c r="V438" s="9">
        <v>0</v>
      </c>
      <c r="W438" s="25">
        <v>0</v>
      </c>
      <c r="X438" s="9">
        <v>0</v>
      </c>
      <c r="Y438" s="9">
        <v>1</v>
      </c>
      <c r="Z438" s="25">
        <v>0</v>
      </c>
      <c r="AA438" s="9">
        <v>0</v>
      </c>
      <c r="AB438" s="25">
        <v>1</v>
      </c>
      <c r="AC438" s="17">
        <v>1987</v>
      </c>
      <c r="AD438" s="27">
        <v>0.1018</v>
      </c>
      <c r="AE438" s="27">
        <v>0.53220000000000001</v>
      </c>
      <c r="AF438" s="27">
        <v>0.2636</v>
      </c>
      <c r="AG438" s="34">
        <v>0.1024</v>
      </c>
      <c r="AH438" s="33">
        <v>1</v>
      </c>
      <c r="AI438" s="15">
        <v>0</v>
      </c>
      <c r="AJ438">
        <v>1</v>
      </c>
      <c r="AK438" s="31">
        <v>0</v>
      </c>
      <c r="AL438" s="30">
        <f t="shared" si="66"/>
        <v>0.77629999999999999</v>
      </c>
      <c r="AM438" s="31">
        <v>0.22370000000000001</v>
      </c>
      <c r="AN438">
        <v>0</v>
      </c>
      <c r="AO438" s="15">
        <v>1</v>
      </c>
      <c r="AP438">
        <v>0</v>
      </c>
      <c r="AQ438" s="15">
        <v>1</v>
      </c>
      <c r="AR438" s="15" t="s">
        <v>29</v>
      </c>
      <c r="AS438">
        <v>0</v>
      </c>
      <c r="AT438">
        <v>0</v>
      </c>
      <c r="AU438">
        <v>1</v>
      </c>
      <c r="AV438">
        <v>0</v>
      </c>
      <c r="AW438">
        <v>0</v>
      </c>
      <c r="AX438">
        <v>0</v>
      </c>
      <c r="AY438" s="15">
        <v>0</v>
      </c>
      <c r="AZ438">
        <v>0</v>
      </c>
      <c r="BA438">
        <v>1</v>
      </c>
      <c r="BB438" s="15">
        <v>0</v>
      </c>
      <c r="BC438">
        <v>3276</v>
      </c>
      <c r="BD438" t="s">
        <v>87</v>
      </c>
      <c r="BE438" s="21">
        <v>0.219</v>
      </c>
      <c r="BF438" s="21">
        <v>33.72</v>
      </c>
      <c r="BG438">
        <v>1</v>
      </c>
      <c r="BH438">
        <v>0</v>
      </c>
      <c r="BI438">
        <v>0</v>
      </c>
      <c r="BJ438">
        <v>0</v>
      </c>
      <c r="BK438">
        <v>0</v>
      </c>
      <c r="BL438" s="15">
        <v>0</v>
      </c>
      <c r="BM438">
        <v>0</v>
      </c>
      <c r="BN438">
        <v>0</v>
      </c>
      <c r="BO438">
        <v>1</v>
      </c>
      <c r="BP438" s="15">
        <v>0</v>
      </c>
      <c r="BQ438">
        <v>0</v>
      </c>
      <c r="BR438">
        <v>0</v>
      </c>
      <c r="BS438" s="15">
        <v>0</v>
      </c>
      <c r="BT438">
        <v>0</v>
      </c>
      <c r="BU438">
        <v>0</v>
      </c>
      <c r="BV438">
        <v>1</v>
      </c>
      <c r="BW438">
        <v>1</v>
      </c>
      <c r="BX438">
        <v>0</v>
      </c>
      <c r="BY438">
        <v>0</v>
      </c>
      <c r="BZ438">
        <v>0</v>
      </c>
      <c r="CA438">
        <v>0</v>
      </c>
      <c r="CB438">
        <v>0</v>
      </c>
      <c r="CC438">
        <v>0</v>
      </c>
      <c r="CD438">
        <v>0</v>
      </c>
      <c r="CE438" s="15">
        <v>0</v>
      </c>
      <c r="CF438">
        <v>2.3E-2</v>
      </c>
      <c r="CG438">
        <v>97</v>
      </c>
      <c r="CH438">
        <v>1</v>
      </c>
      <c r="CI438">
        <v>0</v>
      </c>
      <c r="CJ438">
        <v>30</v>
      </c>
      <c r="CK438" s="28" t="s">
        <v>80</v>
      </c>
    </row>
    <row r="439" spans="1:89" x14ac:dyDescent="0.35">
      <c r="A439">
        <v>438</v>
      </c>
      <c r="B439">
        <v>28</v>
      </c>
      <c r="C439" s="21" t="s">
        <v>136</v>
      </c>
      <c r="D439" s="11">
        <v>4.6140978438483859</v>
      </c>
      <c r="E439" s="12">
        <v>0.96849444133171692</v>
      </c>
      <c r="F439" s="7">
        <v>4.7641965167129143</v>
      </c>
      <c r="G439" s="8">
        <v>0</v>
      </c>
      <c r="H439" s="9">
        <v>0</v>
      </c>
      <c r="I439" s="9">
        <v>0</v>
      </c>
      <c r="J439" s="9">
        <v>0</v>
      </c>
      <c r="K439" s="9">
        <v>1</v>
      </c>
      <c r="L439" s="8">
        <v>2132</v>
      </c>
      <c r="M439" s="9">
        <v>6</v>
      </c>
      <c r="N439" s="9">
        <f t="shared" si="60"/>
        <v>2125</v>
      </c>
      <c r="O439" s="9">
        <f t="shared" si="61"/>
        <v>27</v>
      </c>
      <c r="P439" s="7">
        <v>7.73</v>
      </c>
      <c r="Q439" s="7">
        <v>20.350000000000001</v>
      </c>
      <c r="R439" s="9">
        <v>0</v>
      </c>
      <c r="S439" s="9">
        <v>1</v>
      </c>
      <c r="T439" s="9">
        <v>1</v>
      </c>
      <c r="U439" s="9">
        <v>0</v>
      </c>
      <c r="V439" s="9">
        <v>0</v>
      </c>
      <c r="W439" s="25">
        <v>0</v>
      </c>
      <c r="X439" s="9">
        <v>0</v>
      </c>
      <c r="Y439" s="9">
        <v>1</v>
      </c>
      <c r="Z439" s="25">
        <v>0</v>
      </c>
      <c r="AA439" s="9">
        <v>0</v>
      </c>
      <c r="AB439" s="25">
        <v>1</v>
      </c>
      <c r="AC439" s="17">
        <v>2001</v>
      </c>
      <c r="AD439" s="27">
        <v>4.2699999999999988E-2</v>
      </c>
      <c r="AE439" s="27">
        <v>0.50719999999999998</v>
      </c>
      <c r="AF439" s="27">
        <v>0.33500000000000002</v>
      </c>
      <c r="AG439" s="34">
        <v>0.1152</v>
      </c>
      <c r="AH439" s="33">
        <v>1</v>
      </c>
      <c r="AI439" s="15">
        <v>0</v>
      </c>
      <c r="AJ439">
        <v>1</v>
      </c>
      <c r="AK439" s="31">
        <v>0</v>
      </c>
      <c r="AL439" s="30">
        <f t="shared" si="66"/>
        <v>0.80569999999999997</v>
      </c>
      <c r="AM439" s="31">
        <v>0.1943</v>
      </c>
      <c r="AN439">
        <v>0</v>
      </c>
      <c r="AO439" s="15">
        <v>1</v>
      </c>
      <c r="AP439">
        <v>0</v>
      </c>
      <c r="AQ439" s="15">
        <v>1</v>
      </c>
      <c r="AR439" s="15" t="s">
        <v>29</v>
      </c>
      <c r="AS439">
        <v>0</v>
      </c>
      <c r="AT439">
        <v>0</v>
      </c>
      <c r="AU439">
        <v>1</v>
      </c>
      <c r="AV439">
        <v>0</v>
      </c>
      <c r="AW439">
        <v>0</v>
      </c>
      <c r="AX439">
        <v>0</v>
      </c>
      <c r="AY439" s="15">
        <v>0</v>
      </c>
      <c r="AZ439">
        <v>0</v>
      </c>
      <c r="BA439">
        <v>1</v>
      </c>
      <c r="BB439" s="15">
        <v>0</v>
      </c>
      <c r="BC439">
        <v>3855</v>
      </c>
      <c r="BD439">
        <v>493</v>
      </c>
      <c r="BE439" s="21">
        <v>0.45900000000000002</v>
      </c>
      <c r="BF439" s="21">
        <v>34.79</v>
      </c>
      <c r="BG439">
        <v>1</v>
      </c>
      <c r="BH439">
        <v>0</v>
      </c>
      <c r="BI439">
        <v>0</v>
      </c>
      <c r="BJ439">
        <v>0</v>
      </c>
      <c r="BK439">
        <v>0</v>
      </c>
      <c r="BL439" s="15">
        <v>0</v>
      </c>
      <c r="BM439">
        <v>0</v>
      </c>
      <c r="BN439">
        <v>0</v>
      </c>
      <c r="BO439">
        <v>1</v>
      </c>
      <c r="BP439" s="15">
        <v>0</v>
      </c>
      <c r="BQ439">
        <v>0</v>
      </c>
      <c r="BR439">
        <v>0</v>
      </c>
      <c r="BS439" s="15">
        <v>0</v>
      </c>
      <c r="BT439">
        <v>0</v>
      </c>
      <c r="BU439">
        <v>0</v>
      </c>
      <c r="BV439">
        <v>1</v>
      </c>
      <c r="BW439">
        <v>1</v>
      </c>
      <c r="BX439">
        <v>0</v>
      </c>
      <c r="BY439">
        <v>0</v>
      </c>
      <c r="BZ439">
        <v>0</v>
      </c>
      <c r="CA439">
        <v>0</v>
      </c>
      <c r="CB439">
        <v>0</v>
      </c>
      <c r="CC439">
        <v>0</v>
      </c>
      <c r="CD439">
        <v>0</v>
      </c>
      <c r="CE439" s="15">
        <v>0</v>
      </c>
      <c r="CF439">
        <v>2.3E-2</v>
      </c>
      <c r="CG439">
        <v>97</v>
      </c>
      <c r="CH439">
        <v>1</v>
      </c>
      <c r="CI439">
        <v>0</v>
      </c>
      <c r="CJ439">
        <v>30</v>
      </c>
      <c r="CK439" s="28" t="s">
        <v>80</v>
      </c>
    </row>
    <row r="440" spans="1:89" x14ac:dyDescent="0.35">
      <c r="A440">
        <v>439</v>
      </c>
      <c r="B440">
        <v>28</v>
      </c>
      <c r="C440" s="21" t="s">
        <v>136</v>
      </c>
      <c r="D440" s="11">
        <v>6.4739236902311426</v>
      </c>
      <c r="E440" s="12">
        <v>1.0610228402200219</v>
      </c>
      <c r="F440" s="7">
        <v>6.1015874916402906</v>
      </c>
      <c r="G440" s="8">
        <v>0</v>
      </c>
      <c r="H440" s="9">
        <v>0</v>
      </c>
      <c r="I440" s="9">
        <v>0</v>
      </c>
      <c r="J440" s="9">
        <v>0</v>
      </c>
      <c r="K440" s="9">
        <v>1</v>
      </c>
      <c r="L440" s="8">
        <v>2132</v>
      </c>
      <c r="M440" s="9">
        <v>6</v>
      </c>
      <c r="N440" s="9">
        <f t="shared" si="60"/>
        <v>2125</v>
      </c>
      <c r="O440" s="9">
        <f t="shared" si="61"/>
        <v>27</v>
      </c>
      <c r="P440" s="7">
        <v>7.73</v>
      </c>
      <c r="Q440" s="7">
        <v>20.350000000000001</v>
      </c>
      <c r="R440" s="9">
        <v>0</v>
      </c>
      <c r="S440" s="9">
        <v>1</v>
      </c>
      <c r="T440" s="9">
        <v>1</v>
      </c>
      <c r="U440" s="9">
        <v>0</v>
      </c>
      <c r="V440" s="9">
        <v>0</v>
      </c>
      <c r="W440" s="25">
        <v>0</v>
      </c>
      <c r="X440" s="9">
        <v>0</v>
      </c>
      <c r="Y440" s="9">
        <v>1</v>
      </c>
      <c r="Z440" s="25">
        <v>0</v>
      </c>
      <c r="AA440" s="9">
        <v>0</v>
      </c>
      <c r="AB440" s="25">
        <v>1</v>
      </c>
      <c r="AC440" s="17">
        <v>2001</v>
      </c>
      <c r="AD440" s="27">
        <v>4.2699999999999988E-2</v>
      </c>
      <c r="AE440" s="27">
        <v>0.50719999999999998</v>
      </c>
      <c r="AF440" s="27">
        <v>0.33500000000000002</v>
      </c>
      <c r="AG440" s="34">
        <v>0.1152</v>
      </c>
      <c r="AH440" s="33">
        <v>1</v>
      </c>
      <c r="AI440" s="15">
        <v>0</v>
      </c>
      <c r="AJ440">
        <v>1</v>
      </c>
      <c r="AK440" s="31">
        <v>0</v>
      </c>
      <c r="AL440" s="30">
        <f t="shared" si="66"/>
        <v>0.80569999999999997</v>
      </c>
      <c r="AM440" s="31">
        <v>0.1943</v>
      </c>
      <c r="AN440">
        <v>0</v>
      </c>
      <c r="AO440" s="15">
        <v>1</v>
      </c>
      <c r="AP440">
        <v>0</v>
      </c>
      <c r="AQ440" s="15">
        <v>1</v>
      </c>
      <c r="AR440" s="15" t="s">
        <v>29</v>
      </c>
      <c r="AS440">
        <v>0</v>
      </c>
      <c r="AT440">
        <v>0</v>
      </c>
      <c r="AU440">
        <v>1</v>
      </c>
      <c r="AV440">
        <v>0</v>
      </c>
      <c r="AW440">
        <v>0</v>
      </c>
      <c r="AX440">
        <v>0</v>
      </c>
      <c r="AY440" s="15">
        <v>0</v>
      </c>
      <c r="AZ440">
        <v>0</v>
      </c>
      <c r="BA440">
        <v>1</v>
      </c>
      <c r="BB440" s="15">
        <v>0</v>
      </c>
      <c r="BC440">
        <v>3855</v>
      </c>
      <c r="BD440">
        <v>493</v>
      </c>
      <c r="BE440" s="21">
        <v>0.45900000000000002</v>
      </c>
      <c r="BF440" s="21">
        <v>34.79</v>
      </c>
      <c r="BG440">
        <v>1</v>
      </c>
      <c r="BH440">
        <v>0</v>
      </c>
      <c r="BI440">
        <v>0</v>
      </c>
      <c r="BJ440">
        <v>0</v>
      </c>
      <c r="BK440">
        <v>0</v>
      </c>
      <c r="BL440" s="15">
        <v>0</v>
      </c>
      <c r="BM440">
        <v>0</v>
      </c>
      <c r="BN440">
        <v>0</v>
      </c>
      <c r="BO440">
        <v>1</v>
      </c>
      <c r="BP440" s="15">
        <v>0</v>
      </c>
      <c r="BQ440">
        <v>0</v>
      </c>
      <c r="BR440">
        <v>0</v>
      </c>
      <c r="BS440" s="15">
        <v>0</v>
      </c>
      <c r="BT440">
        <v>0</v>
      </c>
      <c r="BU440">
        <v>0</v>
      </c>
      <c r="BV440">
        <v>1</v>
      </c>
      <c r="BW440">
        <v>1</v>
      </c>
      <c r="BX440">
        <v>0</v>
      </c>
      <c r="BY440">
        <v>0</v>
      </c>
      <c r="BZ440">
        <v>0</v>
      </c>
      <c r="CA440">
        <v>0</v>
      </c>
      <c r="CB440">
        <v>0</v>
      </c>
      <c r="CC440">
        <v>0</v>
      </c>
      <c r="CD440">
        <v>0</v>
      </c>
      <c r="CE440" s="15">
        <v>0</v>
      </c>
      <c r="CF440">
        <v>2.3E-2</v>
      </c>
      <c r="CG440">
        <v>97</v>
      </c>
      <c r="CH440">
        <v>1</v>
      </c>
      <c r="CI440">
        <v>0</v>
      </c>
      <c r="CJ440">
        <v>30</v>
      </c>
      <c r="CK440" s="28" t="s">
        <v>80</v>
      </c>
    </row>
    <row r="441" spans="1:89" x14ac:dyDescent="0.35">
      <c r="A441">
        <v>440</v>
      </c>
      <c r="B441">
        <v>28</v>
      </c>
      <c r="C441" s="21" t="s">
        <v>136</v>
      </c>
      <c r="D441" s="11">
        <v>8.490521329106592</v>
      </c>
      <c r="E441" s="12">
        <v>2.1241331238946599</v>
      </c>
      <c r="F441" s="7">
        <v>3.9971700613278771</v>
      </c>
      <c r="G441" s="8">
        <v>0</v>
      </c>
      <c r="H441" s="9">
        <v>0</v>
      </c>
      <c r="I441" s="9">
        <v>0</v>
      </c>
      <c r="J441" s="9">
        <v>0</v>
      </c>
      <c r="K441" s="9">
        <v>1</v>
      </c>
      <c r="L441" s="8">
        <v>2132</v>
      </c>
      <c r="M441" s="9">
        <v>6</v>
      </c>
      <c r="N441" s="9">
        <f t="shared" si="60"/>
        <v>2125</v>
      </c>
      <c r="O441" s="9">
        <f t="shared" si="61"/>
        <v>27</v>
      </c>
      <c r="P441" s="7">
        <v>7.73</v>
      </c>
      <c r="Q441" s="7">
        <v>20.350000000000001</v>
      </c>
      <c r="R441" s="9">
        <v>0</v>
      </c>
      <c r="S441" s="9">
        <v>1</v>
      </c>
      <c r="T441" s="9">
        <v>1</v>
      </c>
      <c r="U441" s="9">
        <v>0</v>
      </c>
      <c r="V441" s="9">
        <v>0</v>
      </c>
      <c r="W441" s="25">
        <v>0</v>
      </c>
      <c r="X441" s="9">
        <v>0</v>
      </c>
      <c r="Y441" s="9">
        <v>1</v>
      </c>
      <c r="Z441" s="25">
        <v>0</v>
      </c>
      <c r="AA441" s="9">
        <v>0</v>
      </c>
      <c r="AB441" s="25">
        <v>1</v>
      </c>
      <c r="AC441" s="17">
        <v>2001</v>
      </c>
      <c r="AD441" s="27">
        <v>4.2699999999999988E-2</v>
      </c>
      <c r="AE441" s="27">
        <v>0.50719999999999998</v>
      </c>
      <c r="AF441" s="27">
        <v>0.33500000000000002</v>
      </c>
      <c r="AG441" s="34">
        <v>0.1152</v>
      </c>
      <c r="AH441" s="33">
        <v>1</v>
      </c>
      <c r="AI441" s="15">
        <v>0</v>
      </c>
      <c r="AJ441">
        <v>1</v>
      </c>
      <c r="AK441" s="31">
        <v>0</v>
      </c>
      <c r="AL441" s="30">
        <f t="shared" si="66"/>
        <v>0.80569999999999997</v>
      </c>
      <c r="AM441" s="31">
        <v>0.1943</v>
      </c>
      <c r="AN441">
        <v>0</v>
      </c>
      <c r="AO441" s="15">
        <v>1</v>
      </c>
      <c r="AP441">
        <v>0</v>
      </c>
      <c r="AQ441" s="15">
        <v>1</v>
      </c>
      <c r="AR441" s="15" t="s">
        <v>29</v>
      </c>
      <c r="AS441">
        <v>0</v>
      </c>
      <c r="AT441">
        <v>0</v>
      </c>
      <c r="AU441">
        <v>1</v>
      </c>
      <c r="AV441">
        <v>0</v>
      </c>
      <c r="AW441">
        <v>0</v>
      </c>
      <c r="AX441">
        <v>0</v>
      </c>
      <c r="AY441" s="15">
        <v>0</v>
      </c>
      <c r="AZ441">
        <v>0</v>
      </c>
      <c r="BA441">
        <v>1</v>
      </c>
      <c r="BB441" s="15">
        <v>0</v>
      </c>
      <c r="BC441">
        <v>3855</v>
      </c>
      <c r="BD441">
        <v>493</v>
      </c>
      <c r="BE441" s="21">
        <v>0.45900000000000002</v>
      </c>
      <c r="BF441" s="21">
        <v>34.79</v>
      </c>
      <c r="BG441">
        <v>1</v>
      </c>
      <c r="BH441">
        <v>0</v>
      </c>
      <c r="BI441">
        <v>0</v>
      </c>
      <c r="BJ441">
        <v>0</v>
      </c>
      <c r="BK441">
        <v>0</v>
      </c>
      <c r="BL441" s="15">
        <v>0</v>
      </c>
      <c r="BM441">
        <v>0</v>
      </c>
      <c r="BN441">
        <v>0</v>
      </c>
      <c r="BO441">
        <v>1</v>
      </c>
      <c r="BP441" s="15">
        <v>0</v>
      </c>
      <c r="BQ441">
        <v>0</v>
      </c>
      <c r="BR441">
        <v>0</v>
      </c>
      <c r="BS441" s="15">
        <v>0</v>
      </c>
      <c r="BT441">
        <v>0</v>
      </c>
      <c r="BU441">
        <v>0</v>
      </c>
      <c r="BV441">
        <v>1</v>
      </c>
      <c r="BW441">
        <v>1</v>
      </c>
      <c r="BX441">
        <v>0</v>
      </c>
      <c r="BY441">
        <v>0</v>
      </c>
      <c r="BZ441">
        <v>0</v>
      </c>
      <c r="CA441">
        <v>0</v>
      </c>
      <c r="CB441">
        <v>0</v>
      </c>
      <c r="CC441">
        <v>0</v>
      </c>
      <c r="CD441">
        <v>0</v>
      </c>
      <c r="CE441" s="15">
        <v>0</v>
      </c>
      <c r="CF441">
        <v>2.3E-2</v>
      </c>
      <c r="CG441">
        <v>97</v>
      </c>
      <c r="CH441">
        <v>1</v>
      </c>
      <c r="CI441">
        <v>0</v>
      </c>
      <c r="CJ441">
        <v>30</v>
      </c>
      <c r="CK441" s="28" t="s">
        <v>80</v>
      </c>
    </row>
    <row r="442" spans="1:89" x14ac:dyDescent="0.35">
      <c r="A442">
        <v>441</v>
      </c>
      <c r="B442">
        <v>28</v>
      </c>
      <c r="C442" s="21" t="s">
        <v>136</v>
      </c>
      <c r="D442" s="11">
        <v>2.9595585437330869</v>
      </c>
      <c r="E442" s="12">
        <v>0.49833494195756728</v>
      </c>
      <c r="F442" s="7">
        <v>5.938894294883883</v>
      </c>
      <c r="G442" s="8">
        <v>0</v>
      </c>
      <c r="H442" s="9">
        <v>0</v>
      </c>
      <c r="I442" s="9">
        <v>0</v>
      </c>
      <c r="J442" s="9">
        <v>0</v>
      </c>
      <c r="K442" s="9">
        <v>1</v>
      </c>
      <c r="L442" s="8">
        <v>7408</v>
      </c>
      <c r="M442" s="9">
        <v>6</v>
      </c>
      <c r="N442" s="9">
        <f t="shared" si="60"/>
        <v>7401</v>
      </c>
      <c r="O442" s="9">
        <f t="shared" si="61"/>
        <v>27</v>
      </c>
      <c r="P442" s="7">
        <v>8.3000000000000007</v>
      </c>
      <c r="Q442" s="7">
        <v>20.41</v>
      </c>
      <c r="R442" s="9">
        <v>0</v>
      </c>
      <c r="S442" s="9">
        <v>1</v>
      </c>
      <c r="T442" s="9">
        <v>1</v>
      </c>
      <c r="U442" s="9">
        <v>0</v>
      </c>
      <c r="V442" s="9">
        <v>0</v>
      </c>
      <c r="W442" s="25">
        <v>0</v>
      </c>
      <c r="X442" s="9">
        <v>0</v>
      </c>
      <c r="Y442" s="9">
        <v>1</v>
      </c>
      <c r="Z442" s="25">
        <v>0</v>
      </c>
      <c r="AA442" s="9">
        <v>0</v>
      </c>
      <c r="AB442" s="25">
        <v>1</v>
      </c>
      <c r="AC442" s="17">
        <v>2006</v>
      </c>
      <c r="AD442" s="27">
        <v>3.5000000000000003E-2</v>
      </c>
      <c r="AE442" s="27">
        <v>0.44450000000000001</v>
      </c>
      <c r="AF442" s="27">
        <v>0.37890000000000001</v>
      </c>
      <c r="AG442" s="34">
        <v>0.14149999999999999</v>
      </c>
      <c r="AH442" s="33">
        <v>1</v>
      </c>
      <c r="AI442" s="15">
        <v>0</v>
      </c>
      <c r="AJ442">
        <v>1</v>
      </c>
      <c r="AK442" s="31">
        <v>0</v>
      </c>
      <c r="AL442" s="30">
        <f t="shared" si="66"/>
        <v>0.72070000000000001</v>
      </c>
      <c r="AM442" s="31">
        <v>0.27929999999999999</v>
      </c>
      <c r="AN442">
        <v>0</v>
      </c>
      <c r="AO442" s="15">
        <v>1</v>
      </c>
      <c r="AP442">
        <v>0</v>
      </c>
      <c r="AQ442" s="15">
        <v>1</v>
      </c>
      <c r="AR442" s="15" t="s">
        <v>29</v>
      </c>
      <c r="AS442">
        <v>0</v>
      </c>
      <c r="AT442">
        <v>0</v>
      </c>
      <c r="AU442">
        <v>1</v>
      </c>
      <c r="AV442">
        <v>0</v>
      </c>
      <c r="AW442">
        <v>0</v>
      </c>
      <c r="AX442">
        <v>0</v>
      </c>
      <c r="AY442" s="15">
        <v>0</v>
      </c>
      <c r="AZ442">
        <v>0</v>
      </c>
      <c r="BA442">
        <v>1</v>
      </c>
      <c r="BB442" s="15">
        <v>0</v>
      </c>
      <c r="BC442">
        <v>4893</v>
      </c>
      <c r="BD442">
        <v>759</v>
      </c>
      <c r="BE442" s="21">
        <v>0.54500000000000004</v>
      </c>
      <c r="BF442" s="21">
        <v>35.299999999999997</v>
      </c>
      <c r="BG442">
        <v>1</v>
      </c>
      <c r="BH442">
        <v>0</v>
      </c>
      <c r="BI442">
        <v>0</v>
      </c>
      <c r="BJ442">
        <v>0</v>
      </c>
      <c r="BK442">
        <v>0</v>
      </c>
      <c r="BL442" s="15">
        <v>0</v>
      </c>
      <c r="BM442">
        <v>0</v>
      </c>
      <c r="BN442">
        <v>0</v>
      </c>
      <c r="BO442">
        <v>1</v>
      </c>
      <c r="BP442" s="15">
        <v>0</v>
      </c>
      <c r="BQ442">
        <v>0</v>
      </c>
      <c r="BR442">
        <v>0</v>
      </c>
      <c r="BS442" s="15">
        <v>0</v>
      </c>
      <c r="BT442">
        <v>0</v>
      </c>
      <c r="BU442">
        <v>0</v>
      </c>
      <c r="BV442">
        <v>1</v>
      </c>
      <c r="BW442">
        <v>1</v>
      </c>
      <c r="BX442">
        <v>0</v>
      </c>
      <c r="BY442">
        <v>0</v>
      </c>
      <c r="BZ442">
        <v>0</v>
      </c>
      <c r="CA442">
        <v>0</v>
      </c>
      <c r="CB442">
        <v>0</v>
      </c>
      <c r="CC442">
        <v>0</v>
      </c>
      <c r="CD442">
        <v>0</v>
      </c>
      <c r="CE442" s="15">
        <v>0</v>
      </c>
      <c r="CF442">
        <v>2.3E-2</v>
      </c>
      <c r="CG442">
        <v>97</v>
      </c>
      <c r="CH442">
        <v>1</v>
      </c>
      <c r="CI442">
        <v>0</v>
      </c>
      <c r="CJ442">
        <v>30</v>
      </c>
      <c r="CK442" s="28" t="s">
        <v>80</v>
      </c>
    </row>
    <row r="443" spans="1:89" x14ac:dyDescent="0.35">
      <c r="A443">
        <v>442</v>
      </c>
      <c r="B443">
        <v>28</v>
      </c>
      <c r="C443" s="21" t="s">
        <v>136</v>
      </c>
      <c r="D443" s="11">
        <v>5.9686029727814338</v>
      </c>
      <c r="E443" s="12">
        <v>0.53034920017535458</v>
      </c>
      <c r="F443" s="7">
        <v>11.25410007370234</v>
      </c>
      <c r="G443" s="8">
        <v>0</v>
      </c>
      <c r="H443" s="9">
        <v>0</v>
      </c>
      <c r="I443" s="9">
        <v>0</v>
      </c>
      <c r="J443" s="9">
        <v>0</v>
      </c>
      <c r="K443" s="9">
        <v>1</v>
      </c>
      <c r="L443" s="8">
        <v>7408</v>
      </c>
      <c r="M443" s="9">
        <v>6</v>
      </c>
      <c r="N443" s="9">
        <f t="shared" si="60"/>
        <v>7401</v>
      </c>
      <c r="O443" s="9">
        <f t="shared" si="61"/>
        <v>27</v>
      </c>
      <c r="P443" s="7">
        <v>8.3000000000000007</v>
      </c>
      <c r="Q443" s="7">
        <v>20.41</v>
      </c>
      <c r="R443" s="9">
        <v>0</v>
      </c>
      <c r="S443" s="9">
        <v>1</v>
      </c>
      <c r="T443" s="9">
        <v>1</v>
      </c>
      <c r="U443" s="9">
        <v>0</v>
      </c>
      <c r="V443" s="9">
        <v>0</v>
      </c>
      <c r="W443" s="25">
        <v>0</v>
      </c>
      <c r="X443" s="9">
        <v>0</v>
      </c>
      <c r="Y443" s="9">
        <v>1</v>
      </c>
      <c r="Z443" s="25">
        <v>0</v>
      </c>
      <c r="AA443" s="9">
        <v>0</v>
      </c>
      <c r="AB443" s="25">
        <v>1</v>
      </c>
      <c r="AC443" s="17">
        <v>2006</v>
      </c>
      <c r="AD443" s="27">
        <v>3.5000000000000003E-2</v>
      </c>
      <c r="AE443" s="27">
        <v>0.44450000000000001</v>
      </c>
      <c r="AF443" s="27">
        <v>0.37890000000000001</v>
      </c>
      <c r="AG443" s="34">
        <v>0.14149999999999999</v>
      </c>
      <c r="AH443" s="33">
        <v>1</v>
      </c>
      <c r="AI443" s="15">
        <v>0</v>
      </c>
      <c r="AJ443">
        <v>1</v>
      </c>
      <c r="AK443" s="31">
        <v>0</v>
      </c>
      <c r="AL443" s="30">
        <f t="shared" si="66"/>
        <v>0.72070000000000001</v>
      </c>
      <c r="AM443" s="31">
        <v>0.27929999999999999</v>
      </c>
      <c r="AN443">
        <v>0</v>
      </c>
      <c r="AO443" s="15">
        <v>1</v>
      </c>
      <c r="AP443">
        <v>0</v>
      </c>
      <c r="AQ443" s="15">
        <v>1</v>
      </c>
      <c r="AR443" s="15" t="s">
        <v>29</v>
      </c>
      <c r="AS443">
        <v>0</v>
      </c>
      <c r="AT443">
        <v>0</v>
      </c>
      <c r="AU443">
        <v>1</v>
      </c>
      <c r="AV443">
        <v>0</v>
      </c>
      <c r="AW443">
        <v>0</v>
      </c>
      <c r="AX443">
        <v>0</v>
      </c>
      <c r="AY443" s="15">
        <v>0</v>
      </c>
      <c r="AZ443">
        <v>0</v>
      </c>
      <c r="BA443">
        <v>1</v>
      </c>
      <c r="BB443" s="15">
        <v>0</v>
      </c>
      <c r="BC443">
        <v>4893</v>
      </c>
      <c r="BD443">
        <v>759</v>
      </c>
      <c r="BE443" s="21">
        <v>0.54500000000000004</v>
      </c>
      <c r="BF443" s="21">
        <v>35.299999999999997</v>
      </c>
      <c r="BG443">
        <v>1</v>
      </c>
      <c r="BH443">
        <v>0</v>
      </c>
      <c r="BI443">
        <v>0</v>
      </c>
      <c r="BJ443">
        <v>0</v>
      </c>
      <c r="BK443">
        <v>0</v>
      </c>
      <c r="BL443" s="15">
        <v>0</v>
      </c>
      <c r="BM443">
        <v>0</v>
      </c>
      <c r="BN443">
        <v>0</v>
      </c>
      <c r="BO443">
        <v>1</v>
      </c>
      <c r="BP443" s="15">
        <v>0</v>
      </c>
      <c r="BQ443">
        <v>0</v>
      </c>
      <c r="BR443">
        <v>0</v>
      </c>
      <c r="BS443" s="15">
        <v>0</v>
      </c>
      <c r="BT443">
        <v>0</v>
      </c>
      <c r="BU443">
        <v>0</v>
      </c>
      <c r="BV443">
        <v>1</v>
      </c>
      <c r="BW443">
        <v>1</v>
      </c>
      <c r="BX443">
        <v>0</v>
      </c>
      <c r="BY443">
        <v>0</v>
      </c>
      <c r="BZ443">
        <v>0</v>
      </c>
      <c r="CA443">
        <v>0</v>
      </c>
      <c r="CB443">
        <v>0</v>
      </c>
      <c r="CC443">
        <v>0</v>
      </c>
      <c r="CD443">
        <v>0</v>
      </c>
      <c r="CE443" s="15">
        <v>0</v>
      </c>
      <c r="CF443">
        <v>2.3E-2</v>
      </c>
      <c r="CG443">
        <v>97</v>
      </c>
      <c r="CH443">
        <v>1</v>
      </c>
      <c r="CI443">
        <v>0</v>
      </c>
      <c r="CJ443">
        <v>30</v>
      </c>
      <c r="CK443" s="28" t="s">
        <v>80</v>
      </c>
    </row>
    <row r="444" spans="1:89" s="38" customFormat="1" x14ac:dyDescent="0.35">
      <c r="A444" s="38">
        <v>443</v>
      </c>
      <c r="B444" s="38">
        <v>28</v>
      </c>
      <c r="C444" s="39" t="s">
        <v>136</v>
      </c>
      <c r="D444" s="40">
        <v>8.6632090658934189</v>
      </c>
      <c r="E444" s="41">
        <v>0.69094564182285734</v>
      </c>
      <c r="F444" s="42">
        <v>12.538191923518159</v>
      </c>
      <c r="G444" s="44">
        <v>0</v>
      </c>
      <c r="H444" s="45">
        <v>0</v>
      </c>
      <c r="I444" s="45">
        <v>0</v>
      </c>
      <c r="J444" s="45">
        <v>0</v>
      </c>
      <c r="K444" s="45">
        <v>1</v>
      </c>
      <c r="L444" s="44">
        <v>7408</v>
      </c>
      <c r="M444" s="45">
        <v>6</v>
      </c>
      <c r="N444" s="45">
        <f t="shared" si="60"/>
        <v>7401</v>
      </c>
      <c r="O444" s="45">
        <f t="shared" si="61"/>
        <v>27</v>
      </c>
      <c r="P444" s="42">
        <v>8.3000000000000007</v>
      </c>
      <c r="Q444" s="42">
        <v>20.41</v>
      </c>
      <c r="R444" s="45">
        <v>0</v>
      </c>
      <c r="S444" s="45">
        <v>1</v>
      </c>
      <c r="T444" s="45">
        <v>1</v>
      </c>
      <c r="U444" s="45">
        <v>0</v>
      </c>
      <c r="V444" s="45">
        <v>0</v>
      </c>
      <c r="W444" s="46">
        <v>0</v>
      </c>
      <c r="X444" s="45">
        <v>0</v>
      </c>
      <c r="Y444" s="45">
        <v>1</v>
      </c>
      <c r="Z444" s="46">
        <v>0</v>
      </c>
      <c r="AA444" s="45">
        <v>0</v>
      </c>
      <c r="AB444" s="46">
        <v>1</v>
      </c>
      <c r="AC444" s="47">
        <v>2006</v>
      </c>
      <c r="AD444" s="43">
        <v>3.5000000000000003E-2</v>
      </c>
      <c r="AE444" s="43">
        <v>0.44450000000000001</v>
      </c>
      <c r="AF444" s="43">
        <v>0.37890000000000001</v>
      </c>
      <c r="AG444" s="48">
        <v>0.14149999999999999</v>
      </c>
      <c r="AH444" s="49">
        <v>1</v>
      </c>
      <c r="AI444" s="50">
        <v>0</v>
      </c>
      <c r="AJ444" s="38">
        <v>1</v>
      </c>
      <c r="AK444" s="51">
        <v>0</v>
      </c>
      <c r="AL444" s="52">
        <f t="shared" si="66"/>
        <v>0.72070000000000001</v>
      </c>
      <c r="AM444" s="51">
        <v>0.27929999999999999</v>
      </c>
      <c r="AN444">
        <v>0</v>
      </c>
      <c r="AO444" s="50">
        <v>1</v>
      </c>
      <c r="AP444" s="38">
        <v>0</v>
      </c>
      <c r="AQ444" s="50">
        <v>1</v>
      </c>
      <c r="AR444" s="50" t="s">
        <v>29</v>
      </c>
      <c r="AS444">
        <v>0</v>
      </c>
      <c r="AT444">
        <v>0</v>
      </c>
      <c r="AU444">
        <v>1</v>
      </c>
      <c r="AV444">
        <v>0</v>
      </c>
      <c r="AW444">
        <v>0</v>
      </c>
      <c r="AX444">
        <v>0</v>
      </c>
      <c r="AY444" s="50">
        <v>0</v>
      </c>
      <c r="AZ444">
        <v>0</v>
      </c>
      <c r="BA444">
        <v>1</v>
      </c>
      <c r="BB444" s="50">
        <v>0</v>
      </c>
      <c r="BC444">
        <v>4893</v>
      </c>
      <c r="BD444">
        <v>759</v>
      </c>
      <c r="BE444" s="39">
        <v>0.54500000000000004</v>
      </c>
      <c r="BF444" s="39">
        <v>35.299999999999997</v>
      </c>
      <c r="BG444" s="38">
        <v>1</v>
      </c>
      <c r="BH444" s="38">
        <v>0</v>
      </c>
      <c r="BI444" s="38">
        <v>0</v>
      </c>
      <c r="BJ444" s="38">
        <v>0</v>
      </c>
      <c r="BK444" s="38">
        <v>0</v>
      </c>
      <c r="BL444" s="50">
        <v>0</v>
      </c>
      <c r="BM444" s="38">
        <v>0</v>
      </c>
      <c r="BN444" s="38">
        <v>0</v>
      </c>
      <c r="BO444" s="38">
        <v>1</v>
      </c>
      <c r="BP444" s="50">
        <v>0</v>
      </c>
      <c r="BQ444" s="38">
        <v>0</v>
      </c>
      <c r="BR444" s="38">
        <v>0</v>
      </c>
      <c r="BS444" s="50">
        <v>0</v>
      </c>
      <c r="BT444" s="38">
        <v>0</v>
      </c>
      <c r="BU444" s="38">
        <v>0</v>
      </c>
      <c r="BV444" s="38">
        <v>1</v>
      </c>
      <c r="BW444" s="38">
        <v>1</v>
      </c>
      <c r="BX444" s="38">
        <v>0</v>
      </c>
      <c r="BY444" s="38">
        <v>0</v>
      </c>
      <c r="BZ444" s="38">
        <v>0</v>
      </c>
      <c r="CA444">
        <v>0</v>
      </c>
      <c r="CB444" s="38">
        <v>0</v>
      </c>
      <c r="CC444" s="38">
        <v>0</v>
      </c>
      <c r="CD444" s="38">
        <v>0</v>
      </c>
      <c r="CE444" s="50">
        <v>0</v>
      </c>
      <c r="CF444">
        <v>2.3E-2</v>
      </c>
      <c r="CG444">
        <v>97</v>
      </c>
      <c r="CH444">
        <v>1</v>
      </c>
      <c r="CI444">
        <v>0</v>
      </c>
      <c r="CJ444">
        <v>30</v>
      </c>
      <c r="CK444" s="28" t="s">
        <v>80</v>
      </c>
    </row>
    <row r="445" spans="1:89" x14ac:dyDescent="0.35">
      <c r="A445">
        <v>444</v>
      </c>
      <c r="B445">
        <v>29</v>
      </c>
      <c r="C445" s="21" t="s">
        <v>9</v>
      </c>
      <c r="D445" s="11">
        <v>6.94</v>
      </c>
      <c r="E445" s="12">
        <v>0.59</v>
      </c>
      <c r="F445" s="7">
        <f t="shared" ref="F445:F454" si="67">D445/E445</f>
        <v>11.76271186440678</v>
      </c>
      <c r="G445" s="8">
        <v>0</v>
      </c>
      <c r="H445" s="9">
        <v>0</v>
      </c>
      <c r="I445" s="9">
        <v>1</v>
      </c>
      <c r="J445" s="9">
        <v>0</v>
      </c>
      <c r="K445" s="9">
        <v>0</v>
      </c>
      <c r="L445" s="8">
        <v>2276</v>
      </c>
      <c r="M445" s="9">
        <v>4</v>
      </c>
      <c r="N445" s="9">
        <f t="shared" si="60"/>
        <v>2271</v>
      </c>
      <c r="O445" s="9">
        <f t="shared" si="61"/>
        <v>10</v>
      </c>
      <c r="P445" s="7">
        <v>13.2</v>
      </c>
      <c r="Q445" s="7">
        <f t="shared" ref="Q445:Q454" si="68">BF354-P354-6</f>
        <v>19.479700000000001</v>
      </c>
      <c r="R445" s="9">
        <v>1</v>
      </c>
      <c r="S445" s="9">
        <v>0</v>
      </c>
      <c r="T445" s="9">
        <v>0</v>
      </c>
      <c r="U445" s="9">
        <v>0</v>
      </c>
      <c r="V445" s="9">
        <v>1</v>
      </c>
      <c r="W445" s="25">
        <v>0</v>
      </c>
      <c r="X445" s="9">
        <v>0</v>
      </c>
      <c r="Y445" s="9">
        <v>1</v>
      </c>
      <c r="Z445" s="25">
        <v>0</v>
      </c>
      <c r="AA445" s="9">
        <v>1</v>
      </c>
      <c r="AB445" s="25">
        <v>0</v>
      </c>
      <c r="AC445" s="17">
        <v>2006</v>
      </c>
      <c r="AD445" s="27">
        <v>0</v>
      </c>
      <c r="AE445" s="27">
        <v>7.0000000000000001E-3</v>
      </c>
      <c r="AF445" s="27">
        <f t="shared" ref="AF445:AF454" si="69">1-AD445-AE445-AG445</f>
        <v>0.59399999999999997</v>
      </c>
      <c r="AG445" s="34">
        <v>0.39900000000000002</v>
      </c>
      <c r="AH445" s="33">
        <v>1</v>
      </c>
      <c r="AI445" s="15">
        <v>0</v>
      </c>
      <c r="AJ445">
        <v>0.59599999999999997</v>
      </c>
      <c r="AK445" s="31">
        <f>1-AJ445</f>
        <v>0.40400000000000003</v>
      </c>
      <c r="AL445" s="30">
        <f t="shared" si="66"/>
        <v>0.64400000000000002</v>
      </c>
      <c r="AM445" s="31">
        <v>0.35599999999999998</v>
      </c>
      <c r="AN445">
        <v>1</v>
      </c>
      <c r="AO445" s="15">
        <v>0</v>
      </c>
      <c r="AP445" t="s">
        <v>87</v>
      </c>
      <c r="AQ445" s="15" t="s">
        <v>87</v>
      </c>
      <c r="AR445" s="15" t="s">
        <v>8</v>
      </c>
      <c r="AS445">
        <v>0</v>
      </c>
      <c r="AT445">
        <v>0</v>
      </c>
      <c r="AU445">
        <v>1</v>
      </c>
      <c r="AV445">
        <v>0</v>
      </c>
      <c r="AW445">
        <v>0</v>
      </c>
      <c r="AX445">
        <v>0</v>
      </c>
      <c r="AY445" s="15">
        <v>0</v>
      </c>
      <c r="AZ445">
        <v>0</v>
      </c>
      <c r="BA445">
        <v>1</v>
      </c>
      <c r="BB445" s="15">
        <v>0</v>
      </c>
      <c r="BC445" t="s">
        <v>87</v>
      </c>
      <c r="BD445">
        <v>51</v>
      </c>
      <c r="BE445" s="21">
        <v>0.75600000000000001</v>
      </c>
      <c r="BF445" s="21">
        <v>41.8</v>
      </c>
      <c r="BG445">
        <v>1</v>
      </c>
      <c r="BH445">
        <v>0</v>
      </c>
      <c r="BI445">
        <v>0</v>
      </c>
      <c r="BJ445">
        <v>0</v>
      </c>
      <c r="BK445">
        <v>0</v>
      </c>
      <c r="BL445" s="15">
        <v>0</v>
      </c>
      <c r="BM445">
        <v>0</v>
      </c>
      <c r="BN445">
        <v>0</v>
      </c>
      <c r="BO445">
        <v>1</v>
      </c>
      <c r="BP445" s="15">
        <v>0</v>
      </c>
      <c r="BQ445">
        <v>0</v>
      </c>
      <c r="BR445">
        <v>0</v>
      </c>
      <c r="BS445" s="15">
        <v>0</v>
      </c>
      <c r="BT445">
        <v>1</v>
      </c>
      <c r="BU445">
        <v>1</v>
      </c>
      <c r="BV445">
        <v>0</v>
      </c>
      <c r="BW445">
        <v>0</v>
      </c>
      <c r="BX445">
        <v>0</v>
      </c>
      <c r="BY445">
        <v>0</v>
      </c>
      <c r="BZ445">
        <v>1</v>
      </c>
      <c r="CA445">
        <v>0</v>
      </c>
      <c r="CB445">
        <v>0</v>
      </c>
      <c r="CC445">
        <v>0</v>
      </c>
      <c r="CD445">
        <v>0</v>
      </c>
      <c r="CE445" s="15">
        <v>0</v>
      </c>
      <c r="CF445">
        <v>0.29799999999999999</v>
      </c>
      <c r="CG445">
        <v>3</v>
      </c>
      <c r="CH445">
        <v>0</v>
      </c>
      <c r="CI445">
        <v>1</v>
      </c>
      <c r="CJ445">
        <v>28</v>
      </c>
      <c r="CK445" s="28" t="s">
        <v>80</v>
      </c>
    </row>
    <row r="446" spans="1:89" x14ac:dyDescent="0.35">
      <c r="A446">
        <v>445</v>
      </c>
      <c r="B446">
        <v>29</v>
      </c>
      <c r="C446" s="21" t="s">
        <v>9</v>
      </c>
      <c r="D446" s="11">
        <v>8.19</v>
      </c>
      <c r="E446" s="12">
        <v>0.77</v>
      </c>
      <c r="F446" s="7">
        <f t="shared" si="67"/>
        <v>10.636363636363635</v>
      </c>
      <c r="G446" s="8">
        <v>0</v>
      </c>
      <c r="H446" s="9">
        <v>0</v>
      </c>
      <c r="I446" s="9">
        <v>1</v>
      </c>
      <c r="J446" s="9">
        <v>0</v>
      </c>
      <c r="K446" s="9">
        <v>0</v>
      </c>
      <c r="L446" s="8">
        <v>1357</v>
      </c>
      <c r="M446" s="9">
        <v>3</v>
      </c>
      <c r="N446" s="9">
        <f t="shared" si="60"/>
        <v>1353</v>
      </c>
      <c r="O446" s="9">
        <f t="shared" si="61"/>
        <v>10</v>
      </c>
      <c r="P446" s="7">
        <v>12.9</v>
      </c>
      <c r="Q446" s="7">
        <f t="shared" si="68"/>
        <v>19.479700000000001</v>
      </c>
      <c r="R446" s="9">
        <v>1</v>
      </c>
      <c r="S446" s="9">
        <v>0</v>
      </c>
      <c r="T446" s="9">
        <v>0</v>
      </c>
      <c r="U446" s="9">
        <v>0</v>
      </c>
      <c r="V446" s="9">
        <v>1</v>
      </c>
      <c r="W446" s="25">
        <v>0</v>
      </c>
      <c r="X446" s="9">
        <v>0</v>
      </c>
      <c r="Y446" s="9">
        <v>1</v>
      </c>
      <c r="Z446" s="25">
        <v>0</v>
      </c>
      <c r="AA446" s="9">
        <v>1</v>
      </c>
      <c r="AB446" s="25">
        <v>0</v>
      </c>
      <c r="AC446" s="17">
        <v>2006</v>
      </c>
      <c r="AD446" s="27">
        <v>0</v>
      </c>
      <c r="AE446" s="27">
        <v>7.0000000000000001E-3</v>
      </c>
      <c r="AF446" s="27">
        <f t="shared" si="69"/>
        <v>0.65100000000000002</v>
      </c>
      <c r="AG446" s="34">
        <v>0.34200000000000003</v>
      </c>
      <c r="AH446" s="33">
        <v>1</v>
      </c>
      <c r="AI446" s="15">
        <v>0</v>
      </c>
      <c r="AJ446">
        <v>1</v>
      </c>
      <c r="AK446" s="31">
        <v>0</v>
      </c>
      <c r="AL446" s="30">
        <f t="shared" si="66"/>
        <v>0.64400000000000002</v>
      </c>
      <c r="AM446" s="31">
        <v>0.35599999999999998</v>
      </c>
      <c r="AN446">
        <v>1</v>
      </c>
      <c r="AO446" s="15">
        <v>0</v>
      </c>
      <c r="AP446" t="s">
        <v>87</v>
      </c>
      <c r="AQ446" s="15" t="s">
        <v>87</v>
      </c>
      <c r="AR446" s="15" t="s">
        <v>8</v>
      </c>
      <c r="AS446">
        <v>0</v>
      </c>
      <c r="AT446">
        <v>0</v>
      </c>
      <c r="AU446">
        <v>1</v>
      </c>
      <c r="AV446">
        <v>0</v>
      </c>
      <c r="AW446">
        <v>0</v>
      </c>
      <c r="AX446">
        <v>0</v>
      </c>
      <c r="AY446" s="15">
        <v>0</v>
      </c>
      <c r="AZ446">
        <v>0</v>
      </c>
      <c r="BA446">
        <v>1</v>
      </c>
      <c r="BB446" s="15">
        <v>0</v>
      </c>
      <c r="BC446" t="s">
        <v>87</v>
      </c>
      <c r="BD446">
        <v>51</v>
      </c>
      <c r="BE446" s="21">
        <v>0.75600000000000001</v>
      </c>
      <c r="BF446" s="21">
        <v>41.6</v>
      </c>
      <c r="BG446">
        <v>1</v>
      </c>
      <c r="BH446">
        <v>0</v>
      </c>
      <c r="BI446">
        <v>0</v>
      </c>
      <c r="BJ446">
        <v>0</v>
      </c>
      <c r="BK446">
        <v>0</v>
      </c>
      <c r="BL446" s="15">
        <v>0</v>
      </c>
      <c r="BM446">
        <v>0</v>
      </c>
      <c r="BN446">
        <v>0</v>
      </c>
      <c r="BO446">
        <v>1</v>
      </c>
      <c r="BP446" s="15">
        <v>0</v>
      </c>
      <c r="BQ446">
        <v>0</v>
      </c>
      <c r="BR446">
        <v>0</v>
      </c>
      <c r="BS446" s="15">
        <v>0</v>
      </c>
      <c r="BT446">
        <v>1</v>
      </c>
      <c r="BU446">
        <v>1</v>
      </c>
      <c r="BV446">
        <v>0</v>
      </c>
      <c r="BW446">
        <v>0</v>
      </c>
      <c r="BX446">
        <v>0</v>
      </c>
      <c r="BY446">
        <v>0</v>
      </c>
      <c r="BZ446">
        <v>0</v>
      </c>
      <c r="CA446">
        <v>0</v>
      </c>
      <c r="CB446">
        <v>0</v>
      </c>
      <c r="CC446">
        <v>0</v>
      </c>
      <c r="CD446">
        <v>0</v>
      </c>
      <c r="CE446" s="15">
        <v>0</v>
      </c>
      <c r="CF446">
        <v>0.29799999999999999</v>
      </c>
      <c r="CG446">
        <v>3</v>
      </c>
      <c r="CH446">
        <v>0</v>
      </c>
      <c r="CI446">
        <v>1</v>
      </c>
      <c r="CJ446">
        <v>28</v>
      </c>
      <c r="CK446" s="28" t="s">
        <v>80</v>
      </c>
    </row>
    <row r="447" spans="1:89" x14ac:dyDescent="0.35">
      <c r="A447">
        <v>446</v>
      </c>
      <c r="B447">
        <v>29</v>
      </c>
      <c r="C447" s="21" t="s">
        <v>9</v>
      </c>
      <c r="D447" s="11">
        <v>5.09</v>
      </c>
      <c r="E447" s="12">
        <v>0.88</v>
      </c>
      <c r="F447" s="7">
        <f t="shared" si="67"/>
        <v>5.7840909090909092</v>
      </c>
      <c r="G447" s="8">
        <v>0</v>
      </c>
      <c r="H447" s="9">
        <v>0</v>
      </c>
      <c r="I447" s="9">
        <v>1</v>
      </c>
      <c r="J447" s="9">
        <v>0</v>
      </c>
      <c r="K447" s="9">
        <v>0</v>
      </c>
      <c r="L447" s="8">
        <v>919</v>
      </c>
      <c r="M447" s="9">
        <v>3</v>
      </c>
      <c r="N447" s="9">
        <f t="shared" si="60"/>
        <v>915</v>
      </c>
      <c r="O447" s="9">
        <f t="shared" si="61"/>
        <v>10</v>
      </c>
      <c r="P447" s="7">
        <v>13.6</v>
      </c>
      <c r="Q447" s="7">
        <f t="shared" si="68"/>
        <v>19.479700000000001</v>
      </c>
      <c r="R447" s="9">
        <v>1</v>
      </c>
      <c r="S447" s="9">
        <v>0</v>
      </c>
      <c r="T447" s="9">
        <v>0</v>
      </c>
      <c r="U447" s="9">
        <v>0</v>
      </c>
      <c r="V447" s="9">
        <v>1</v>
      </c>
      <c r="W447" s="25">
        <v>0</v>
      </c>
      <c r="X447" s="9">
        <v>0</v>
      </c>
      <c r="Y447" s="9">
        <v>1</v>
      </c>
      <c r="Z447" s="25">
        <v>0</v>
      </c>
      <c r="AA447" s="9">
        <v>1</v>
      </c>
      <c r="AB447" s="25">
        <v>0</v>
      </c>
      <c r="AC447" s="17">
        <v>2006</v>
      </c>
      <c r="AD447" s="27">
        <v>0</v>
      </c>
      <c r="AE447" s="27">
        <v>5.0000000000000001E-3</v>
      </c>
      <c r="AF447" s="27">
        <f t="shared" si="69"/>
        <v>0.51200000000000001</v>
      </c>
      <c r="AG447" s="34">
        <v>0.48299999999999998</v>
      </c>
      <c r="AH447" s="33">
        <v>1</v>
      </c>
      <c r="AI447" s="15">
        <v>0</v>
      </c>
      <c r="AJ447">
        <v>0</v>
      </c>
      <c r="AK447" s="31">
        <v>1</v>
      </c>
      <c r="AL447" s="30">
        <f t="shared" si="66"/>
        <v>0.64400000000000002</v>
      </c>
      <c r="AM447" s="31">
        <v>0.35599999999999998</v>
      </c>
      <c r="AN447">
        <v>1</v>
      </c>
      <c r="AO447" s="15">
        <v>0</v>
      </c>
      <c r="AP447" t="s">
        <v>87</v>
      </c>
      <c r="AQ447" s="15" t="s">
        <v>87</v>
      </c>
      <c r="AR447" s="15" t="s">
        <v>8</v>
      </c>
      <c r="AS447">
        <v>0</v>
      </c>
      <c r="AT447">
        <v>0</v>
      </c>
      <c r="AU447">
        <v>1</v>
      </c>
      <c r="AV447">
        <v>0</v>
      </c>
      <c r="AW447">
        <v>0</v>
      </c>
      <c r="AX447">
        <v>0</v>
      </c>
      <c r="AY447" s="15">
        <v>0</v>
      </c>
      <c r="AZ447">
        <v>0</v>
      </c>
      <c r="BA447">
        <v>1</v>
      </c>
      <c r="BB447" s="15">
        <v>0</v>
      </c>
      <c r="BC447" t="s">
        <v>87</v>
      </c>
      <c r="BD447">
        <v>51</v>
      </c>
      <c r="BE447" s="21">
        <v>0.75600000000000001</v>
      </c>
      <c r="BF447" s="21">
        <v>42.2</v>
      </c>
      <c r="BG447">
        <v>1</v>
      </c>
      <c r="BH447">
        <v>0</v>
      </c>
      <c r="BI447">
        <v>0</v>
      </c>
      <c r="BJ447">
        <v>0</v>
      </c>
      <c r="BK447">
        <v>0</v>
      </c>
      <c r="BL447" s="15">
        <v>0</v>
      </c>
      <c r="BM447">
        <v>0</v>
      </c>
      <c r="BN447">
        <v>0</v>
      </c>
      <c r="BO447">
        <v>1</v>
      </c>
      <c r="BP447" s="15">
        <v>0</v>
      </c>
      <c r="BQ447">
        <v>0</v>
      </c>
      <c r="BR447">
        <v>0</v>
      </c>
      <c r="BS447" s="15">
        <v>0</v>
      </c>
      <c r="BT447">
        <v>1</v>
      </c>
      <c r="BU447">
        <v>1</v>
      </c>
      <c r="BV447">
        <v>0</v>
      </c>
      <c r="BW447">
        <v>0</v>
      </c>
      <c r="BX447">
        <v>0</v>
      </c>
      <c r="BY447">
        <v>0</v>
      </c>
      <c r="BZ447">
        <v>0</v>
      </c>
      <c r="CA447">
        <v>0</v>
      </c>
      <c r="CB447">
        <v>0</v>
      </c>
      <c r="CC447">
        <v>0</v>
      </c>
      <c r="CD447">
        <v>0</v>
      </c>
      <c r="CE447" s="15">
        <v>0</v>
      </c>
      <c r="CF447">
        <v>0.29799999999999999</v>
      </c>
      <c r="CG447">
        <v>3</v>
      </c>
      <c r="CH447">
        <v>0</v>
      </c>
      <c r="CI447">
        <v>1</v>
      </c>
      <c r="CJ447">
        <v>28</v>
      </c>
      <c r="CK447" s="28" t="s">
        <v>80</v>
      </c>
    </row>
    <row r="448" spans="1:89" x14ac:dyDescent="0.35">
      <c r="A448">
        <v>447</v>
      </c>
      <c r="B448">
        <v>29</v>
      </c>
      <c r="C448" s="21" t="s">
        <v>9</v>
      </c>
      <c r="D448" s="11">
        <v>6.8</v>
      </c>
      <c r="E448" s="12">
        <v>0.6</v>
      </c>
      <c r="F448" s="7">
        <f t="shared" si="67"/>
        <v>11.333333333333334</v>
      </c>
      <c r="G448" s="8">
        <v>0</v>
      </c>
      <c r="H448" s="9">
        <v>0</v>
      </c>
      <c r="I448" s="9">
        <v>1</v>
      </c>
      <c r="J448" s="9">
        <v>0</v>
      </c>
      <c r="K448" s="9">
        <v>0</v>
      </c>
      <c r="L448" s="8">
        <v>2276</v>
      </c>
      <c r="M448" s="9">
        <v>15</v>
      </c>
      <c r="N448" s="9">
        <f t="shared" si="60"/>
        <v>2260</v>
      </c>
      <c r="O448" s="9">
        <f t="shared" si="61"/>
        <v>10</v>
      </c>
      <c r="P448" s="7">
        <v>13.2</v>
      </c>
      <c r="Q448" s="7">
        <f t="shared" si="68"/>
        <v>19.479700000000001</v>
      </c>
      <c r="R448" s="9">
        <v>1</v>
      </c>
      <c r="S448" s="9">
        <v>0</v>
      </c>
      <c r="T448" s="9">
        <v>0</v>
      </c>
      <c r="U448" s="9">
        <v>0</v>
      </c>
      <c r="V448" s="9">
        <v>1</v>
      </c>
      <c r="W448" s="25">
        <v>0</v>
      </c>
      <c r="X448" s="9">
        <v>0</v>
      </c>
      <c r="Y448" s="9">
        <v>1</v>
      </c>
      <c r="Z448" s="25">
        <v>0</v>
      </c>
      <c r="AA448" s="9">
        <v>1</v>
      </c>
      <c r="AB448" s="25">
        <v>0</v>
      </c>
      <c r="AC448" s="17">
        <v>2006</v>
      </c>
      <c r="AD448" s="27">
        <v>0</v>
      </c>
      <c r="AE448" s="27">
        <v>7.0000000000000001E-3</v>
      </c>
      <c r="AF448" s="27">
        <f t="shared" si="69"/>
        <v>0.59399999999999997</v>
      </c>
      <c r="AG448" s="34">
        <v>0.39900000000000002</v>
      </c>
      <c r="AH448" s="33">
        <v>1</v>
      </c>
      <c r="AI448" s="15">
        <v>0</v>
      </c>
      <c r="AJ448">
        <v>0.59599999999999997</v>
      </c>
      <c r="AK448" s="31">
        <f>1-AJ448</f>
        <v>0.40400000000000003</v>
      </c>
      <c r="AL448" s="30">
        <f t="shared" si="66"/>
        <v>0.64400000000000002</v>
      </c>
      <c r="AM448" s="31">
        <v>0.35599999999999998</v>
      </c>
      <c r="AN448">
        <v>1</v>
      </c>
      <c r="AO448" s="15">
        <v>0</v>
      </c>
      <c r="AP448" t="s">
        <v>87</v>
      </c>
      <c r="AQ448" s="15" t="s">
        <v>87</v>
      </c>
      <c r="AR448" s="15" t="s">
        <v>8</v>
      </c>
      <c r="AS448">
        <v>0</v>
      </c>
      <c r="AT448">
        <v>0</v>
      </c>
      <c r="AU448">
        <v>1</v>
      </c>
      <c r="AV448">
        <v>0</v>
      </c>
      <c r="AW448">
        <v>0</v>
      </c>
      <c r="AX448">
        <v>0</v>
      </c>
      <c r="AY448" s="15">
        <v>0</v>
      </c>
      <c r="AZ448">
        <v>0</v>
      </c>
      <c r="BA448">
        <v>1</v>
      </c>
      <c r="BB448" s="15">
        <v>0</v>
      </c>
      <c r="BC448" t="s">
        <v>87</v>
      </c>
      <c r="BD448">
        <v>51</v>
      </c>
      <c r="BE448" s="21">
        <v>0.75600000000000001</v>
      </c>
      <c r="BF448" s="21">
        <v>41.8</v>
      </c>
      <c r="BG448">
        <v>1</v>
      </c>
      <c r="BH448">
        <v>0</v>
      </c>
      <c r="BI448">
        <v>0</v>
      </c>
      <c r="BJ448">
        <v>0</v>
      </c>
      <c r="BK448">
        <v>0</v>
      </c>
      <c r="BL448" s="15">
        <v>0</v>
      </c>
      <c r="BM448">
        <v>0</v>
      </c>
      <c r="BN448">
        <v>0</v>
      </c>
      <c r="BO448">
        <v>1</v>
      </c>
      <c r="BP448" s="15">
        <v>0</v>
      </c>
      <c r="BQ448">
        <v>0</v>
      </c>
      <c r="BR448">
        <v>0</v>
      </c>
      <c r="BS448" s="15">
        <v>0</v>
      </c>
      <c r="BT448">
        <v>1</v>
      </c>
      <c r="BU448">
        <v>1</v>
      </c>
      <c r="BV448">
        <v>0</v>
      </c>
      <c r="BW448">
        <v>0</v>
      </c>
      <c r="BX448">
        <v>0</v>
      </c>
      <c r="BY448">
        <v>0</v>
      </c>
      <c r="BZ448">
        <v>0</v>
      </c>
      <c r="CA448">
        <v>0</v>
      </c>
      <c r="CB448">
        <v>1</v>
      </c>
      <c r="CC448">
        <v>0</v>
      </c>
      <c r="CD448">
        <v>0</v>
      </c>
      <c r="CE448" s="15">
        <v>1</v>
      </c>
      <c r="CF448">
        <v>0.29799999999999999</v>
      </c>
      <c r="CG448">
        <v>3</v>
      </c>
      <c r="CH448">
        <v>0</v>
      </c>
      <c r="CI448">
        <v>1</v>
      </c>
      <c r="CJ448">
        <v>28</v>
      </c>
      <c r="CK448" s="28" t="s">
        <v>80</v>
      </c>
    </row>
    <row r="449" spans="1:89" x14ac:dyDescent="0.35">
      <c r="A449">
        <v>448</v>
      </c>
      <c r="B449">
        <v>29</v>
      </c>
      <c r="C449" s="21" t="s">
        <v>9</v>
      </c>
      <c r="D449" s="11">
        <v>7.06</v>
      </c>
      <c r="E449" s="12">
        <v>0.78</v>
      </c>
      <c r="F449" s="7">
        <f t="shared" si="67"/>
        <v>9.0512820512820511</v>
      </c>
      <c r="G449" s="8">
        <v>0</v>
      </c>
      <c r="H449" s="9">
        <v>0</v>
      </c>
      <c r="I449" s="9">
        <v>1</v>
      </c>
      <c r="J449" s="9">
        <v>0</v>
      </c>
      <c r="K449" s="9">
        <v>0</v>
      </c>
      <c r="L449" s="8">
        <v>1357</v>
      </c>
      <c r="M449" s="9">
        <v>14</v>
      </c>
      <c r="N449" s="9">
        <f t="shared" si="60"/>
        <v>1342</v>
      </c>
      <c r="O449" s="9">
        <f t="shared" si="61"/>
        <v>10</v>
      </c>
      <c r="P449" s="7">
        <v>12.9</v>
      </c>
      <c r="Q449" s="7">
        <f t="shared" si="68"/>
        <v>19.479700000000001</v>
      </c>
      <c r="R449" s="9">
        <v>1</v>
      </c>
      <c r="S449" s="9">
        <v>0</v>
      </c>
      <c r="T449" s="9">
        <v>0</v>
      </c>
      <c r="U449" s="9">
        <v>0</v>
      </c>
      <c r="V449" s="9">
        <v>1</v>
      </c>
      <c r="W449" s="25">
        <v>0</v>
      </c>
      <c r="X449" s="9">
        <v>0</v>
      </c>
      <c r="Y449" s="9">
        <v>1</v>
      </c>
      <c r="Z449" s="25">
        <v>0</v>
      </c>
      <c r="AA449" s="9">
        <v>1</v>
      </c>
      <c r="AB449" s="25">
        <v>0</v>
      </c>
      <c r="AC449" s="17">
        <v>2006</v>
      </c>
      <c r="AD449" s="27">
        <v>0</v>
      </c>
      <c r="AE449" s="27">
        <v>7.0000000000000001E-3</v>
      </c>
      <c r="AF449" s="27">
        <f t="shared" si="69"/>
        <v>0.65100000000000002</v>
      </c>
      <c r="AG449" s="34">
        <v>0.34200000000000003</v>
      </c>
      <c r="AH449" s="33">
        <v>1</v>
      </c>
      <c r="AI449" s="15">
        <v>0</v>
      </c>
      <c r="AJ449">
        <v>1</v>
      </c>
      <c r="AK449" s="31">
        <v>0</v>
      </c>
      <c r="AL449" s="30">
        <f t="shared" si="66"/>
        <v>0.64400000000000002</v>
      </c>
      <c r="AM449" s="31">
        <v>0.35599999999999998</v>
      </c>
      <c r="AN449">
        <v>1</v>
      </c>
      <c r="AO449" s="15">
        <v>0</v>
      </c>
      <c r="AP449" t="s">
        <v>87</v>
      </c>
      <c r="AQ449" s="15" t="s">
        <v>87</v>
      </c>
      <c r="AR449" s="15" t="s">
        <v>8</v>
      </c>
      <c r="AS449">
        <v>0</v>
      </c>
      <c r="AT449">
        <v>0</v>
      </c>
      <c r="AU449">
        <v>1</v>
      </c>
      <c r="AV449">
        <v>0</v>
      </c>
      <c r="AW449">
        <v>0</v>
      </c>
      <c r="AX449">
        <v>0</v>
      </c>
      <c r="AY449" s="15">
        <v>0</v>
      </c>
      <c r="AZ449">
        <v>0</v>
      </c>
      <c r="BA449">
        <v>1</v>
      </c>
      <c r="BB449" s="15">
        <v>0</v>
      </c>
      <c r="BC449" t="s">
        <v>87</v>
      </c>
      <c r="BD449">
        <v>51</v>
      </c>
      <c r="BE449" s="21">
        <v>0.75600000000000001</v>
      </c>
      <c r="BF449" s="21">
        <v>41.6</v>
      </c>
      <c r="BG449">
        <v>1</v>
      </c>
      <c r="BH449">
        <v>0</v>
      </c>
      <c r="BI449">
        <v>0</v>
      </c>
      <c r="BJ449">
        <v>0</v>
      </c>
      <c r="BK449">
        <v>0</v>
      </c>
      <c r="BL449" s="15">
        <v>0</v>
      </c>
      <c r="BM449">
        <v>0</v>
      </c>
      <c r="BN449">
        <v>0</v>
      </c>
      <c r="BO449">
        <v>1</v>
      </c>
      <c r="BP449" s="15">
        <v>0</v>
      </c>
      <c r="BQ449">
        <v>0</v>
      </c>
      <c r="BR449">
        <v>0</v>
      </c>
      <c r="BS449" s="15">
        <v>0</v>
      </c>
      <c r="BT449">
        <v>1</v>
      </c>
      <c r="BU449">
        <v>1</v>
      </c>
      <c r="BV449">
        <v>0</v>
      </c>
      <c r="BW449">
        <v>0</v>
      </c>
      <c r="BX449">
        <v>0</v>
      </c>
      <c r="BY449">
        <v>0</v>
      </c>
      <c r="BZ449">
        <v>0</v>
      </c>
      <c r="CA449">
        <v>0</v>
      </c>
      <c r="CB449">
        <v>1</v>
      </c>
      <c r="CC449">
        <v>0</v>
      </c>
      <c r="CD449">
        <v>0</v>
      </c>
      <c r="CE449" s="15">
        <v>1</v>
      </c>
      <c r="CF449">
        <v>0.29799999999999999</v>
      </c>
      <c r="CG449">
        <v>3</v>
      </c>
      <c r="CH449">
        <v>0</v>
      </c>
      <c r="CI449">
        <v>1</v>
      </c>
      <c r="CJ449">
        <v>28</v>
      </c>
      <c r="CK449" s="28" t="s">
        <v>80</v>
      </c>
    </row>
    <row r="450" spans="1:89" x14ac:dyDescent="0.35">
      <c r="A450">
        <v>449</v>
      </c>
      <c r="B450">
        <v>29</v>
      </c>
      <c r="C450" s="21" t="s">
        <v>9</v>
      </c>
      <c r="D450" s="11">
        <v>6.21</v>
      </c>
      <c r="E450" s="12">
        <v>0.94</v>
      </c>
      <c r="F450" s="7">
        <f t="shared" si="67"/>
        <v>6.6063829787234045</v>
      </c>
      <c r="G450" s="8">
        <v>0</v>
      </c>
      <c r="H450" s="9">
        <v>0</v>
      </c>
      <c r="I450" s="9">
        <v>1</v>
      </c>
      <c r="J450" s="9">
        <v>0</v>
      </c>
      <c r="K450" s="9">
        <v>0</v>
      </c>
      <c r="L450" s="8">
        <v>919</v>
      </c>
      <c r="M450" s="9">
        <v>14</v>
      </c>
      <c r="N450" s="9">
        <f t="shared" ref="N450:N513" si="70">L450-M450-1</f>
        <v>904</v>
      </c>
      <c r="O450" s="9">
        <f t="shared" ref="O450:O513" si="71">COUNTIF(B:B,B450)</f>
        <v>10</v>
      </c>
      <c r="P450" s="7">
        <v>13.6</v>
      </c>
      <c r="Q450" s="7">
        <f t="shared" si="68"/>
        <v>19.479700000000001</v>
      </c>
      <c r="R450" s="9">
        <v>1</v>
      </c>
      <c r="S450" s="9">
        <v>0</v>
      </c>
      <c r="T450" s="9">
        <v>0</v>
      </c>
      <c r="U450" s="9">
        <v>0</v>
      </c>
      <c r="V450" s="9">
        <v>1</v>
      </c>
      <c r="W450" s="25">
        <v>0</v>
      </c>
      <c r="X450" s="9">
        <v>0</v>
      </c>
      <c r="Y450" s="9">
        <v>1</v>
      </c>
      <c r="Z450" s="25">
        <v>0</v>
      </c>
      <c r="AA450" s="9">
        <v>1</v>
      </c>
      <c r="AB450" s="25">
        <v>0</v>
      </c>
      <c r="AC450" s="17">
        <v>2006</v>
      </c>
      <c r="AD450" s="27">
        <v>0</v>
      </c>
      <c r="AE450" s="27">
        <v>5.0000000000000001E-3</v>
      </c>
      <c r="AF450" s="27">
        <f t="shared" si="69"/>
        <v>0.51200000000000001</v>
      </c>
      <c r="AG450" s="34">
        <v>0.48299999999999998</v>
      </c>
      <c r="AH450" s="33">
        <v>1</v>
      </c>
      <c r="AI450" s="15">
        <v>0</v>
      </c>
      <c r="AJ450">
        <v>0</v>
      </c>
      <c r="AK450" s="31">
        <v>1</v>
      </c>
      <c r="AL450" s="30">
        <f t="shared" si="66"/>
        <v>0.64400000000000002</v>
      </c>
      <c r="AM450" s="31">
        <v>0.35599999999999998</v>
      </c>
      <c r="AN450">
        <v>1</v>
      </c>
      <c r="AO450" s="15">
        <v>0</v>
      </c>
      <c r="AP450" t="s">
        <v>87</v>
      </c>
      <c r="AQ450" s="15" t="s">
        <v>87</v>
      </c>
      <c r="AR450" s="15" t="s">
        <v>8</v>
      </c>
      <c r="AS450">
        <v>0</v>
      </c>
      <c r="AT450">
        <v>0</v>
      </c>
      <c r="AU450">
        <v>1</v>
      </c>
      <c r="AV450">
        <v>0</v>
      </c>
      <c r="AW450">
        <v>0</v>
      </c>
      <c r="AX450">
        <v>0</v>
      </c>
      <c r="AY450" s="15">
        <v>0</v>
      </c>
      <c r="AZ450">
        <v>0</v>
      </c>
      <c r="BA450">
        <v>1</v>
      </c>
      <c r="BB450" s="15">
        <v>0</v>
      </c>
      <c r="BC450" t="s">
        <v>87</v>
      </c>
      <c r="BD450">
        <v>51</v>
      </c>
      <c r="BE450" s="21">
        <v>0.75600000000000001</v>
      </c>
      <c r="BF450" s="21">
        <v>42.2</v>
      </c>
      <c r="BG450">
        <v>1</v>
      </c>
      <c r="BH450">
        <v>0</v>
      </c>
      <c r="BI450">
        <v>0</v>
      </c>
      <c r="BJ450">
        <v>0</v>
      </c>
      <c r="BK450">
        <v>0</v>
      </c>
      <c r="BL450" s="15">
        <v>0</v>
      </c>
      <c r="BM450">
        <v>0</v>
      </c>
      <c r="BN450">
        <v>0</v>
      </c>
      <c r="BO450">
        <v>1</v>
      </c>
      <c r="BP450" s="15">
        <v>0</v>
      </c>
      <c r="BQ450">
        <v>0</v>
      </c>
      <c r="BR450">
        <v>0</v>
      </c>
      <c r="BS450" s="15">
        <v>0</v>
      </c>
      <c r="BT450">
        <v>1</v>
      </c>
      <c r="BU450">
        <v>1</v>
      </c>
      <c r="BV450">
        <v>0</v>
      </c>
      <c r="BW450">
        <v>0</v>
      </c>
      <c r="BX450">
        <v>0</v>
      </c>
      <c r="BY450">
        <v>0</v>
      </c>
      <c r="BZ450">
        <v>0</v>
      </c>
      <c r="CA450">
        <v>0</v>
      </c>
      <c r="CB450">
        <v>1</v>
      </c>
      <c r="CC450">
        <v>0</v>
      </c>
      <c r="CD450">
        <v>0</v>
      </c>
      <c r="CE450" s="15">
        <v>1</v>
      </c>
      <c r="CF450">
        <v>0.29799999999999999</v>
      </c>
      <c r="CG450">
        <v>3</v>
      </c>
      <c r="CH450">
        <v>0</v>
      </c>
      <c r="CI450">
        <v>1</v>
      </c>
      <c r="CJ450">
        <v>28</v>
      </c>
      <c r="CK450" s="28" t="s">
        <v>80</v>
      </c>
    </row>
    <row r="451" spans="1:89" x14ac:dyDescent="0.35">
      <c r="A451">
        <v>450</v>
      </c>
      <c r="B451">
        <v>29</v>
      </c>
      <c r="C451" s="21" t="s">
        <v>9</v>
      </c>
      <c r="D451" s="11">
        <v>6.16</v>
      </c>
      <c r="E451" s="12">
        <v>0.86</v>
      </c>
      <c r="F451" s="7">
        <f t="shared" si="67"/>
        <v>7.1627906976744189</v>
      </c>
      <c r="G451" s="8">
        <v>0</v>
      </c>
      <c r="H451" s="9">
        <v>0</v>
      </c>
      <c r="I451" s="9">
        <v>1</v>
      </c>
      <c r="J451" s="9">
        <v>0</v>
      </c>
      <c r="K451" s="9">
        <v>0</v>
      </c>
      <c r="L451" s="8">
        <v>1357</v>
      </c>
      <c r="M451" s="9">
        <v>14</v>
      </c>
      <c r="N451" s="9">
        <f t="shared" si="70"/>
        <v>1342</v>
      </c>
      <c r="O451" s="9">
        <f t="shared" si="71"/>
        <v>10</v>
      </c>
      <c r="P451" s="7">
        <v>12.9</v>
      </c>
      <c r="Q451" s="7">
        <f t="shared" si="68"/>
        <v>19.479700000000001</v>
      </c>
      <c r="R451" s="9">
        <v>1</v>
      </c>
      <c r="S451" s="9">
        <v>0</v>
      </c>
      <c r="T451" s="9">
        <v>0</v>
      </c>
      <c r="U451" s="9">
        <v>0</v>
      </c>
      <c r="V451" s="9">
        <v>1</v>
      </c>
      <c r="W451" s="25">
        <v>0</v>
      </c>
      <c r="X451" s="9">
        <v>0</v>
      </c>
      <c r="Y451" s="9">
        <v>1</v>
      </c>
      <c r="Z451" s="25">
        <v>0</v>
      </c>
      <c r="AA451" s="9">
        <v>1</v>
      </c>
      <c r="AB451" s="25">
        <v>0</v>
      </c>
      <c r="AC451" s="17">
        <v>2006</v>
      </c>
      <c r="AD451" s="27">
        <v>0</v>
      </c>
      <c r="AE451" s="27">
        <v>7.0000000000000001E-3</v>
      </c>
      <c r="AF451" s="27">
        <f t="shared" si="69"/>
        <v>0.65100000000000002</v>
      </c>
      <c r="AG451" s="34">
        <v>0.34200000000000003</v>
      </c>
      <c r="AH451" s="33">
        <v>1</v>
      </c>
      <c r="AI451" s="15">
        <v>0</v>
      </c>
      <c r="AJ451">
        <v>1</v>
      </c>
      <c r="AK451" s="31">
        <v>0</v>
      </c>
      <c r="AL451" s="30">
        <f t="shared" si="66"/>
        <v>0.64400000000000002</v>
      </c>
      <c r="AM451" s="31">
        <v>0.35599999999999998</v>
      </c>
      <c r="AN451">
        <v>1</v>
      </c>
      <c r="AO451" s="15">
        <v>0</v>
      </c>
      <c r="AP451" t="s">
        <v>87</v>
      </c>
      <c r="AQ451" s="15" t="s">
        <v>87</v>
      </c>
      <c r="AR451" s="15" t="s">
        <v>8</v>
      </c>
      <c r="AS451">
        <v>0</v>
      </c>
      <c r="AT451">
        <v>0</v>
      </c>
      <c r="AU451">
        <v>1</v>
      </c>
      <c r="AV451">
        <v>0</v>
      </c>
      <c r="AW451">
        <v>0</v>
      </c>
      <c r="AX451">
        <v>0</v>
      </c>
      <c r="AY451" s="15">
        <v>0</v>
      </c>
      <c r="AZ451">
        <v>0</v>
      </c>
      <c r="BA451">
        <v>1</v>
      </c>
      <c r="BB451" s="15">
        <v>0</v>
      </c>
      <c r="BC451" t="s">
        <v>87</v>
      </c>
      <c r="BD451">
        <v>51</v>
      </c>
      <c r="BE451" s="21">
        <v>0.75600000000000001</v>
      </c>
      <c r="BF451" s="21">
        <v>41.6</v>
      </c>
      <c r="BG451">
        <v>0</v>
      </c>
      <c r="BH451">
        <v>0</v>
      </c>
      <c r="BI451">
        <v>0</v>
      </c>
      <c r="BJ451">
        <v>1</v>
      </c>
      <c r="BK451">
        <v>0</v>
      </c>
      <c r="BL451" s="15">
        <v>0</v>
      </c>
      <c r="BM451">
        <v>0</v>
      </c>
      <c r="BN451">
        <v>0</v>
      </c>
      <c r="BO451">
        <v>1</v>
      </c>
      <c r="BP451" s="15">
        <v>0</v>
      </c>
      <c r="BQ451">
        <v>0</v>
      </c>
      <c r="BR451">
        <v>0</v>
      </c>
      <c r="BS451" s="15">
        <v>0</v>
      </c>
      <c r="BT451">
        <v>1</v>
      </c>
      <c r="BU451">
        <v>1</v>
      </c>
      <c r="BV451">
        <v>0</v>
      </c>
      <c r="BW451">
        <v>0</v>
      </c>
      <c r="BX451">
        <v>0</v>
      </c>
      <c r="BY451">
        <v>0</v>
      </c>
      <c r="BZ451">
        <v>0</v>
      </c>
      <c r="CA451">
        <v>0</v>
      </c>
      <c r="CB451">
        <v>1</v>
      </c>
      <c r="CC451">
        <v>0</v>
      </c>
      <c r="CD451">
        <v>0</v>
      </c>
      <c r="CE451" s="15">
        <v>1</v>
      </c>
      <c r="CF451">
        <v>0.29799999999999999</v>
      </c>
      <c r="CG451">
        <v>3</v>
      </c>
      <c r="CH451">
        <v>0</v>
      </c>
      <c r="CI451">
        <v>1</v>
      </c>
      <c r="CJ451">
        <v>28</v>
      </c>
      <c r="CK451" s="28" t="s">
        <v>80</v>
      </c>
    </row>
    <row r="452" spans="1:89" x14ac:dyDescent="0.35">
      <c r="A452">
        <v>451</v>
      </c>
      <c r="B452">
        <v>29</v>
      </c>
      <c r="C452" s="21" t="s">
        <v>9</v>
      </c>
      <c r="D452" s="11">
        <v>5.48</v>
      </c>
      <c r="E452" s="12">
        <v>1.3</v>
      </c>
      <c r="F452" s="7">
        <f t="shared" si="67"/>
        <v>4.2153846153846155</v>
      </c>
      <c r="G452" s="8">
        <v>0</v>
      </c>
      <c r="H452" s="9">
        <v>0</v>
      </c>
      <c r="I452" s="9">
        <v>1</v>
      </c>
      <c r="J452" s="9">
        <v>0</v>
      </c>
      <c r="K452" s="9">
        <v>0</v>
      </c>
      <c r="L452" s="8">
        <v>919</v>
      </c>
      <c r="M452" s="9">
        <v>14</v>
      </c>
      <c r="N452" s="9">
        <f t="shared" si="70"/>
        <v>904</v>
      </c>
      <c r="O452" s="9">
        <f t="shared" si="71"/>
        <v>10</v>
      </c>
      <c r="P452" s="7">
        <v>13.6</v>
      </c>
      <c r="Q452" s="7">
        <f t="shared" si="68"/>
        <v>19.479700000000001</v>
      </c>
      <c r="R452" s="9">
        <v>1</v>
      </c>
      <c r="S452" s="9">
        <v>0</v>
      </c>
      <c r="T452" s="9">
        <v>0</v>
      </c>
      <c r="U452" s="9">
        <v>0</v>
      </c>
      <c r="V452" s="9">
        <v>1</v>
      </c>
      <c r="W452" s="25">
        <v>0</v>
      </c>
      <c r="X452" s="9">
        <v>0</v>
      </c>
      <c r="Y452" s="9">
        <v>1</v>
      </c>
      <c r="Z452" s="25">
        <v>0</v>
      </c>
      <c r="AA452" s="9">
        <v>1</v>
      </c>
      <c r="AB452" s="25">
        <v>0</v>
      </c>
      <c r="AC452" s="17">
        <v>2006</v>
      </c>
      <c r="AD452" s="27">
        <v>0</v>
      </c>
      <c r="AE452" s="27">
        <v>5.0000000000000001E-3</v>
      </c>
      <c r="AF452" s="27">
        <f t="shared" si="69"/>
        <v>0.51200000000000001</v>
      </c>
      <c r="AG452" s="34">
        <v>0.48299999999999998</v>
      </c>
      <c r="AH452" s="33">
        <v>1</v>
      </c>
      <c r="AI452" s="15">
        <v>0</v>
      </c>
      <c r="AJ452">
        <v>0</v>
      </c>
      <c r="AK452" s="31">
        <v>1</v>
      </c>
      <c r="AL452" s="30">
        <f t="shared" si="66"/>
        <v>0.64400000000000002</v>
      </c>
      <c r="AM452" s="31">
        <v>0.35599999999999998</v>
      </c>
      <c r="AN452">
        <v>1</v>
      </c>
      <c r="AO452" s="15">
        <v>0</v>
      </c>
      <c r="AP452" t="s">
        <v>87</v>
      </c>
      <c r="AQ452" s="15" t="s">
        <v>87</v>
      </c>
      <c r="AR452" s="15" t="s">
        <v>8</v>
      </c>
      <c r="AS452">
        <v>0</v>
      </c>
      <c r="AT452">
        <v>0</v>
      </c>
      <c r="AU452">
        <v>1</v>
      </c>
      <c r="AV452">
        <v>0</v>
      </c>
      <c r="AW452">
        <v>0</v>
      </c>
      <c r="AX452">
        <v>0</v>
      </c>
      <c r="AY452" s="15">
        <v>0</v>
      </c>
      <c r="AZ452">
        <v>0</v>
      </c>
      <c r="BA452">
        <v>1</v>
      </c>
      <c r="BB452" s="15">
        <v>0</v>
      </c>
      <c r="BC452" t="s">
        <v>87</v>
      </c>
      <c r="BD452">
        <v>51</v>
      </c>
      <c r="BE452" s="21">
        <v>0.75600000000000001</v>
      </c>
      <c r="BF452" s="21">
        <v>42.2</v>
      </c>
      <c r="BG452">
        <v>0</v>
      </c>
      <c r="BH452">
        <v>0</v>
      </c>
      <c r="BI452">
        <v>0</v>
      </c>
      <c r="BJ452">
        <v>1</v>
      </c>
      <c r="BK452">
        <v>0</v>
      </c>
      <c r="BL452" s="15">
        <v>0</v>
      </c>
      <c r="BM452">
        <v>0</v>
      </c>
      <c r="BN452">
        <v>0</v>
      </c>
      <c r="BO452">
        <v>1</v>
      </c>
      <c r="BP452" s="15">
        <v>0</v>
      </c>
      <c r="BQ452">
        <v>0</v>
      </c>
      <c r="BR452">
        <v>0</v>
      </c>
      <c r="BS452" s="15">
        <v>0</v>
      </c>
      <c r="BT452">
        <v>1</v>
      </c>
      <c r="BU452">
        <v>1</v>
      </c>
      <c r="BV452">
        <v>0</v>
      </c>
      <c r="BW452">
        <v>0</v>
      </c>
      <c r="BX452">
        <v>0</v>
      </c>
      <c r="BY452">
        <v>0</v>
      </c>
      <c r="BZ452">
        <v>0</v>
      </c>
      <c r="CA452">
        <v>0</v>
      </c>
      <c r="CB452">
        <v>1</v>
      </c>
      <c r="CC452">
        <v>0</v>
      </c>
      <c r="CD452">
        <v>0</v>
      </c>
      <c r="CE452" s="15">
        <v>1</v>
      </c>
      <c r="CF452">
        <v>0.29799999999999999</v>
      </c>
      <c r="CG452">
        <v>3</v>
      </c>
      <c r="CH452">
        <v>0</v>
      </c>
      <c r="CI452">
        <v>1</v>
      </c>
      <c r="CJ452">
        <v>28</v>
      </c>
      <c r="CK452" s="28" t="s">
        <v>80</v>
      </c>
    </row>
    <row r="453" spans="1:89" x14ac:dyDescent="0.35">
      <c r="A453">
        <v>452</v>
      </c>
      <c r="B453">
        <v>29</v>
      </c>
      <c r="C453" s="21" t="s">
        <v>9</v>
      </c>
      <c r="D453" s="11">
        <v>6</v>
      </c>
      <c r="E453" s="12">
        <v>1.2</v>
      </c>
      <c r="F453" s="7">
        <f t="shared" si="67"/>
        <v>5</v>
      </c>
      <c r="G453" s="8">
        <v>0</v>
      </c>
      <c r="H453" s="9">
        <v>0</v>
      </c>
      <c r="I453" s="9">
        <v>1</v>
      </c>
      <c r="J453" s="9">
        <v>0</v>
      </c>
      <c r="K453" s="9">
        <v>0</v>
      </c>
      <c r="L453" s="8">
        <v>897</v>
      </c>
      <c r="M453" s="9">
        <v>14</v>
      </c>
      <c r="N453" s="9">
        <f t="shared" si="70"/>
        <v>882</v>
      </c>
      <c r="O453" s="9">
        <f t="shared" si="71"/>
        <v>10</v>
      </c>
      <c r="P453" s="7">
        <v>13.3</v>
      </c>
      <c r="Q453" s="7">
        <f t="shared" si="68"/>
        <v>21.712</v>
      </c>
      <c r="R453" s="9">
        <v>1</v>
      </c>
      <c r="S453" s="9">
        <v>0</v>
      </c>
      <c r="T453" s="9">
        <v>0</v>
      </c>
      <c r="U453" s="9">
        <v>0</v>
      </c>
      <c r="V453" s="9">
        <v>1</v>
      </c>
      <c r="W453" s="25">
        <v>0</v>
      </c>
      <c r="X453" s="9">
        <v>0</v>
      </c>
      <c r="Y453" s="9">
        <v>1</v>
      </c>
      <c r="Z453" s="25">
        <v>0</v>
      </c>
      <c r="AA453" s="9">
        <v>1</v>
      </c>
      <c r="AB453" s="25">
        <v>0</v>
      </c>
      <c r="AC453" s="17">
        <v>2006</v>
      </c>
      <c r="AD453" s="27">
        <v>0</v>
      </c>
      <c r="AE453" s="27">
        <v>8.0000000000000002E-3</v>
      </c>
      <c r="AF453" s="27">
        <f t="shared" si="69"/>
        <v>0.56800000000000006</v>
      </c>
      <c r="AG453" s="34">
        <v>0.42399999999999999</v>
      </c>
      <c r="AH453" s="33">
        <v>1</v>
      </c>
      <c r="AI453" s="15">
        <v>0</v>
      </c>
      <c r="AJ453">
        <v>1</v>
      </c>
      <c r="AK453" s="31">
        <v>0</v>
      </c>
      <c r="AL453" s="30">
        <f t="shared" si="66"/>
        <v>0.64400000000000002</v>
      </c>
      <c r="AM453" s="31">
        <v>0.35599999999999998</v>
      </c>
      <c r="AN453">
        <v>1</v>
      </c>
      <c r="AO453" s="15">
        <v>0</v>
      </c>
      <c r="AP453" t="s">
        <v>87</v>
      </c>
      <c r="AQ453" s="15" t="s">
        <v>87</v>
      </c>
      <c r="AR453" s="15" t="s">
        <v>8</v>
      </c>
      <c r="AS453">
        <v>0</v>
      </c>
      <c r="AT453">
        <v>0</v>
      </c>
      <c r="AU453">
        <v>1</v>
      </c>
      <c r="AV453">
        <v>0</v>
      </c>
      <c r="AW453">
        <v>0</v>
      </c>
      <c r="AX453">
        <v>0</v>
      </c>
      <c r="AY453" s="15">
        <v>0</v>
      </c>
      <c r="AZ453">
        <v>0</v>
      </c>
      <c r="BA453">
        <v>1</v>
      </c>
      <c r="BB453" s="15">
        <v>0</v>
      </c>
      <c r="BC453" t="s">
        <v>87</v>
      </c>
      <c r="BD453">
        <v>51</v>
      </c>
      <c r="BE453" s="21">
        <v>0.75600000000000001</v>
      </c>
      <c r="BF453" s="21">
        <v>41.2</v>
      </c>
      <c r="BG453">
        <v>0</v>
      </c>
      <c r="BH453">
        <v>0</v>
      </c>
      <c r="BI453">
        <v>0</v>
      </c>
      <c r="BJ453">
        <v>1</v>
      </c>
      <c r="BK453">
        <v>0</v>
      </c>
      <c r="BL453" s="15">
        <v>0</v>
      </c>
      <c r="BM453">
        <v>0</v>
      </c>
      <c r="BN453">
        <v>0</v>
      </c>
      <c r="BO453">
        <v>1</v>
      </c>
      <c r="BP453" s="15">
        <v>0</v>
      </c>
      <c r="BQ453">
        <v>0</v>
      </c>
      <c r="BR453">
        <v>0</v>
      </c>
      <c r="BS453" s="15">
        <v>0</v>
      </c>
      <c r="BT453">
        <v>1</v>
      </c>
      <c r="BU453">
        <v>1</v>
      </c>
      <c r="BV453">
        <v>0</v>
      </c>
      <c r="BW453">
        <v>0</v>
      </c>
      <c r="BX453">
        <v>0</v>
      </c>
      <c r="BY453">
        <v>0</v>
      </c>
      <c r="BZ453">
        <v>0</v>
      </c>
      <c r="CA453">
        <v>0</v>
      </c>
      <c r="CB453">
        <v>1</v>
      </c>
      <c r="CC453">
        <v>0</v>
      </c>
      <c r="CD453">
        <v>0</v>
      </c>
      <c r="CE453" s="15">
        <v>1</v>
      </c>
      <c r="CF453">
        <v>0.29799999999999999</v>
      </c>
      <c r="CG453">
        <v>3</v>
      </c>
      <c r="CH453">
        <v>0</v>
      </c>
      <c r="CI453">
        <v>1</v>
      </c>
      <c r="CJ453">
        <v>28</v>
      </c>
      <c r="CK453" s="28" t="s">
        <v>80</v>
      </c>
    </row>
    <row r="454" spans="1:89" s="38" customFormat="1" x14ac:dyDescent="0.35">
      <c r="A454" s="38">
        <v>453</v>
      </c>
      <c r="B454" s="38">
        <v>29</v>
      </c>
      <c r="C454" s="39" t="s">
        <v>9</v>
      </c>
      <c r="D454" s="40">
        <v>6.29</v>
      </c>
      <c r="E454" s="41">
        <v>1.6</v>
      </c>
      <c r="F454" s="42">
        <f t="shared" si="67"/>
        <v>3.9312499999999999</v>
      </c>
      <c r="G454" s="44">
        <v>0</v>
      </c>
      <c r="H454" s="45">
        <v>0</v>
      </c>
      <c r="I454" s="45">
        <v>1</v>
      </c>
      <c r="J454" s="45">
        <v>0</v>
      </c>
      <c r="K454" s="45">
        <v>0</v>
      </c>
      <c r="L454" s="44">
        <v>729</v>
      </c>
      <c r="M454" s="45">
        <v>14</v>
      </c>
      <c r="N454" s="45">
        <f t="shared" si="70"/>
        <v>714</v>
      </c>
      <c r="O454" s="45">
        <f t="shared" si="71"/>
        <v>10</v>
      </c>
      <c r="P454" s="42">
        <v>14</v>
      </c>
      <c r="Q454" s="42">
        <f t="shared" si="68"/>
        <v>22.378</v>
      </c>
      <c r="R454" s="45">
        <v>1</v>
      </c>
      <c r="S454" s="45">
        <v>0</v>
      </c>
      <c r="T454" s="45">
        <v>0</v>
      </c>
      <c r="U454" s="45">
        <v>0</v>
      </c>
      <c r="V454" s="45">
        <v>1</v>
      </c>
      <c r="W454" s="46">
        <v>0</v>
      </c>
      <c r="X454" s="45">
        <v>0</v>
      </c>
      <c r="Y454" s="45">
        <v>1</v>
      </c>
      <c r="Z454" s="46">
        <v>0</v>
      </c>
      <c r="AA454" s="45">
        <v>1</v>
      </c>
      <c r="AB454" s="46">
        <v>0</v>
      </c>
      <c r="AC454" s="47">
        <v>2006</v>
      </c>
      <c r="AD454" s="43">
        <v>0</v>
      </c>
      <c r="AE454" s="43">
        <v>3.0000000000000001E-3</v>
      </c>
      <c r="AF454" s="43">
        <f t="shared" si="69"/>
        <v>0.43899999999999995</v>
      </c>
      <c r="AG454" s="48">
        <v>0.55800000000000005</v>
      </c>
      <c r="AH454" s="49">
        <v>1</v>
      </c>
      <c r="AI454" s="50">
        <v>0</v>
      </c>
      <c r="AJ454" s="38">
        <v>0</v>
      </c>
      <c r="AK454" s="51">
        <v>1</v>
      </c>
      <c r="AL454" s="52">
        <f t="shared" si="66"/>
        <v>0.64400000000000002</v>
      </c>
      <c r="AM454" s="51">
        <v>0.35599999999999998</v>
      </c>
      <c r="AN454">
        <v>1</v>
      </c>
      <c r="AO454" s="50">
        <v>0</v>
      </c>
      <c r="AP454" s="38" t="s">
        <v>87</v>
      </c>
      <c r="AQ454" s="50" t="s">
        <v>87</v>
      </c>
      <c r="AR454" s="50" t="s">
        <v>8</v>
      </c>
      <c r="AS454">
        <v>0</v>
      </c>
      <c r="AT454">
        <v>0</v>
      </c>
      <c r="AU454">
        <v>1</v>
      </c>
      <c r="AV454">
        <v>0</v>
      </c>
      <c r="AW454">
        <v>0</v>
      </c>
      <c r="AX454">
        <v>0</v>
      </c>
      <c r="AY454" s="50">
        <v>0</v>
      </c>
      <c r="AZ454">
        <v>0</v>
      </c>
      <c r="BA454">
        <v>1</v>
      </c>
      <c r="BB454" s="50">
        <v>0</v>
      </c>
      <c r="BC454" t="s">
        <v>87</v>
      </c>
      <c r="BD454">
        <v>51</v>
      </c>
      <c r="BE454" s="39">
        <v>0.75600000000000001</v>
      </c>
      <c r="BF454" s="39">
        <v>42.1</v>
      </c>
      <c r="BG454" s="38">
        <v>0</v>
      </c>
      <c r="BH454" s="38">
        <v>0</v>
      </c>
      <c r="BI454" s="38">
        <v>0</v>
      </c>
      <c r="BJ454" s="38">
        <v>1</v>
      </c>
      <c r="BK454" s="38">
        <v>0</v>
      </c>
      <c r="BL454" s="50">
        <v>0</v>
      </c>
      <c r="BM454" s="38">
        <v>0</v>
      </c>
      <c r="BN454" s="38">
        <v>0</v>
      </c>
      <c r="BO454" s="38">
        <v>1</v>
      </c>
      <c r="BP454" s="50">
        <v>0</v>
      </c>
      <c r="BQ454" s="38">
        <v>0</v>
      </c>
      <c r="BR454" s="38">
        <v>0</v>
      </c>
      <c r="BS454" s="50">
        <v>0</v>
      </c>
      <c r="BT454" s="38">
        <v>1</v>
      </c>
      <c r="BU454" s="38">
        <v>1</v>
      </c>
      <c r="BV454" s="38">
        <v>0</v>
      </c>
      <c r="BW454" s="38">
        <v>0</v>
      </c>
      <c r="BX454" s="38">
        <v>0</v>
      </c>
      <c r="BY454" s="38">
        <v>0</v>
      </c>
      <c r="BZ454" s="38">
        <v>0</v>
      </c>
      <c r="CA454">
        <v>0</v>
      </c>
      <c r="CB454" s="38">
        <v>1</v>
      </c>
      <c r="CC454" s="38">
        <v>0</v>
      </c>
      <c r="CD454" s="38">
        <v>0</v>
      </c>
      <c r="CE454" s="50">
        <v>1</v>
      </c>
      <c r="CF454">
        <v>0.29799999999999999</v>
      </c>
      <c r="CG454">
        <v>3</v>
      </c>
      <c r="CH454">
        <v>0</v>
      </c>
      <c r="CI454">
        <v>1</v>
      </c>
      <c r="CJ454">
        <v>28</v>
      </c>
      <c r="CK454" s="28" t="s">
        <v>80</v>
      </c>
    </row>
    <row r="455" spans="1:89" x14ac:dyDescent="0.35">
      <c r="A455">
        <v>454</v>
      </c>
      <c r="B455">
        <v>30</v>
      </c>
      <c r="C455" s="21" t="s">
        <v>140</v>
      </c>
      <c r="D455" s="11">
        <v>14.7</v>
      </c>
      <c r="E455" s="12">
        <f t="shared" ref="E455:E482" si="72">D455/F455</f>
        <v>0.8207705192629815</v>
      </c>
      <c r="F455" s="7">
        <v>17.91</v>
      </c>
      <c r="G455" s="8">
        <v>0</v>
      </c>
      <c r="H455" s="9">
        <v>1</v>
      </c>
      <c r="I455" s="9">
        <v>0</v>
      </c>
      <c r="J455" s="9">
        <v>0</v>
      </c>
      <c r="K455" s="9">
        <v>0</v>
      </c>
      <c r="L455" s="8">
        <v>1476</v>
      </c>
      <c r="M455" s="9">
        <v>7</v>
      </c>
      <c r="N455" s="9">
        <f t="shared" si="70"/>
        <v>1468</v>
      </c>
      <c r="O455" s="9">
        <f t="shared" si="71"/>
        <v>12</v>
      </c>
      <c r="P455" s="7">
        <v>9</v>
      </c>
      <c r="Q455" s="7">
        <v>10.6</v>
      </c>
      <c r="R455" s="9">
        <v>1</v>
      </c>
      <c r="S455" s="9">
        <v>0</v>
      </c>
      <c r="T455" s="9">
        <v>1</v>
      </c>
      <c r="U455" s="9">
        <v>0</v>
      </c>
      <c r="V455" s="9">
        <v>0</v>
      </c>
      <c r="W455" s="25">
        <v>0</v>
      </c>
      <c r="X455" s="9">
        <v>0</v>
      </c>
      <c r="Y455" s="9">
        <v>1</v>
      </c>
      <c r="Z455" s="25">
        <v>0</v>
      </c>
      <c r="AA455" s="9">
        <v>0</v>
      </c>
      <c r="AB455" s="25">
        <v>1</v>
      </c>
      <c r="AC455" s="17">
        <v>1995</v>
      </c>
      <c r="AD455" s="27" t="s">
        <v>87</v>
      </c>
      <c r="AE455" s="27" t="s">
        <v>87</v>
      </c>
      <c r="AF455" s="27" t="s">
        <v>87</v>
      </c>
      <c r="AG455" s="34" t="s">
        <v>87</v>
      </c>
      <c r="AH455" s="33">
        <v>1</v>
      </c>
      <c r="AI455" s="15">
        <v>0</v>
      </c>
      <c r="AJ455" s="30">
        <f t="shared" ref="AJ455:AJ466" si="73">1-AK455</f>
        <v>0.63200000000000001</v>
      </c>
      <c r="AK455" s="31">
        <v>0.36799999999999999</v>
      </c>
      <c r="AL455" s="30">
        <f t="shared" si="66"/>
        <v>0.371</v>
      </c>
      <c r="AM455" s="31">
        <v>0.629</v>
      </c>
      <c r="AN455">
        <v>0</v>
      </c>
      <c r="AO455" s="15">
        <v>1</v>
      </c>
      <c r="AP455">
        <v>0</v>
      </c>
      <c r="AQ455" s="15">
        <v>1</v>
      </c>
      <c r="AR455" s="15" t="s">
        <v>7</v>
      </c>
      <c r="AS455">
        <v>0</v>
      </c>
      <c r="AT455">
        <v>0</v>
      </c>
      <c r="AU455">
        <v>0</v>
      </c>
      <c r="AV455">
        <v>0</v>
      </c>
      <c r="AW455">
        <v>0</v>
      </c>
      <c r="AX455">
        <v>0</v>
      </c>
      <c r="AY455" s="15">
        <v>1</v>
      </c>
      <c r="AZ455">
        <v>0</v>
      </c>
      <c r="BA455">
        <v>0</v>
      </c>
      <c r="BB455" s="15">
        <v>1</v>
      </c>
      <c r="BC455" t="s">
        <v>87</v>
      </c>
      <c r="BD455" t="s">
        <v>87</v>
      </c>
      <c r="BE455" s="21">
        <v>0.309</v>
      </c>
      <c r="BF455" s="21">
        <v>37</v>
      </c>
      <c r="BG455">
        <v>0</v>
      </c>
      <c r="BH455">
        <v>1</v>
      </c>
      <c r="BI455">
        <v>0</v>
      </c>
      <c r="BJ455">
        <v>0</v>
      </c>
      <c r="BK455">
        <v>0</v>
      </c>
      <c r="BL455" s="15">
        <v>0</v>
      </c>
      <c r="BM455">
        <v>0</v>
      </c>
      <c r="BN455">
        <v>0</v>
      </c>
      <c r="BO455">
        <f>1</f>
        <v>1</v>
      </c>
      <c r="BP455" s="15">
        <v>0</v>
      </c>
      <c r="BQ455">
        <v>0</v>
      </c>
      <c r="BR455">
        <v>0</v>
      </c>
      <c r="BS455" s="15">
        <v>0</v>
      </c>
      <c r="BT455">
        <v>0</v>
      </c>
      <c r="BU455">
        <v>0</v>
      </c>
      <c r="BV455">
        <v>1</v>
      </c>
      <c r="BW455">
        <v>1</v>
      </c>
      <c r="BX455">
        <v>1</v>
      </c>
      <c r="BY455">
        <v>0</v>
      </c>
      <c r="BZ455">
        <v>1</v>
      </c>
      <c r="CA455">
        <v>0</v>
      </c>
      <c r="CB455">
        <v>0</v>
      </c>
      <c r="CC455">
        <v>0</v>
      </c>
      <c r="CD455">
        <v>1</v>
      </c>
      <c r="CE455" s="15">
        <v>0</v>
      </c>
      <c r="CF455">
        <v>0.13900000000000001</v>
      </c>
      <c r="CG455">
        <v>46</v>
      </c>
      <c r="CH455">
        <v>1</v>
      </c>
      <c r="CI455">
        <v>0</v>
      </c>
      <c r="CJ455">
        <v>26</v>
      </c>
      <c r="CK455" s="28" t="s">
        <v>80</v>
      </c>
    </row>
    <row r="456" spans="1:89" x14ac:dyDescent="0.35">
      <c r="A456">
        <v>455</v>
      </c>
      <c r="B456">
        <v>30</v>
      </c>
      <c r="C456" s="21" t="s">
        <v>140</v>
      </c>
      <c r="D456" s="11">
        <v>19.3</v>
      </c>
      <c r="E456" s="12">
        <f t="shared" si="72"/>
        <v>1.2363869314541962</v>
      </c>
      <c r="F456" s="7">
        <v>15.61</v>
      </c>
      <c r="G456" s="8">
        <v>0</v>
      </c>
      <c r="H456" s="9">
        <v>1</v>
      </c>
      <c r="I456" s="9">
        <v>0</v>
      </c>
      <c r="J456" s="9">
        <v>0</v>
      </c>
      <c r="K456" s="9">
        <v>0</v>
      </c>
      <c r="L456" s="8">
        <v>1476</v>
      </c>
      <c r="M456" s="9">
        <v>7</v>
      </c>
      <c r="N456" s="9">
        <f t="shared" si="70"/>
        <v>1468</v>
      </c>
      <c r="O456" s="9">
        <f t="shared" si="71"/>
        <v>12</v>
      </c>
      <c r="P456" s="7">
        <v>9</v>
      </c>
      <c r="Q456" s="7">
        <v>10.6</v>
      </c>
      <c r="R456" s="9">
        <v>1</v>
      </c>
      <c r="S456" s="9">
        <v>0</v>
      </c>
      <c r="T456" s="9">
        <v>1</v>
      </c>
      <c r="U456" s="9">
        <v>0</v>
      </c>
      <c r="V456" s="9">
        <v>0</v>
      </c>
      <c r="W456" s="25">
        <v>0</v>
      </c>
      <c r="X456" s="9">
        <v>0</v>
      </c>
      <c r="Y456" s="9">
        <v>1</v>
      </c>
      <c r="Z456" s="25">
        <v>0</v>
      </c>
      <c r="AA456" s="9">
        <v>0</v>
      </c>
      <c r="AB456" s="25">
        <v>1</v>
      </c>
      <c r="AC456" s="17">
        <v>1995</v>
      </c>
      <c r="AD456" s="27" t="s">
        <v>87</v>
      </c>
      <c r="AE456" s="27" t="s">
        <v>87</v>
      </c>
      <c r="AF456" s="27" t="s">
        <v>87</v>
      </c>
      <c r="AG456" s="34" t="s">
        <v>87</v>
      </c>
      <c r="AH456" s="33">
        <v>1</v>
      </c>
      <c r="AI456" s="15">
        <v>0</v>
      </c>
      <c r="AJ456" s="30">
        <f t="shared" si="73"/>
        <v>0.63200000000000001</v>
      </c>
      <c r="AK456" s="31">
        <v>0.36799999999999999</v>
      </c>
      <c r="AL456" s="30">
        <f t="shared" si="66"/>
        <v>0.371</v>
      </c>
      <c r="AM456" s="31">
        <v>0.629</v>
      </c>
      <c r="AN456">
        <v>0</v>
      </c>
      <c r="AO456" s="15">
        <v>1</v>
      </c>
      <c r="AP456">
        <v>0</v>
      </c>
      <c r="AQ456" s="15">
        <v>1</v>
      </c>
      <c r="AR456" s="15" t="s">
        <v>7</v>
      </c>
      <c r="AS456">
        <v>0</v>
      </c>
      <c r="AT456">
        <v>0</v>
      </c>
      <c r="AU456">
        <v>0</v>
      </c>
      <c r="AV456">
        <v>0</v>
      </c>
      <c r="AW456">
        <v>0</v>
      </c>
      <c r="AX456">
        <v>0</v>
      </c>
      <c r="AY456" s="15">
        <v>1</v>
      </c>
      <c r="AZ456">
        <v>0</v>
      </c>
      <c r="BA456">
        <v>0</v>
      </c>
      <c r="BB456" s="15">
        <v>1</v>
      </c>
      <c r="BC456" t="s">
        <v>87</v>
      </c>
      <c r="BD456" t="s">
        <v>87</v>
      </c>
      <c r="BE456" s="21">
        <v>0.309</v>
      </c>
      <c r="BF456" s="21">
        <v>37</v>
      </c>
      <c r="BG456">
        <v>0</v>
      </c>
      <c r="BH456">
        <v>1</v>
      </c>
      <c r="BI456">
        <v>0</v>
      </c>
      <c r="BJ456">
        <v>0</v>
      </c>
      <c r="BK456">
        <v>0</v>
      </c>
      <c r="BL456" s="15">
        <v>0</v>
      </c>
      <c r="BM456">
        <v>0</v>
      </c>
      <c r="BN456">
        <v>0</v>
      </c>
      <c r="BO456">
        <f>1</f>
        <v>1</v>
      </c>
      <c r="BP456" s="15">
        <v>0</v>
      </c>
      <c r="BQ456">
        <v>0</v>
      </c>
      <c r="BR456">
        <v>0</v>
      </c>
      <c r="BS456" s="15">
        <v>0</v>
      </c>
      <c r="BT456">
        <v>0</v>
      </c>
      <c r="BU456">
        <v>0</v>
      </c>
      <c r="BV456">
        <v>1</v>
      </c>
      <c r="BW456">
        <v>1</v>
      </c>
      <c r="BX456">
        <v>1</v>
      </c>
      <c r="BY456">
        <v>0</v>
      </c>
      <c r="BZ456">
        <v>1</v>
      </c>
      <c r="CA456">
        <v>0</v>
      </c>
      <c r="CB456">
        <v>0</v>
      </c>
      <c r="CC456">
        <v>0</v>
      </c>
      <c r="CD456">
        <v>1</v>
      </c>
      <c r="CE456" s="15">
        <v>0</v>
      </c>
      <c r="CF456">
        <v>0.13900000000000001</v>
      </c>
      <c r="CG456">
        <v>46</v>
      </c>
      <c r="CH456">
        <v>1</v>
      </c>
      <c r="CI456">
        <v>0</v>
      </c>
      <c r="CJ456">
        <v>26</v>
      </c>
      <c r="CK456" s="28" t="s">
        <v>80</v>
      </c>
    </row>
    <row r="457" spans="1:89" x14ac:dyDescent="0.35">
      <c r="A457">
        <v>456</v>
      </c>
      <c r="B457">
        <v>30</v>
      </c>
      <c r="C457" s="21" t="s">
        <v>140</v>
      </c>
      <c r="D457" s="11">
        <v>18.899999999999999</v>
      </c>
      <c r="E457" s="12">
        <f t="shared" si="72"/>
        <v>0.84074733096085397</v>
      </c>
      <c r="F457" s="7">
        <v>22.48</v>
      </c>
      <c r="G457" s="8">
        <v>0</v>
      </c>
      <c r="H457" s="9">
        <v>1</v>
      </c>
      <c r="I457" s="9">
        <v>0</v>
      </c>
      <c r="J457" s="9">
        <v>0</v>
      </c>
      <c r="K457" s="9">
        <v>0</v>
      </c>
      <c r="L457" s="8">
        <v>1476</v>
      </c>
      <c r="M457" s="9">
        <v>7</v>
      </c>
      <c r="N457" s="9">
        <f t="shared" si="70"/>
        <v>1468</v>
      </c>
      <c r="O457" s="9">
        <f t="shared" si="71"/>
        <v>12</v>
      </c>
      <c r="P457" s="7">
        <v>9</v>
      </c>
      <c r="Q457" s="7">
        <v>10.6</v>
      </c>
      <c r="R457" s="9">
        <v>1</v>
      </c>
      <c r="S457" s="9">
        <v>0</v>
      </c>
      <c r="T457" s="9">
        <v>1</v>
      </c>
      <c r="U457" s="9">
        <v>0</v>
      </c>
      <c r="V457" s="9">
        <v>0</v>
      </c>
      <c r="W457" s="25">
        <v>0</v>
      </c>
      <c r="X457" s="9">
        <v>0</v>
      </c>
      <c r="Y457" s="9">
        <v>1</v>
      </c>
      <c r="Z457" s="25">
        <v>0</v>
      </c>
      <c r="AA457" s="9">
        <v>0</v>
      </c>
      <c r="AB457" s="25">
        <v>1</v>
      </c>
      <c r="AC457" s="17">
        <v>1995</v>
      </c>
      <c r="AD457" s="27" t="s">
        <v>87</v>
      </c>
      <c r="AE457" s="27" t="s">
        <v>87</v>
      </c>
      <c r="AF457" s="27" t="s">
        <v>87</v>
      </c>
      <c r="AG457" s="34" t="s">
        <v>87</v>
      </c>
      <c r="AH457" s="33">
        <v>1</v>
      </c>
      <c r="AI457" s="15">
        <v>0</v>
      </c>
      <c r="AJ457" s="30">
        <f t="shared" si="73"/>
        <v>0.63200000000000001</v>
      </c>
      <c r="AK457" s="31">
        <v>0.36799999999999999</v>
      </c>
      <c r="AL457" s="30">
        <f t="shared" si="66"/>
        <v>0.371</v>
      </c>
      <c r="AM457" s="31">
        <v>0.629</v>
      </c>
      <c r="AN457">
        <v>0</v>
      </c>
      <c r="AO457" s="15">
        <v>1</v>
      </c>
      <c r="AP457">
        <v>0</v>
      </c>
      <c r="AQ457" s="15">
        <v>1</v>
      </c>
      <c r="AR457" s="15" t="s">
        <v>7</v>
      </c>
      <c r="AS457">
        <v>0</v>
      </c>
      <c r="AT457">
        <v>0</v>
      </c>
      <c r="AU457">
        <v>0</v>
      </c>
      <c r="AV457">
        <v>0</v>
      </c>
      <c r="AW457">
        <v>0</v>
      </c>
      <c r="AX457">
        <v>0</v>
      </c>
      <c r="AY457" s="15">
        <v>1</v>
      </c>
      <c r="AZ457">
        <v>0</v>
      </c>
      <c r="BA457">
        <v>0</v>
      </c>
      <c r="BB457" s="15">
        <v>1</v>
      </c>
      <c r="BC457" t="s">
        <v>87</v>
      </c>
      <c r="BD457" t="s">
        <v>87</v>
      </c>
      <c r="BE457" s="21">
        <v>0.309</v>
      </c>
      <c r="BF457" s="21">
        <v>37</v>
      </c>
      <c r="BG457">
        <v>0</v>
      </c>
      <c r="BH457">
        <v>1</v>
      </c>
      <c r="BI457">
        <v>0</v>
      </c>
      <c r="BJ457">
        <v>0</v>
      </c>
      <c r="BK457">
        <v>0</v>
      </c>
      <c r="BL457" s="15">
        <v>0</v>
      </c>
      <c r="BM457">
        <v>0</v>
      </c>
      <c r="BN457">
        <v>0</v>
      </c>
      <c r="BO457">
        <f>1</f>
        <v>1</v>
      </c>
      <c r="BP457" s="15">
        <v>0</v>
      </c>
      <c r="BQ457">
        <v>0</v>
      </c>
      <c r="BR457">
        <v>0</v>
      </c>
      <c r="BS457" s="15">
        <v>0</v>
      </c>
      <c r="BT457">
        <v>0</v>
      </c>
      <c r="BU457">
        <v>0</v>
      </c>
      <c r="BV457">
        <v>1</v>
      </c>
      <c r="BW457">
        <v>1</v>
      </c>
      <c r="BX457">
        <v>1</v>
      </c>
      <c r="BY457">
        <v>0</v>
      </c>
      <c r="BZ457">
        <v>1</v>
      </c>
      <c r="CA457">
        <v>0</v>
      </c>
      <c r="CB457">
        <v>0</v>
      </c>
      <c r="CC457">
        <v>0</v>
      </c>
      <c r="CD457">
        <v>1</v>
      </c>
      <c r="CE457" s="15">
        <v>0</v>
      </c>
      <c r="CF457">
        <v>0.13900000000000001</v>
      </c>
      <c r="CG457">
        <v>46</v>
      </c>
      <c r="CH457">
        <v>1</v>
      </c>
      <c r="CI457">
        <v>0</v>
      </c>
      <c r="CJ457">
        <v>26</v>
      </c>
      <c r="CK457" s="28" t="s">
        <v>80</v>
      </c>
    </row>
    <row r="458" spans="1:89" x14ac:dyDescent="0.35">
      <c r="A458">
        <v>457</v>
      </c>
      <c r="B458">
        <v>30</v>
      </c>
      <c r="C458" s="21" t="s">
        <v>140</v>
      </c>
      <c r="D458" s="11">
        <v>15.2</v>
      </c>
      <c r="E458" s="12">
        <f t="shared" si="72"/>
        <v>0.58800773694390707</v>
      </c>
      <c r="F458" s="7">
        <v>25.85</v>
      </c>
      <c r="G458" s="8">
        <v>0</v>
      </c>
      <c r="H458" s="9">
        <v>1</v>
      </c>
      <c r="I458" s="9">
        <v>0</v>
      </c>
      <c r="J458" s="9">
        <v>0</v>
      </c>
      <c r="K458" s="9">
        <v>0</v>
      </c>
      <c r="L458" s="8">
        <v>1476</v>
      </c>
      <c r="M458" s="9">
        <v>7</v>
      </c>
      <c r="N458" s="9">
        <f t="shared" si="70"/>
        <v>1468</v>
      </c>
      <c r="O458" s="9">
        <f t="shared" si="71"/>
        <v>12</v>
      </c>
      <c r="P458" s="7">
        <v>9</v>
      </c>
      <c r="Q458" s="7">
        <v>10.6</v>
      </c>
      <c r="R458" s="9">
        <v>1</v>
      </c>
      <c r="S458" s="9">
        <v>0</v>
      </c>
      <c r="T458" s="9">
        <v>1</v>
      </c>
      <c r="U458" s="9">
        <v>0</v>
      </c>
      <c r="V458" s="9">
        <v>0</v>
      </c>
      <c r="W458" s="25">
        <v>0</v>
      </c>
      <c r="X458" s="9">
        <v>0</v>
      </c>
      <c r="Y458" s="9">
        <v>1</v>
      </c>
      <c r="Z458" s="25">
        <v>0</v>
      </c>
      <c r="AA458" s="9">
        <v>0</v>
      </c>
      <c r="AB458" s="25">
        <v>1</v>
      </c>
      <c r="AC458" s="17">
        <v>1995</v>
      </c>
      <c r="AD458" s="27" t="s">
        <v>87</v>
      </c>
      <c r="AE458" s="27" t="s">
        <v>87</v>
      </c>
      <c r="AF458" s="27" t="s">
        <v>87</v>
      </c>
      <c r="AG458" s="34" t="s">
        <v>87</v>
      </c>
      <c r="AH458" s="33">
        <v>1</v>
      </c>
      <c r="AI458" s="15">
        <v>0</v>
      </c>
      <c r="AJ458" s="30">
        <f t="shared" si="73"/>
        <v>0.63200000000000001</v>
      </c>
      <c r="AK458" s="31">
        <v>0.36799999999999999</v>
      </c>
      <c r="AL458" s="30">
        <f t="shared" si="66"/>
        <v>0.371</v>
      </c>
      <c r="AM458" s="31">
        <v>0.629</v>
      </c>
      <c r="AN458">
        <v>0</v>
      </c>
      <c r="AO458" s="15">
        <v>1</v>
      </c>
      <c r="AP458">
        <v>0</v>
      </c>
      <c r="AQ458" s="15">
        <v>1</v>
      </c>
      <c r="AR458" s="15" t="s">
        <v>7</v>
      </c>
      <c r="AS458">
        <v>0</v>
      </c>
      <c r="AT458">
        <v>0</v>
      </c>
      <c r="AU458">
        <v>0</v>
      </c>
      <c r="AV458">
        <v>0</v>
      </c>
      <c r="AW458">
        <v>0</v>
      </c>
      <c r="AX458">
        <v>0</v>
      </c>
      <c r="AY458" s="15">
        <v>1</v>
      </c>
      <c r="AZ458">
        <v>0</v>
      </c>
      <c r="BA458">
        <v>0</v>
      </c>
      <c r="BB458" s="15">
        <v>1</v>
      </c>
      <c r="BC458" t="s">
        <v>87</v>
      </c>
      <c r="BD458" t="s">
        <v>87</v>
      </c>
      <c r="BE458" s="21">
        <v>0.309</v>
      </c>
      <c r="BF458" s="21">
        <v>37</v>
      </c>
      <c r="BG458">
        <v>0</v>
      </c>
      <c r="BH458">
        <v>1</v>
      </c>
      <c r="BI458">
        <v>0</v>
      </c>
      <c r="BJ458">
        <v>0</v>
      </c>
      <c r="BK458">
        <v>0</v>
      </c>
      <c r="BL458" s="15">
        <v>0</v>
      </c>
      <c r="BM458">
        <v>0</v>
      </c>
      <c r="BN458">
        <v>0</v>
      </c>
      <c r="BO458">
        <f>1</f>
        <v>1</v>
      </c>
      <c r="BP458" s="15">
        <v>0</v>
      </c>
      <c r="BQ458">
        <v>0</v>
      </c>
      <c r="BR458">
        <v>0</v>
      </c>
      <c r="BS458" s="15">
        <v>0</v>
      </c>
      <c r="BT458">
        <v>0</v>
      </c>
      <c r="BU458">
        <v>0</v>
      </c>
      <c r="BV458">
        <v>1</v>
      </c>
      <c r="BW458">
        <v>1</v>
      </c>
      <c r="BX458">
        <v>1</v>
      </c>
      <c r="BY458">
        <v>0</v>
      </c>
      <c r="BZ458">
        <v>1</v>
      </c>
      <c r="CA458">
        <v>0</v>
      </c>
      <c r="CB458">
        <v>0</v>
      </c>
      <c r="CC458">
        <v>0</v>
      </c>
      <c r="CD458">
        <v>1</v>
      </c>
      <c r="CE458" s="15">
        <v>0</v>
      </c>
      <c r="CF458">
        <v>0.13900000000000001</v>
      </c>
      <c r="CG458">
        <v>46</v>
      </c>
      <c r="CH458">
        <v>1</v>
      </c>
      <c r="CI458">
        <v>0</v>
      </c>
      <c r="CJ458">
        <v>26</v>
      </c>
      <c r="CK458" s="28" t="s">
        <v>80</v>
      </c>
    </row>
    <row r="459" spans="1:89" x14ac:dyDescent="0.35">
      <c r="A459">
        <v>458</v>
      </c>
      <c r="B459">
        <v>30</v>
      </c>
      <c r="C459" s="21" t="s">
        <v>140</v>
      </c>
      <c r="D459" s="11">
        <v>12.1</v>
      </c>
      <c r="E459" s="12">
        <f t="shared" si="72"/>
        <v>0.57318806252960686</v>
      </c>
      <c r="F459" s="7">
        <v>21.11</v>
      </c>
      <c r="G459" s="8">
        <v>0</v>
      </c>
      <c r="H459" s="9">
        <v>1</v>
      </c>
      <c r="I459" s="9">
        <v>0</v>
      </c>
      <c r="J459" s="9">
        <v>0</v>
      </c>
      <c r="K459" s="9">
        <v>0</v>
      </c>
      <c r="L459" s="8">
        <v>1476</v>
      </c>
      <c r="M459" s="9">
        <v>7</v>
      </c>
      <c r="N459" s="9">
        <f t="shared" si="70"/>
        <v>1468</v>
      </c>
      <c r="O459" s="9">
        <f t="shared" si="71"/>
        <v>12</v>
      </c>
      <c r="P459" s="7">
        <v>9</v>
      </c>
      <c r="Q459" s="7">
        <v>10.6</v>
      </c>
      <c r="R459" s="9">
        <v>1</v>
      </c>
      <c r="S459" s="9">
        <v>0</v>
      </c>
      <c r="T459" s="9">
        <v>1</v>
      </c>
      <c r="U459" s="9">
        <v>0</v>
      </c>
      <c r="V459" s="9">
        <v>0</v>
      </c>
      <c r="W459" s="25">
        <v>0</v>
      </c>
      <c r="X459" s="9">
        <v>0</v>
      </c>
      <c r="Y459" s="9">
        <v>1</v>
      </c>
      <c r="Z459" s="25">
        <v>0</v>
      </c>
      <c r="AA459" s="9">
        <v>0</v>
      </c>
      <c r="AB459" s="25">
        <v>1</v>
      </c>
      <c r="AC459" s="17">
        <v>1995</v>
      </c>
      <c r="AD459" s="27" t="s">
        <v>87</v>
      </c>
      <c r="AE459" s="27" t="s">
        <v>87</v>
      </c>
      <c r="AF459" s="27" t="s">
        <v>87</v>
      </c>
      <c r="AG459" s="34" t="s">
        <v>87</v>
      </c>
      <c r="AH459" s="33">
        <v>1</v>
      </c>
      <c r="AI459" s="15">
        <v>0</v>
      </c>
      <c r="AJ459" s="30">
        <f t="shared" si="73"/>
        <v>0.63200000000000001</v>
      </c>
      <c r="AK459" s="31">
        <v>0.36799999999999999</v>
      </c>
      <c r="AL459" s="30">
        <f t="shared" si="66"/>
        <v>0.371</v>
      </c>
      <c r="AM459" s="31">
        <v>0.629</v>
      </c>
      <c r="AN459">
        <v>0</v>
      </c>
      <c r="AO459" s="15">
        <v>1</v>
      </c>
      <c r="AP459">
        <v>0</v>
      </c>
      <c r="AQ459" s="15">
        <v>1</v>
      </c>
      <c r="AR459" s="15" t="s">
        <v>7</v>
      </c>
      <c r="AS459">
        <v>0</v>
      </c>
      <c r="AT459">
        <v>0</v>
      </c>
      <c r="AU459">
        <v>0</v>
      </c>
      <c r="AV459">
        <v>0</v>
      </c>
      <c r="AW459">
        <v>0</v>
      </c>
      <c r="AX459">
        <v>0</v>
      </c>
      <c r="AY459" s="15">
        <v>1</v>
      </c>
      <c r="AZ459">
        <v>0</v>
      </c>
      <c r="BA459">
        <v>0</v>
      </c>
      <c r="BB459" s="15">
        <v>1</v>
      </c>
      <c r="BC459" t="s">
        <v>87</v>
      </c>
      <c r="BD459" t="s">
        <v>87</v>
      </c>
      <c r="BE459" s="21">
        <v>0.309</v>
      </c>
      <c r="BF459" s="21">
        <v>37</v>
      </c>
      <c r="BG459">
        <v>0</v>
      </c>
      <c r="BH459">
        <v>1</v>
      </c>
      <c r="BI459">
        <v>0</v>
      </c>
      <c r="BJ459">
        <v>0</v>
      </c>
      <c r="BK459">
        <v>0</v>
      </c>
      <c r="BL459" s="15">
        <v>0</v>
      </c>
      <c r="BM459">
        <v>0</v>
      </c>
      <c r="BN459">
        <v>0</v>
      </c>
      <c r="BO459">
        <f>1</f>
        <v>1</v>
      </c>
      <c r="BP459" s="15">
        <v>0</v>
      </c>
      <c r="BQ459">
        <v>0</v>
      </c>
      <c r="BR459">
        <v>0</v>
      </c>
      <c r="BS459" s="15">
        <v>0</v>
      </c>
      <c r="BT459">
        <v>0</v>
      </c>
      <c r="BU459">
        <v>0</v>
      </c>
      <c r="BV459">
        <v>1</v>
      </c>
      <c r="BW459">
        <v>1</v>
      </c>
      <c r="BX459">
        <v>1</v>
      </c>
      <c r="BY459">
        <v>0</v>
      </c>
      <c r="BZ459">
        <v>1</v>
      </c>
      <c r="CA459">
        <v>0</v>
      </c>
      <c r="CB459">
        <v>0</v>
      </c>
      <c r="CC459">
        <v>0</v>
      </c>
      <c r="CD459">
        <v>1</v>
      </c>
      <c r="CE459" s="15">
        <v>0</v>
      </c>
      <c r="CF459">
        <v>0.13900000000000001</v>
      </c>
      <c r="CG459">
        <v>46</v>
      </c>
      <c r="CH459">
        <v>1</v>
      </c>
      <c r="CI459">
        <v>0</v>
      </c>
      <c r="CJ459">
        <v>26</v>
      </c>
      <c r="CK459" s="28" t="s">
        <v>80</v>
      </c>
    </row>
    <row r="460" spans="1:89" x14ac:dyDescent="0.35">
      <c r="A460">
        <v>459</v>
      </c>
      <c r="B460">
        <v>30</v>
      </c>
      <c r="C460" s="21" t="s">
        <v>140</v>
      </c>
      <c r="D460" s="11">
        <v>10.9</v>
      </c>
      <c r="E460" s="12">
        <f t="shared" si="72"/>
        <v>1.0976837865055389</v>
      </c>
      <c r="F460" s="7">
        <v>9.93</v>
      </c>
      <c r="G460" s="8">
        <v>0</v>
      </c>
      <c r="H460" s="9">
        <v>1</v>
      </c>
      <c r="I460" s="9">
        <v>0</v>
      </c>
      <c r="J460" s="9">
        <v>0</v>
      </c>
      <c r="K460" s="9">
        <v>0</v>
      </c>
      <c r="L460" s="8">
        <v>1476</v>
      </c>
      <c r="M460" s="9">
        <v>7</v>
      </c>
      <c r="N460" s="9">
        <f t="shared" si="70"/>
        <v>1468</v>
      </c>
      <c r="O460" s="9">
        <f t="shared" si="71"/>
        <v>12</v>
      </c>
      <c r="P460" s="7">
        <v>9</v>
      </c>
      <c r="Q460" s="7">
        <v>10.6</v>
      </c>
      <c r="R460" s="9">
        <v>1</v>
      </c>
      <c r="S460" s="9">
        <v>0</v>
      </c>
      <c r="T460" s="9">
        <v>1</v>
      </c>
      <c r="U460" s="9">
        <v>0</v>
      </c>
      <c r="V460" s="9">
        <v>0</v>
      </c>
      <c r="W460" s="25">
        <v>0</v>
      </c>
      <c r="X460" s="9">
        <v>0</v>
      </c>
      <c r="Y460" s="9">
        <v>1</v>
      </c>
      <c r="Z460" s="25">
        <v>0</v>
      </c>
      <c r="AA460" s="9">
        <v>0</v>
      </c>
      <c r="AB460" s="25">
        <v>1</v>
      </c>
      <c r="AC460" s="17">
        <v>1995</v>
      </c>
      <c r="AD460" s="27" t="s">
        <v>87</v>
      </c>
      <c r="AE460" s="27" t="s">
        <v>87</v>
      </c>
      <c r="AF460" s="27" t="s">
        <v>87</v>
      </c>
      <c r="AG460" s="34" t="s">
        <v>87</v>
      </c>
      <c r="AH460" s="33">
        <v>1</v>
      </c>
      <c r="AI460" s="15">
        <v>0</v>
      </c>
      <c r="AJ460" s="30">
        <f t="shared" si="73"/>
        <v>0.63200000000000001</v>
      </c>
      <c r="AK460" s="31">
        <v>0.36799999999999999</v>
      </c>
      <c r="AL460" s="30">
        <f t="shared" si="66"/>
        <v>0.371</v>
      </c>
      <c r="AM460" s="31">
        <v>0.629</v>
      </c>
      <c r="AN460">
        <v>0</v>
      </c>
      <c r="AO460" s="15">
        <v>1</v>
      </c>
      <c r="AP460">
        <v>0</v>
      </c>
      <c r="AQ460" s="15">
        <v>1</v>
      </c>
      <c r="AR460" s="15" t="s">
        <v>7</v>
      </c>
      <c r="AS460">
        <v>0</v>
      </c>
      <c r="AT460">
        <v>0</v>
      </c>
      <c r="AU460">
        <v>0</v>
      </c>
      <c r="AV460">
        <v>0</v>
      </c>
      <c r="AW460">
        <v>0</v>
      </c>
      <c r="AX460">
        <v>0</v>
      </c>
      <c r="AY460" s="15">
        <v>1</v>
      </c>
      <c r="AZ460">
        <v>0</v>
      </c>
      <c r="BA460">
        <v>0</v>
      </c>
      <c r="BB460" s="15">
        <v>1</v>
      </c>
      <c r="BC460" t="s">
        <v>87</v>
      </c>
      <c r="BD460" t="s">
        <v>87</v>
      </c>
      <c r="BE460" s="21">
        <v>0.309</v>
      </c>
      <c r="BF460" s="21">
        <v>37</v>
      </c>
      <c r="BG460">
        <v>0</v>
      </c>
      <c r="BH460">
        <v>1</v>
      </c>
      <c r="BI460">
        <v>0</v>
      </c>
      <c r="BJ460">
        <v>0</v>
      </c>
      <c r="BK460">
        <v>0</v>
      </c>
      <c r="BL460" s="15">
        <v>0</v>
      </c>
      <c r="BM460">
        <v>0</v>
      </c>
      <c r="BN460">
        <v>0</v>
      </c>
      <c r="BO460">
        <f>1</f>
        <v>1</v>
      </c>
      <c r="BP460" s="15">
        <v>0</v>
      </c>
      <c r="BQ460">
        <v>0</v>
      </c>
      <c r="BR460">
        <v>0</v>
      </c>
      <c r="BS460" s="15">
        <v>0</v>
      </c>
      <c r="BT460">
        <v>0</v>
      </c>
      <c r="BU460">
        <v>0</v>
      </c>
      <c r="BV460">
        <v>1</v>
      </c>
      <c r="BW460">
        <v>1</v>
      </c>
      <c r="BX460">
        <v>1</v>
      </c>
      <c r="BY460">
        <v>0</v>
      </c>
      <c r="BZ460">
        <v>1</v>
      </c>
      <c r="CA460">
        <v>0</v>
      </c>
      <c r="CB460">
        <v>0</v>
      </c>
      <c r="CC460">
        <v>0</v>
      </c>
      <c r="CD460">
        <v>1</v>
      </c>
      <c r="CE460" s="15">
        <v>0</v>
      </c>
      <c r="CF460">
        <v>0.13900000000000001</v>
      </c>
      <c r="CG460">
        <v>46</v>
      </c>
      <c r="CH460">
        <v>1</v>
      </c>
      <c r="CI460">
        <v>0</v>
      </c>
      <c r="CJ460">
        <v>26</v>
      </c>
      <c r="CK460" s="28" t="s">
        <v>80</v>
      </c>
    </row>
    <row r="461" spans="1:89" x14ac:dyDescent="0.35">
      <c r="A461">
        <v>460</v>
      </c>
      <c r="B461">
        <v>30</v>
      </c>
      <c r="C461" s="21" t="s">
        <v>140</v>
      </c>
      <c r="D461" s="11">
        <v>13.7</v>
      </c>
      <c r="E461" s="12">
        <f t="shared" si="72"/>
        <v>3.3171912832929782</v>
      </c>
      <c r="F461" s="7">
        <v>4.13</v>
      </c>
      <c r="G461" s="8">
        <v>0</v>
      </c>
      <c r="H461" s="9">
        <v>1</v>
      </c>
      <c r="I461" s="9">
        <v>0</v>
      </c>
      <c r="J461" s="9">
        <v>0</v>
      </c>
      <c r="K461" s="9">
        <v>0</v>
      </c>
      <c r="L461" s="8">
        <v>1476</v>
      </c>
      <c r="M461" s="9">
        <v>7</v>
      </c>
      <c r="N461" s="9">
        <f t="shared" si="70"/>
        <v>1468</v>
      </c>
      <c r="O461" s="9">
        <f t="shared" si="71"/>
        <v>12</v>
      </c>
      <c r="P461" s="7">
        <v>9</v>
      </c>
      <c r="Q461" s="7">
        <v>10.6</v>
      </c>
      <c r="R461" s="9">
        <v>1</v>
      </c>
      <c r="S461" s="9">
        <v>0</v>
      </c>
      <c r="T461" s="9">
        <v>1</v>
      </c>
      <c r="U461" s="9">
        <v>0</v>
      </c>
      <c r="V461" s="9">
        <v>0</v>
      </c>
      <c r="W461" s="25">
        <v>0</v>
      </c>
      <c r="X461" s="9">
        <v>0</v>
      </c>
      <c r="Y461" s="9">
        <v>1</v>
      </c>
      <c r="Z461" s="25">
        <v>0</v>
      </c>
      <c r="AA461" s="9">
        <v>0</v>
      </c>
      <c r="AB461" s="25">
        <v>1</v>
      </c>
      <c r="AC461" s="17">
        <v>1995</v>
      </c>
      <c r="AD461" s="27" t="s">
        <v>87</v>
      </c>
      <c r="AE461" s="27" t="s">
        <v>87</v>
      </c>
      <c r="AF461" s="27" t="s">
        <v>87</v>
      </c>
      <c r="AG461" s="34" t="s">
        <v>87</v>
      </c>
      <c r="AH461" s="33">
        <v>1</v>
      </c>
      <c r="AI461" s="15">
        <v>0</v>
      </c>
      <c r="AJ461" s="30">
        <f t="shared" si="73"/>
        <v>0.63200000000000001</v>
      </c>
      <c r="AK461" s="31">
        <v>0.36799999999999999</v>
      </c>
      <c r="AL461" s="30">
        <f t="shared" si="66"/>
        <v>0.371</v>
      </c>
      <c r="AM461" s="31">
        <v>0.629</v>
      </c>
      <c r="AN461">
        <v>0</v>
      </c>
      <c r="AO461" s="15">
        <v>1</v>
      </c>
      <c r="AP461">
        <v>0</v>
      </c>
      <c r="AQ461" s="15">
        <v>1</v>
      </c>
      <c r="AR461" s="15" t="s">
        <v>7</v>
      </c>
      <c r="AS461">
        <v>0</v>
      </c>
      <c r="AT461">
        <v>0</v>
      </c>
      <c r="AU461">
        <v>0</v>
      </c>
      <c r="AV461">
        <v>0</v>
      </c>
      <c r="AW461">
        <v>0</v>
      </c>
      <c r="AX461">
        <v>0</v>
      </c>
      <c r="AY461" s="15">
        <v>1</v>
      </c>
      <c r="AZ461">
        <v>0</v>
      </c>
      <c r="BA461">
        <v>0</v>
      </c>
      <c r="BB461" s="15">
        <v>1</v>
      </c>
      <c r="BC461" t="s">
        <v>87</v>
      </c>
      <c r="BD461" t="s">
        <v>87</v>
      </c>
      <c r="BE461" s="21">
        <v>0.309</v>
      </c>
      <c r="BF461" s="21">
        <v>37</v>
      </c>
      <c r="BG461">
        <v>0</v>
      </c>
      <c r="BH461">
        <v>0</v>
      </c>
      <c r="BI461">
        <v>0</v>
      </c>
      <c r="BJ461">
        <v>0</v>
      </c>
      <c r="BK461">
        <v>0</v>
      </c>
      <c r="BL461" s="15">
        <v>1</v>
      </c>
      <c r="BM461">
        <v>0</v>
      </c>
      <c r="BN461">
        <v>1</v>
      </c>
      <c r="BO461">
        <v>0</v>
      </c>
      <c r="BP461" s="15">
        <v>0</v>
      </c>
      <c r="BQ461">
        <v>1</v>
      </c>
      <c r="BR461">
        <v>0</v>
      </c>
      <c r="BS461" s="15">
        <v>0</v>
      </c>
      <c r="BT461">
        <v>0</v>
      </c>
      <c r="BU461">
        <v>0</v>
      </c>
      <c r="BV461">
        <v>1</v>
      </c>
      <c r="BW461">
        <v>1</v>
      </c>
      <c r="BX461">
        <v>1</v>
      </c>
      <c r="BY461">
        <v>0</v>
      </c>
      <c r="BZ461">
        <v>1</v>
      </c>
      <c r="CA461">
        <v>0</v>
      </c>
      <c r="CB461">
        <v>0</v>
      </c>
      <c r="CC461">
        <v>0</v>
      </c>
      <c r="CD461">
        <v>1</v>
      </c>
      <c r="CE461" s="15">
        <v>0</v>
      </c>
      <c r="CF461">
        <v>0.13900000000000001</v>
      </c>
      <c r="CG461">
        <v>46</v>
      </c>
      <c r="CH461">
        <v>1</v>
      </c>
      <c r="CI461">
        <v>0</v>
      </c>
      <c r="CJ461">
        <v>26</v>
      </c>
      <c r="CK461" s="28" t="s">
        <v>80</v>
      </c>
    </row>
    <row r="462" spans="1:89" x14ac:dyDescent="0.35">
      <c r="A462">
        <v>461</v>
      </c>
      <c r="B462">
        <v>30</v>
      </c>
      <c r="C462" s="21" t="s">
        <v>140</v>
      </c>
      <c r="D462" s="11">
        <v>12.6</v>
      </c>
      <c r="E462" s="12">
        <f t="shared" si="72"/>
        <v>5.25</v>
      </c>
      <c r="F462" s="7">
        <v>2.4</v>
      </c>
      <c r="G462" s="8">
        <v>0</v>
      </c>
      <c r="H462" s="9">
        <v>1</v>
      </c>
      <c r="I462" s="9">
        <v>0</v>
      </c>
      <c r="J462" s="9">
        <v>0</v>
      </c>
      <c r="K462" s="9">
        <v>0</v>
      </c>
      <c r="L462" s="8">
        <v>1476</v>
      </c>
      <c r="M462" s="9">
        <v>7</v>
      </c>
      <c r="N462" s="9">
        <f t="shared" si="70"/>
        <v>1468</v>
      </c>
      <c r="O462" s="9">
        <f t="shared" si="71"/>
        <v>12</v>
      </c>
      <c r="P462" s="7">
        <v>9</v>
      </c>
      <c r="Q462" s="7">
        <v>10.6</v>
      </c>
      <c r="R462" s="9">
        <v>1</v>
      </c>
      <c r="S462" s="9">
        <v>0</v>
      </c>
      <c r="T462" s="9">
        <v>1</v>
      </c>
      <c r="U462" s="9">
        <v>0</v>
      </c>
      <c r="V462" s="9">
        <v>0</v>
      </c>
      <c r="W462" s="25">
        <v>0</v>
      </c>
      <c r="X462" s="9">
        <v>0</v>
      </c>
      <c r="Y462" s="9">
        <v>1</v>
      </c>
      <c r="Z462" s="25">
        <v>0</v>
      </c>
      <c r="AA462" s="9">
        <v>0</v>
      </c>
      <c r="AB462" s="25">
        <v>1</v>
      </c>
      <c r="AC462" s="17">
        <v>1995</v>
      </c>
      <c r="AD462" s="27" t="s">
        <v>87</v>
      </c>
      <c r="AE462" s="27" t="s">
        <v>87</v>
      </c>
      <c r="AF462" s="27" t="s">
        <v>87</v>
      </c>
      <c r="AG462" s="34" t="s">
        <v>87</v>
      </c>
      <c r="AH462" s="33">
        <v>1</v>
      </c>
      <c r="AI462" s="15">
        <v>0</v>
      </c>
      <c r="AJ462" s="30">
        <f t="shared" si="73"/>
        <v>0.63200000000000001</v>
      </c>
      <c r="AK462" s="31">
        <v>0.36799999999999999</v>
      </c>
      <c r="AL462" s="30">
        <f t="shared" si="66"/>
        <v>0.371</v>
      </c>
      <c r="AM462" s="31">
        <v>0.629</v>
      </c>
      <c r="AN462">
        <v>0</v>
      </c>
      <c r="AO462" s="15">
        <v>1</v>
      </c>
      <c r="AP462">
        <v>0</v>
      </c>
      <c r="AQ462" s="15">
        <v>1</v>
      </c>
      <c r="AR462" s="15" t="s">
        <v>7</v>
      </c>
      <c r="AS462">
        <v>0</v>
      </c>
      <c r="AT462">
        <v>0</v>
      </c>
      <c r="AU462">
        <v>0</v>
      </c>
      <c r="AV462">
        <v>0</v>
      </c>
      <c r="AW462">
        <v>0</v>
      </c>
      <c r="AX462">
        <v>0</v>
      </c>
      <c r="AY462" s="15">
        <v>1</v>
      </c>
      <c r="AZ462">
        <v>0</v>
      </c>
      <c r="BA462">
        <v>0</v>
      </c>
      <c r="BB462" s="15">
        <v>1</v>
      </c>
      <c r="BC462" t="s">
        <v>87</v>
      </c>
      <c r="BD462" t="s">
        <v>87</v>
      </c>
      <c r="BE462" s="21">
        <v>0.309</v>
      </c>
      <c r="BF462" s="21">
        <v>37</v>
      </c>
      <c r="BG462">
        <v>0</v>
      </c>
      <c r="BH462">
        <v>0</v>
      </c>
      <c r="BI462">
        <v>0</v>
      </c>
      <c r="BJ462">
        <v>0</v>
      </c>
      <c r="BK462">
        <v>0</v>
      </c>
      <c r="BL462" s="15">
        <v>1</v>
      </c>
      <c r="BM462">
        <v>0</v>
      </c>
      <c r="BN462">
        <v>1</v>
      </c>
      <c r="BO462">
        <v>0</v>
      </c>
      <c r="BP462" s="15">
        <v>0</v>
      </c>
      <c r="BQ462">
        <v>1</v>
      </c>
      <c r="BR462">
        <v>0</v>
      </c>
      <c r="BS462" s="15">
        <v>0</v>
      </c>
      <c r="BT462">
        <v>0</v>
      </c>
      <c r="BU462">
        <v>0</v>
      </c>
      <c r="BV462">
        <v>1</v>
      </c>
      <c r="BW462">
        <v>1</v>
      </c>
      <c r="BX462">
        <v>1</v>
      </c>
      <c r="BY462">
        <v>0</v>
      </c>
      <c r="BZ462">
        <v>1</v>
      </c>
      <c r="CA462">
        <v>0</v>
      </c>
      <c r="CB462">
        <v>0</v>
      </c>
      <c r="CC462">
        <v>0</v>
      </c>
      <c r="CD462">
        <v>1</v>
      </c>
      <c r="CE462" s="15">
        <v>0</v>
      </c>
      <c r="CF462">
        <v>0.13900000000000001</v>
      </c>
      <c r="CG462">
        <v>46</v>
      </c>
      <c r="CH462">
        <v>1</v>
      </c>
      <c r="CI462">
        <v>0</v>
      </c>
      <c r="CJ462">
        <v>26</v>
      </c>
      <c r="CK462" s="28" t="s">
        <v>80</v>
      </c>
    </row>
    <row r="463" spans="1:89" x14ac:dyDescent="0.35">
      <c r="A463">
        <v>462</v>
      </c>
      <c r="B463">
        <v>30</v>
      </c>
      <c r="C463" s="21" t="s">
        <v>140</v>
      </c>
      <c r="D463" s="11">
        <v>19.600000000000001</v>
      </c>
      <c r="E463" s="12">
        <f t="shared" si="72"/>
        <v>2.5000000000000004</v>
      </c>
      <c r="F463" s="7">
        <v>7.84</v>
      </c>
      <c r="G463" s="8">
        <v>0</v>
      </c>
      <c r="H463" s="9">
        <v>1</v>
      </c>
      <c r="I463" s="9">
        <v>0</v>
      </c>
      <c r="J463" s="9">
        <v>0</v>
      </c>
      <c r="K463" s="9">
        <v>0</v>
      </c>
      <c r="L463" s="8">
        <v>1476</v>
      </c>
      <c r="M463" s="9">
        <v>7</v>
      </c>
      <c r="N463" s="9">
        <f t="shared" si="70"/>
        <v>1468</v>
      </c>
      <c r="O463" s="9">
        <f t="shared" si="71"/>
        <v>12</v>
      </c>
      <c r="P463" s="7">
        <v>9</v>
      </c>
      <c r="Q463" s="7">
        <v>10.6</v>
      </c>
      <c r="R463" s="9">
        <v>1</v>
      </c>
      <c r="S463" s="9">
        <v>0</v>
      </c>
      <c r="T463" s="9">
        <v>1</v>
      </c>
      <c r="U463" s="9">
        <v>0</v>
      </c>
      <c r="V463" s="9">
        <v>0</v>
      </c>
      <c r="W463" s="25">
        <v>0</v>
      </c>
      <c r="X463" s="9">
        <v>0</v>
      </c>
      <c r="Y463" s="9">
        <v>1</v>
      </c>
      <c r="Z463" s="25">
        <v>0</v>
      </c>
      <c r="AA463" s="9">
        <v>0</v>
      </c>
      <c r="AB463" s="25">
        <v>1</v>
      </c>
      <c r="AC463" s="17">
        <v>1995</v>
      </c>
      <c r="AD463" s="27" t="s">
        <v>87</v>
      </c>
      <c r="AE463" s="27" t="s">
        <v>87</v>
      </c>
      <c r="AF463" s="27" t="s">
        <v>87</v>
      </c>
      <c r="AG463" s="34" t="s">
        <v>87</v>
      </c>
      <c r="AH463" s="33">
        <v>1</v>
      </c>
      <c r="AI463" s="15">
        <v>0</v>
      </c>
      <c r="AJ463" s="30">
        <f t="shared" si="73"/>
        <v>0.63200000000000001</v>
      </c>
      <c r="AK463" s="31">
        <v>0.36799999999999999</v>
      </c>
      <c r="AL463" s="30">
        <f t="shared" si="66"/>
        <v>0.371</v>
      </c>
      <c r="AM463" s="31">
        <v>0.629</v>
      </c>
      <c r="AN463">
        <v>0</v>
      </c>
      <c r="AO463" s="15">
        <v>1</v>
      </c>
      <c r="AP463">
        <v>0</v>
      </c>
      <c r="AQ463" s="15">
        <v>1</v>
      </c>
      <c r="AR463" s="15" t="s">
        <v>7</v>
      </c>
      <c r="AS463">
        <v>0</v>
      </c>
      <c r="AT463">
        <v>0</v>
      </c>
      <c r="AU463">
        <v>0</v>
      </c>
      <c r="AV463">
        <v>0</v>
      </c>
      <c r="AW463">
        <v>0</v>
      </c>
      <c r="AX463">
        <v>0</v>
      </c>
      <c r="AY463" s="15">
        <v>1</v>
      </c>
      <c r="AZ463">
        <v>0</v>
      </c>
      <c r="BA463">
        <v>0</v>
      </c>
      <c r="BB463" s="15">
        <v>1</v>
      </c>
      <c r="BC463" t="s">
        <v>87</v>
      </c>
      <c r="BD463" t="s">
        <v>87</v>
      </c>
      <c r="BE463" s="21">
        <v>0.309</v>
      </c>
      <c r="BF463" s="21">
        <v>37</v>
      </c>
      <c r="BG463">
        <v>0</v>
      </c>
      <c r="BH463">
        <v>0</v>
      </c>
      <c r="BI463">
        <v>0</v>
      </c>
      <c r="BJ463">
        <v>0</v>
      </c>
      <c r="BK463">
        <v>0</v>
      </c>
      <c r="BL463" s="15">
        <v>1</v>
      </c>
      <c r="BM463">
        <v>0</v>
      </c>
      <c r="BN463">
        <v>1</v>
      </c>
      <c r="BO463">
        <v>0</v>
      </c>
      <c r="BP463" s="15">
        <v>0</v>
      </c>
      <c r="BQ463">
        <v>1</v>
      </c>
      <c r="BR463">
        <v>0</v>
      </c>
      <c r="BS463" s="15">
        <v>0</v>
      </c>
      <c r="BT463">
        <v>0</v>
      </c>
      <c r="BU463">
        <v>0</v>
      </c>
      <c r="BV463">
        <v>1</v>
      </c>
      <c r="BW463">
        <v>1</v>
      </c>
      <c r="BX463">
        <v>1</v>
      </c>
      <c r="BY463">
        <v>0</v>
      </c>
      <c r="BZ463">
        <v>1</v>
      </c>
      <c r="CA463">
        <v>0</v>
      </c>
      <c r="CB463">
        <v>0</v>
      </c>
      <c r="CC463">
        <v>0</v>
      </c>
      <c r="CD463">
        <v>1</v>
      </c>
      <c r="CE463" s="15">
        <v>0</v>
      </c>
      <c r="CF463">
        <v>0.13900000000000001</v>
      </c>
      <c r="CG463">
        <v>46</v>
      </c>
      <c r="CH463">
        <v>1</v>
      </c>
      <c r="CI463">
        <v>0</v>
      </c>
      <c r="CJ463">
        <v>26</v>
      </c>
      <c r="CK463" s="28" t="s">
        <v>80</v>
      </c>
    </row>
    <row r="464" spans="1:89" x14ac:dyDescent="0.35">
      <c r="A464">
        <v>463</v>
      </c>
      <c r="B464">
        <v>30</v>
      </c>
      <c r="C464" s="21" t="s">
        <v>140</v>
      </c>
      <c r="D464" s="11">
        <v>18.600000000000001</v>
      </c>
      <c r="E464" s="12">
        <f t="shared" si="72"/>
        <v>2.4281984334203655</v>
      </c>
      <c r="F464" s="7">
        <v>7.66</v>
      </c>
      <c r="G464" s="8">
        <v>0</v>
      </c>
      <c r="H464" s="9">
        <v>1</v>
      </c>
      <c r="I464" s="9">
        <v>0</v>
      </c>
      <c r="J464" s="9">
        <v>0</v>
      </c>
      <c r="K464" s="9">
        <v>0</v>
      </c>
      <c r="L464" s="8">
        <v>1476</v>
      </c>
      <c r="M464" s="9">
        <v>7</v>
      </c>
      <c r="N464" s="9">
        <f t="shared" si="70"/>
        <v>1468</v>
      </c>
      <c r="O464" s="9">
        <f t="shared" si="71"/>
        <v>12</v>
      </c>
      <c r="P464" s="7">
        <v>9</v>
      </c>
      <c r="Q464" s="7">
        <v>10.6</v>
      </c>
      <c r="R464" s="9">
        <v>1</v>
      </c>
      <c r="S464" s="9">
        <v>0</v>
      </c>
      <c r="T464" s="9">
        <v>1</v>
      </c>
      <c r="U464" s="9">
        <v>0</v>
      </c>
      <c r="V464" s="9">
        <v>0</v>
      </c>
      <c r="W464" s="25">
        <v>0</v>
      </c>
      <c r="X464" s="9">
        <v>0</v>
      </c>
      <c r="Y464" s="9">
        <v>1</v>
      </c>
      <c r="Z464" s="25">
        <v>0</v>
      </c>
      <c r="AA464" s="9">
        <v>0</v>
      </c>
      <c r="AB464" s="25">
        <v>1</v>
      </c>
      <c r="AC464" s="17">
        <v>1995</v>
      </c>
      <c r="AD464" s="27" t="s">
        <v>87</v>
      </c>
      <c r="AE464" s="27" t="s">
        <v>87</v>
      </c>
      <c r="AF464" s="27" t="s">
        <v>87</v>
      </c>
      <c r="AG464" s="34" t="s">
        <v>87</v>
      </c>
      <c r="AH464" s="33">
        <v>1</v>
      </c>
      <c r="AI464" s="15">
        <v>0</v>
      </c>
      <c r="AJ464" s="30">
        <f t="shared" si="73"/>
        <v>0.63200000000000001</v>
      </c>
      <c r="AK464" s="31">
        <v>0.36799999999999999</v>
      </c>
      <c r="AL464" s="30">
        <f t="shared" si="66"/>
        <v>0.371</v>
      </c>
      <c r="AM464" s="31">
        <v>0.629</v>
      </c>
      <c r="AN464">
        <v>0</v>
      </c>
      <c r="AO464" s="15">
        <v>1</v>
      </c>
      <c r="AP464">
        <v>0</v>
      </c>
      <c r="AQ464" s="15">
        <v>1</v>
      </c>
      <c r="AR464" s="15" t="s">
        <v>7</v>
      </c>
      <c r="AS464">
        <v>0</v>
      </c>
      <c r="AT464">
        <v>0</v>
      </c>
      <c r="AU464">
        <v>0</v>
      </c>
      <c r="AV464">
        <v>0</v>
      </c>
      <c r="AW464">
        <v>0</v>
      </c>
      <c r="AX464">
        <v>0</v>
      </c>
      <c r="AY464" s="15">
        <v>1</v>
      </c>
      <c r="AZ464">
        <v>0</v>
      </c>
      <c r="BA464">
        <v>0</v>
      </c>
      <c r="BB464" s="15">
        <v>1</v>
      </c>
      <c r="BC464" t="s">
        <v>87</v>
      </c>
      <c r="BD464" t="s">
        <v>87</v>
      </c>
      <c r="BE464" s="21">
        <v>0.309</v>
      </c>
      <c r="BF464" s="21">
        <v>37</v>
      </c>
      <c r="BG464">
        <v>0</v>
      </c>
      <c r="BH464">
        <v>0</v>
      </c>
      <c r="BI464">
        <v>0</v>
      </c>
      <c r="BJ464">
        <v>0</v>
      </c>
      <c r="BK464">
        <v>0</v>
      </c>
      <c r="BL464" s="15">
        <v>1</v>
      </c>
      <c r="BM464">
        <v>0</v>
      </c>
      <c r="BN464">
        <v>1</v>
      </c>
      <c r="BO464">
        <v>0</v>
      </c>
      <c r="BP464" s="15">
        <v>0</v>
      </c>
      <c r="BQ464">
        <v>1</v>
      </c>
      <c r="BR464">
        <v>0</v>
      </c>
      <c r="BS464" s="15">
        <v>0</v>
      </c>
      <c r="BT464">
        <v>0</v>
      </c>
      <c r="BU464">
        <v>0</v>
      </c>
      <c r="BV464">
        <v>1</v>
      </c>
      <c r="BW464">
        <v>1</v>
      </c>
      <c r="BX464">
        <v>1</v>
      </c>
      <c r="BY464">
        <v>0</v>
      </c>
      <c r="BZ464">
        <v>1</v>
      </c>
      <c r="CA464">
        <v>0</v>
      </c>
      <c r="CB464">
        <v>0</v>
      </c>
      <c r="CC464">
        <v>0</v>
      </c>
      <c r="CD464">
        <v>1</v>
      </c>
      <c r="CE464" s="15">
        <v>0</v>
      </c>
      <c r="CF464">
        <v>0.13900000000000001</v>
      </c>
      <c r="CG464">
        <v>46</v>
      </c>
      <c r="CH464">
        <v>1</v>
      </c>
      <c r="CI464">
        <v>0</v>
      </c>
      <c r="CJ464">
        <v>26</v>
      </c>
      <c r="CK464" s="28" t="s">
        <v>80</v>
      </c>
    </row>
    <row r="465" spans="1:89" x14ac:dyDescent="0.35">
      <c r="A465">
        <v>464</v>
      </c>
      <c r="B465">
        <v>30</v>
      </c>
      <c r="C465" s="21" t="s">
        <v>140</v>
      </c>
      <c r="D465" s="11">
        <v>10.7</v>
      </c>
      <c r="E465" s="12">
        <f t="shared" si="72"/>
        <v>1.9814814814814812</v>
      </c>
      <c r="F465" s="7">
        <v>5.4</v>
      </c>
      <c r="G465" s="8">
        <v>0</v>
      </c>
      <c r="H465" s="9">
        <v>1</v>
      </c>
      <c r="I465" s="9">
        <v>0</v>
      </c>
      <c r="J465" s="9">
        <v>0</v>
      </c>
      <c r="K465" s="9">
        <v>0</v>
      </c>
      <c r="L465" s="8">
        <v>1476</v>
      </c>
      <c r="M465" s="9">
        <v>7</v>
      </c>
      <c r="N465" s="9">
        <f t="shared" si="70"/>
        <v>1468</v>
      </c>
      <c r="O465" s="9">
        <f t="shared" si="71"/>
        <v>12</v>
      </c>
      <c r="P465" s="7">
        <v>9</v>
      </c>
      <c r="Q465" s="7">
        <v>10.6</v>
      </c>
      <c r="R465" s="9">
        <v>1</v>
      </c>
      <c r="S465" s="9">
        <v>0</v>
      </c>
      <c r="T465" s="9">
        <v>1</v>
      </c>
      <c r="U465" s="9">
        <v>0</v>
      </c>
      <c r="V465" s="9">
        <v>0</v>
      </c>
      <c r="W465" s="25">
        <v>0</v>
      </c>
      <c r="X465" s="9">
        <v>0</v>
      </c>
      <c r="Y465" s="9">
        <v>1</v>
      </c>
      <c r="Z465" s="25">
        <v>0</v>
      </c>
      <c r="AA465" s="9">
        <v>0</v>
      </c>
      <c r="AB465" s="25">
        <v>1</v>
      </c>
      <c r="AC465" s="17">
        <v>1995</v>
      </c>
      <c r="AD465" s="27" t="s">
        <v>87</v>
      </c>
      <c r="AE465" s="27" t="s">
        <v>87</v>
      </c>
      <c r="AF465" s="27" t="s">
        <v>87</v>
      </c>
      <c r="AG465" s="34" t="s">
        <v>87</v>
      </c>
      <c r="AH465" s="33">
        <v>1</v>
      </c>
      <c r="AI465" s="15">
        <v>0</v>
      </c>
      <c r="AJ465" s="30">
        <f t="shared" si="73"/>
        <v>0.63200000000000001</v>
      </c>
      <c r="AK465" s="31">
        <v>0.36799999999999999</v>
      </c>
      <c r="AL465" s="30">
        <f t="shared" si="66"/>
        <v>0.371</v>
      </c>
      <c r="AM465" s="31">
        <v>0.629</v>
      </c>
      <c r="AN465">
        <v>0</v>
      </c>
      <c r="AO465" s="15">
        <v>1</v>
      </c>
      <c r="AP465">
        <v>0</v>
      </c>
      <c r="AQ465" s="15">
        <v>1</v>
      </c>
      <c r="AR465" s="15" t="s">
        <v>7</v>
      </c>
      <c r="AS465">
        <v>0</v>
      </c>
      <c r="AT465">
        <v>0</v>
      </c>
      <c r="AU465">
        <v>0</v>
      </c>
      <c r="AV465">
        <v>0</v>
      </c>
      <c r="AW465">
        <v>0</v>
      </c>
      <c r="AX465">
        <v>0</v>
      </c>
      <c r="AY465" s="15">
        <v>1</v>
      </c>
      <c r="AZ465">
        <v>0</v>
      </c>
      <c r="BA465">
        <v>0</v>
      </c>
      <c r="BB465" s="15">
        <v>1</v>
      </c>
      <c r="BC465" t="s">
        <v>87</v>
      </c>
      <c r="BD465" t="s">
        <v>87</v>
      </c>
      <c r="BE465" s="21">
        <v>0.309</v>
      </c>
      <c r="BF465" s="21">
        <v>37</v>
      </c>
      <c r="BG465">
        <v>0</v>
      </c>
      <c r="BH465">
        <v>0</v>
      </c>
      <c r="BI465">
        <v>0</v>
      </c>
      <c r="BJ465">
        <v>0</v>
      </c>
      <c r="BK465">
        <v>0</v>
      </c>
      <c r="BL465" s="15">
        <v>1</v>
      </c>
      <c r="BM465">
        <v>0</v>
      </c>
      <c r="BN465">
        <v>1</v>
      </c>
      <c r="BO465">
        <v>0</v>
      </c>
      <c r="BP465" s="15">
        <v>0</v>
      </c>
      <c r="BQ465">
        <v>1</v>
      </c>
      <c r="BR465">
        <v>0</v>
      </c>
      <c r="BS465" s="15">
        <v>0</v>
      </c>
      <c r="BT465">
        <v>0</v>
      </c>
      <c r="BU465">
        <v>0</v>
      </c>
      <c r="BV465">
        <v>1</v>
      </c>
      <c r="BW465">
        <v>1</v>
      </c>
      <c r="BX465">
        <v>1</v>
      </c>
      <c r="BY465">
        <v>0</v>
      </c>
      <c r="BZ465">
        <v>1</v>
      </c>
      <c r="CA465">
        <v>0</v>
      </c>
      <c r="CB465">
        <v>0</v>
      </c>
      <c r="CC465">
        <v>0</v>
      </c>
      <c r="CD465">
        <v>1</v>
      </c>
      <c r="CE465" s="15">
        <v>0</v>
      </c>
      <c r="CF465">
        <v>0.13900000000000001</v>
      </c>
      <c r="CG465">
        <v>46</v>
      </c>
      <c r="CH465">
        <v>1</v>
      </c>
      <c r="CI465">
        <v>0</v>
      </c>
      <c r="CJ465">
        <v>26</v>
      </c>
      <c r="CK465" s="28" t="s">
        <v>80</v>
      </c>
    </row>
    <row r="466" spans="1:89" s="38" customFormat="1" x14ac:dyDescent="0.35">
      <c r="A466" s="38">
        <v>465</v>
      </c>
      <c r="B466" s="38">
        <v>30</v>
      </c>
      <c r="C466" s="39" t="s">
        <v>140</v>
      </c>
      <c r="D466" s="40">
        <v>9.1999999999999993</v>
      </c>
      <c r="E466" s="41">
        <f t="shared" si="72"/>
        <v>4.7179487179487181</v>
      </c>
      <c r="F466" s="42">
        <v>1.95</v>
      </c>
      <c r="G466" s="44">
        <v>0</v>
      </c>
      <c r="H466" s="45">
        <v>1</v>
      </c>
      <c r="I466" s="45">
        <v>0</v>
      </c>
      <c r="J466" s="45">
        <v>0</v>
      </c>
      <c r="K466" s="45">
        <v>0</v>
      </c>
      <c r="L466" s="44">
        <v>1476</v>
      </c>
      <c r="M466" s="45">
        <v>7</v>
      </c>
      <c r="N466" s="45">
        <f t="shared" si="70"/>
        <v>1468</v>
      </c>
      <c r="O466" s="45">
        <f t="shared" si="71"/>
        <v>12</v>
      </c>
      <c r="P466" s="42">
        <v>9</v>
      </c>
      <c r="Q466" s="42">
        <v>10.6</v>
      </c>
      <c r="R466" s="45">
        <v>1</v>
      </c>
      <c r="S466" s="45">
        <v>0</v>
      </c>
      <c r="T466" s="45">
        <v>1</v>
      </c>
      <c r="U466" s="45">
        <v>0</v>
      </c>
      <c r="V466" s="45">
        <v>0</v>
      </c>
      <c r="W466" s="46">
        <v>0</v>
      </c>
      <c r="X466" s="45">
        <v>0</v>
      </c>
      <c r="Y466" s="45">
        <v>1</v>
      </c>
      <c r="Z466" s="46">
        <v>0</v>
      </c>
      <c r="AA466" s="45">
        <v>0</v>
      </c>
      <c r="AB466" s="46">
        <v>1</v>
      </c>
      <c r="AC466" s="47">
        <v>1995</v>
      </c>
      <c r="AD466" s="43" t="s">
        <v>87</v>
      </c>
      <c r="AE466" s="43" t="s">
        <v>87</v>
      </c>
      <c r="AF466" s="43" t="s">
        <v>87</v>
      </c>
      <c r="AG466" s="48" t="s">
        <v>87</v>
      </c>
      <c r="AH466" s="49">
        <v>1</v>
      </c>
      <c r="AI466" s="50">
        <v>0</v>
      </c>
      <c r="AJ466" s="52">
        <f t="shared" si="73"/>
        <v>0.63200000000000001</v>
      </c>
      <c r="AK466" s="51">
        <v>0.36799999999999999</v>
      </c>
      <c r="AL466" s="52">
        <f t="shared" si="66"/>
        <v>0.371</v>
      </c>
      <c r="AM466" s="51">
        <v>0.629</v>
      </c>
      <c r="AN466">
        <v>0</v>
      </c>
      <c r="AO466" s="50">
        <v>1</v>
      </c>
      <c r="AP466" s="38">
        <v>0</v>
      </c>
      <c r="AQ466" s="50">
        <v>1</v>
      </c>
      <c r="AR466" s="50" t="s">
        <v>7</v>
      </c>
      <c r="AS466">
        <v>0</v>
      </c>
      <c r="AT466">
        <v>0</v>
      </c>
      <c r="AU466">
        <v>0</v>
      </c>
      <c r="AV466">
        <v>0</v>
      </c>
      <c r="AW466">
        <v>0</v>
      </c>
      <c r="AX466">
        <v>0</v>
      </c>
      <c r="AY466" s="50">
        <v>1</v>
      </c>
      <c r="AZ466">
        <v>0</v>
      </c>
      <c r="BA466">
        <v>0</v>
      </c>
      <c r="BB466" s="50">
        <v>1</v>
      </c>
      <c r="BC466" t="s">
        <v>87</v>
      </c>
      <c r="BD466" t="s">
        <v>87</v>
      </c>
      <c r="BE466" s="39">
        <v>0.309</v>
      </c>
      <c r="BF466" s="39">
        <v>37</v>
      </c>
      <c r="BG466" s="38">
        <v>0</v>
      </c>
      <c r="BH466" s="38">
        <v>0</v>
      </c>
      <c r="BI466" s="38">
        <v>0</v>
      </c>
      <c r="BJ466" s="38">
        <v>0</v>
      </c>
      <c r="BK466" s="38">
        <v>0</v>
      </c>
      <c r="BL466" s="50">
        <v>1</v>
      </c>
      <c r="BM466" s="38">
        <v>0</v>
      </c>
      <c r="BN466" s="38">
        <v>1</v>
      </c>
      <c r="BO466" s="38">
        <v>0</v>
      </c>
      <c r="BP466" s="50">
        <v>0</v>
      </c>
      <c r="BQ466" s="38">
        <v>1</v>
      </c>
      <c r="BR466" s="38">
        <v>0</v>
      </c>
      <c r="BS466" s="50">
        <v>0</v>
      </c>
      <c r="BT466" s="38">
        <v>0</v>
      </c>
      <c r="BU466" s="38">
        <v>0</v>
      </c>
      <c r="BV466" s="38">
        <v>1</v>
      </c>
      <c r="BW466" s="38">
        <v>1</v>
      </c>
      <c r="BX466" s="38">
        <v>1</v>
      </c>
      <c r="BY466" s="38">
        <v>0</v>
      </c>
      <c r="BZ466" s="38">
        <v>1</v>
      </c>
      <c r="CA466">
        <v>0</v>
      </c>
      <c r="CB466" s="38">
        <v>0</v>
      </c>
      <c r="CC466" s="38">
        <v>0</v>
      </c>
      <c r="CD466" s="38">
        <v>1</v>
      </c>
      <c r="CE466" s="50">
        <v>0</v>
      </c>
      <c r="CF466">
        <v>0.13900000000000001</v>
      </c>
      <c r="CG466">
        <v>46</v>
      </c>
      <c r="CH466">
        <v>1</v>
      </c>
      <c r="CI466">
        <v>0</v>
      </c>
      <c r="CJ466">
        <v>26</v>
      </c>
      <c r="CK466" s="28" t="s">
        <v>80</v>
      </c>
    </row>
    <row r="467" spans="1:89" x14ac:dyDescent="0.35">
      <c r="A467">
        <v>466</v>
      </c>
      <c r="B467">
        <v>31</v>
      </c>
      <c r="C467" s="21" t="s">
        <v>139</v>
      </c>
      <c r="D467" s="11">
        <v>6.3</v>
      </c>
      <c r="E467" s="12">
        <f t="shared" si="72"/>
        <v>0.83776595744680848</v>
      </c>
      <c r="F467" s="7">
        <v>7.52</v>
      </c>
      <c r="G467" s="8">
        <v>1</v>
      </c>
      <c r="H467" s="9">
        <v>0</v>
      </c>
      <c r="I467" s="9">
        <v>0</v>
      </c>
      <c r="J467" s="9">
        <v>0</v>
      </c>
      <c r="K467" s="9">
        <v>0</v>
      </c>
      <c r="L467" s="8">
        <v>1023</v>
      </c>
      <c r="M467" s="9">
        <v>5</v>
      </c>
      <c r="N467" s="9">
        <f t="shared" si="70"/>
        <v>1017</v>
      </c>
      <c r="O467" s="9">
        <f t="shared" si="71"/>
        <v>16</v>
      </c>
      <c r="P467" s="7">
        <v>7.68</v>
      </c>
      <c r="Q467" s="7">
        <v>17.46</v>
      </c>
      <c r="R467" s="9">
        <v>1</v>
      </c>
      <c r="S467" s="9">
        <v>0</v>
      </c>
      <c r="T467" s="9">
        <v>1</v>
      </c>
      <c r="U467" s="9">
        <v>0</v>
      </c>
      <c r="V467" s="9">
        <v>0</v>
      </c>
      <c r="W467" s="25">
        <v>0</v>
      </c>
      <c r="X467" s="9">
        <v>1</v>
      </c>
      <c r="Y467" s="9">
        <v>0</v>
      </c>
      <c r="Z467" s="25">
        <v>0</v>
      </c>
      <c r="AA467" s="9">
        <v>1</v>
      </c>
      <c r="AB467" s="25">
        <v>0</v>
      </c>
      <c r="AC467" s="17">
        <v>2000</v>
      </c>
      <c r="AD467" s="27" t="s">
        <v>87</v>
      </c>
      <c r="AE467" s="27" t="s">
        <v>87</v>
      </c>
      <c r="AF467" s="27" t="s">
        <v>87</v>
      </c>
      <c r="AG467" s="34" t="s">
        <v>87</v>
      </c>
      <c r="AH467" s="33">
        <v>0.64</v>
      </c>
      <c r="AI467" s="15">
        <v>0.36</v>
      </c>
      <c r="AJ467" t="s">
        <v>87</v>
      </c>
      <c r="AK467" s="31" t="s">
        <v>87</v>
      </c>
      <c r="AL467" t="s">
        <v>87</v>
      </c>
      <c r="AM467" s="31" t="s">
        <v>87</v>
      </c>
      <c r="AN467">
        <v>0</v>
      </c>
      <c r="AO467" s="15">
        <v>1</v>
      </c>
      <c r="AP467">
        <v>1</v>
      </c>
      <c r="AQ467" s="15">
        <v>0</v>
      </c>
      <c r="AR467" s="15" t="s">
        <v>5</v>
      </c>
      <c r="AS467">
        <v>0</v>
      </c>
      <c r="AT467">
        <v>1</v>
      </c>
      <c r="AU467">
        <v>0</v>
      </c>
      <c r="AV467">
        <v>0</v>
      </c>
      <c r="AW467">
        <v>0</v>
      </c>
      <c r="AX467">
        <v>0</v>
      </c>
      <c r="AY467" s="15">
        <v>0</v>
      </c>
      <c r="AZ467">
        <v>0</v>
      </c>
      <c r="BA467">
        <v>1</v>
      </c>
      <c r="BB467" s="15">
        <v>0</v>
      </c>
      <c r="BC467">
        <v>818</v>
      </c>
      <c r="BD467">
        <v>95</v>
      </c>
      <c r="BE467" s="21">
        <v>0.29399999999999998</v>
      </c>
      <c r="BF467" s="21">
        <v>35</v>
      </c>
      <c r="BG467">
        <v>0</v>
      </c>
      <c r="BH467">
        <v>0</v>
      </c>
      <c r="BI467">
        <v>0</v>
      </c>
      <c r="BJ467">
        <v>1</v>
      </c>
      <c r="BK467">
        <v>0</v>
      </c>
      <c r="BL467" s="15">
        <v>0</v>
      </c>
      <c r="BM467">
        <v>0</v>
      </c>
      <c r="BN467">
        <v>0</v>
      </c>
      <c r="BO467">
        <v>1</v>
      </c>
      <c r="BP467" s="15">
        <v>0</v>
      </c>
      <c r="BQ467">
        <v>0</v>
      </c>
      <c r="BR467">
        <v>0</v>
      </c>
      <c r="BS467" s="15">
        <v>0</v>
      </c>
      <c r="BT467">
        <v>0</v>
      </c>
      <c r="BU467">
        <v>0</v>
      </c>
      <c r="BV467">
        <v>1</v>
      </c>
      <c r="BW467">
        <v>1</v>
      </c>
      <c r="BX467">
        <v>0</v>
      </c>
      <c r="BY467">
        <v>0</v>
      </c>
      <c r="BZ467">
        <v>1</v>
      </c>
      <c r="CA467">
        <v>0</v>
      </c>
      <c r="CB467">
        <v>1</v>
      </c>
      <c r="CC467">
        <v>0</v>
      </c>
      <c r="CD467">
        <v>0</v>
      </c>
      <c r="CE467" s="15">
        <v>0</v>
      </c>
      <c r="CF467">
        <v>0.123</v>
      </c>
      <c r="CG467">
        <v>226</v>
      </c>
      <c r="CH467">
        <v>1</v>
      </c>
      <c r="CI467">
        <v>0</v>
      </c>
      <c r="CJ467">
        <v>29</v>
      </c>
      <c r="CK467" s="28" t="s">
        <v>80</v>
      </c>
    </row>
    <row r="468" spans="1:89" x14ac:dyDescent="0.35">
      <c r="A468">
        <v>467</v>
      </c>
      <c r="B468">
        <v>31</v>
      </c>
      <c r="C468" t="s">
        <v>139</v>
      </c>
      <c r="D468" s="11">
        <v>6.1</v>
      </c>
      <c r="E468" s="12">
        <f t="shared" si="72"/>
        <v>0.8276797829036634</v>
      </c>
      <c r="F468" s="7">
        <v>7.37</v>
      </c>
      <c r="G468" s="8">
        <v>1</v>
      </c>
      <c r="H468" s="9">
        <v>0</v>
      </c>
      <c r="I468" s="9">
        <v>0</v>
      </c>
      <c r="J468" s="9">
        <v>0</v>
      </c>
      <c r="K468" s="9">
        <v>0</v>
      </c>
      <c r="L468" s="8">
        <v>1023</v>
      </c>
      <c r="M468" s="9">
        <v>6</v>
      </c>
      <c r="N468" s="9">
        <f t="shared" si="70"/>
        <v>1016</v>
      </c>
      <c r="O468" s="9">
        <f t="shared" si="71"/>
        <v>16</v>
      </c>
      <c r="P468" s="7">
        <v>7.68</v>
      </c>
      <c r="Q468" s="7">
        <v>17.46</v>
      </c>
      <c r="R468" s="9">
        <v>1</v>
      </c>
      <c r="S468" s="9">
        <v>0</v>
      </c>
      <c r="T468" s="9">
        <v>1</v>
      </c>
      <c r="U468" s="9">
        <v>0</v>
      </c>
      <c r="V468" s="9">
        <v>0</v>
      </c>
      <c r="W468" s="25">
        <v>0</v>
      </c>
      <c r="X468" s="9">
        <v>1</v>
      </c>
      <c r="Y468" s="9">
        <v>0</v>
      </c>
      <c r="Z468" s="25">
        <v>0</v>
      </c>
      <c r="AA468" s="9">
        <v>1</v>
      </c>
      <c r="AB468" s="25">
        <v>0</v>
      </c>
      <c r="AC468" s="17">
        <v>2000</v>
      </c>
      <c r="AD468" s="27" t="s">
        <v>87</v>
      </c>
      <c r="AE468" s="27" t="s">
        <v>87</v>
      </c>
      <c r="AF468" s="27" t="s">
        <v>87</v>
      </c>
      <c r="AG468" s="34" t="s">
        <v>87</v>
      </c>
      <c r="AH468" s="33">
        <v>0.64</v>
      </c>
      <c r="AI468" s="15">
        <v>0.36</v>
      </c>
      <c r="AJ468" t="s">
        <v>87</v>
      </c>
      <c r="AK468" s="31" t="s">
        <v>87</v>
      </c>
      <c r="AL468" t="s">
        <v>87</v>
      </c>
      <c r="AM468" s="31" t="s">
        <v>87</v>
      </c>
      <c r="AN468">
        <v>0</v>
      </c>
      <c r="AO468" s="15">
        <v>1</v>
      </c>
      <c r="AP468">
        <v>1</v>
      </c>
      <c r="AQ468" s="15">
        <v>0</v>
      </c>
      <c r="AR468" s="15" t="s">
        <v>5</v>
      </c>
      <c r="AS468">
        <v>0</v>
      </c>
      <c r="AT468">
        <v>1</v>
      </c>
      <c r="AU468">
        <v>0</v>
      </c>
      <c r="AV468">
        <v>0</v>
      </c>
      <c r="AW468">
        <v>0</v>
      </c>
      <c r="AX468">
        <v>0</v>
      </c>
      <c r="AY468" s="15">
        <v>0</v>
      </c>
      <c r="AZ468">
        <v>0</v>
      </c>
      <c r="BA468">
        <v>1</v>
      </c>
      <c r="BB468" s="15">
        <v>0</v>
      </c>
      <c r="BC468">
        <v>818</v>
      </c>
      <c r="BD468">
        <v>95</v>
      </c>
      <c r="BE468" s="21">
        <v>0.29399999999999998</v>
      </c>
      <c r="BF468" s="21">
        <v>35</v>
      </c>
      <c r="BG468">
        <v>0</v>
      </c>
      <c r="BH468">
        <v>0</v>
      </c>
      <c r="BI468">
        <v>0</v>
      </c>
      <c r="BJ468">
        <v>1</v>
      </c>
      <c r="BK468">
        <v>0</v>
      </c>
      <c r="BL468" s="15">
        <v>0</v>
      </c>
      <c r="BM468">
        <v>0</v>
      </c>
      <c r="BN468">
        <v>0</v>
      </c>
      <c r="BO468">
        <v>1</v>
      </c>
      <c r="BP468" s="15">
        <v>0</v>
      </c>
      <c r="BQ468">
        <v>0</v>
      </c>
      <c r="BR468">
        <v>0</v>
      </c>
      <c r="BS468" s="15">
        <v>0</v>
      </c>
      <c r="BT468">
        <v>0</v>
      </c>
      <c r="BU468">
        <v>0</v>
      </c>
      <c r="BV468">
        <v>1</v>
      </c>
      <c r="BW468">
        <v>1</v>
      </c>
      <c r="BX468">
        <v>0</v>
      </c>
      <c r="BY468">
        <v>0</v>
      </c>
      <c r="BZ468">
        <v>1</v>
      </c>
      <c r="CA468">
        <v>1</v>
      </c>
      <c r="CB468">
        <v>1</v>
      </c>
      <c r="CC468">
        <v>0</v>
      </c>
      <c r="CD468">
        <v>0</v>
      </c>
      <c r="CE468" s="15">
        <v>0</v>
      </c>
      <c r="CF468">
        <v>0.123</v>
      </c>
      <c r="CG468">
        <v>226</v>
      </c>
      <c r="CH468">
        <v>1</v>
      </c>
      <c r="CI468">
        <v>0</v>
      </c>
      <c r="CJ468">
        <v>29</v>
      </c>
      <c r="CK468" s="28" t="s">
        <v>80</v>
      </c>
    </row>
    <row r="469" spans="1:89" x14ac:dyDescent="0.35">
      <c r="A469">
        <v>468</v>
      </c>
      <c r="B469">
        <v>31</v>
      </c>
      <c r="C469" s="21" t="s">
        <v>139</v>
      </c>
      <c r="D469" s="11">
        <v>6.5</v>
      </c>
      <c r="E469" s="12">
        <f t="shared" si="72"/>
        <v>0.8904109589041096</v>
      </c>
      <c r="F469" s="7">
        <v>7.3</v>
      </c>
      <c r="G469" s="8">
        <v>1</v>
      </c>
      <c r="H469" s="9">
        <v>0</v>
      </c>
      <c r="I469" s="9">
        <v>0</v>
      </c>
      <c r="J469" s="9">
        <v>0</v>
      </c>
      <c r="K469" s="9">
        <v>0</v>
      </c>
      <c r="L469" s="8">
        <v>986</v>
      </c>
      <c r="M469" s="9">
        <v>8</v>
      </c>
      <c r="N469" s="9">
        <f t="shared" si="70"/>
        <v>977</v>
      </c>
      <c r="O469" s="9">
        <f t="shared" si="71"/>
        <v>16</v>
      </c>
      <c r="P469" s="7">
        <v>7.68</v>
      </c>
      <c r="Q469" s="7">
        <v>17.46</v>
      </c>
      <c r="R469" s="9">
        <v>1</v>
      </c>
      <c r="S469" s="9">
        <v>0</v>
      </c>
      <c r="T469" s="9">
        <v>1</v>
      </c>
      <c r="U469" s="9">
        <v>0</v>
      </c>
      <c r="V469" s="9">
        <v>0</v>
      </c>
      <c r="W469" s="25">
        <v>0</v>
      </c>
      <c r="X469" s="9">
        <v>1</v>
      </c>
      <c r="Y469" s="9">
        <v>0</v>
      </c>
      <c r="Z469" s="25">
        <v>0</v>
      </c>
      <c r="AA469" s="9">
        <v>1</v>
      </c>
      <c r="AB469" s="25">
        <v>0</v>
      </c>
      <c r="AC469" s="17">
        <v>2000</v>
      </c>
      <c r="AD469" s="27" t="s">
        <v>87</v>
      </c>
      <c r="AE469" s="27" t="s">
        <v>87</v>
      </c>
      <c r="AF469" s="27" t="s">
        <v>87</v>
      </c>
      <c r="AG469" s="34" t="s">
        <v>87</v>
      </c>
      <c r="AH469" s="33">
        <v>0.64</v>
      </c>
      <c r="AI469" s="15">
        <v>0.36</v>
      </c>
      <c r="AJ469" t="s">
        <v>87</v>
      </c>
      <c r="AK469" s="31" t="s">
        <v>87</v>
      </c>
      <c r="AL469" t="s">
        <v>87</v>
      </c>
      <c r="AM469" s="31" t="s">
        <v>87</v>
      </c>
      <c r="AN469">
        <v>0</v>
      </c>
      <c r="AO469" s="15">
        <v>1</v>
      </c>
      <c r="AP469">
        <v>1</v>
      </c>
      <c r="AQ469" s="15">
        <v>0</v>
      </c>
      <c r="AR469" s="15" t="s">
        <v>5</v>
      </c>
      <c r="AS469">
        <v>0</v>
      </c>
      <c r="AT469">
        <v>1</v>
      </c>
      <c r="AU469">
        <v>0</v>
      </c>
      <c r="AV469">
        <v>0</v>
      </c>
      <c r="AW469">
        <v>0</v>
      </c>
      <c r="AX469">
        <v>0</v>
      </c>
      <c r="AY469" s="15">
        <v>0</v>
      </c>
      <c r="AZ469">
        <v>0</v>
      </c>
      <c r="BA469">
        <v>1</v>
      </c>
      <c r="BB469" s="15">
        <v>0</v>
      </c>
      <c r="BC469">
        <v>818</v>
      </c>
      <c r="BD469">
        <v>95</v>
      </c>
      <c r="BE469" s="21">
        <v>0.29399999999999998</v>
      </c>
      <c r="BF469" s="21">
        <v>35</v>
      </c>
      <c r="BG469">
        <v>0</v>
      </c>
      <c r="BH469">
        <v>0</v>
      </c>
      <c r="BI469">
        <v>0</v>
      </c>
      <c r="BJ469">
        <v>1</v>
      </c>
      <c r="BK469">
        <v>0</v>
      </c>
      <c r="BL469" s="15">
        <v>0</v>
      </c>
      <c r="BM469">
        <v>0</v>
      </c>
      <c r="BN469">
        <v>1</v>
      </c>
      <c r="BO469">
        <v>0</v>
      </c>
      <c r="BP469" s="15">
        <v>0</v>
      </c>
      <c r="BQ469">
        <v>1</v>
      </c>
      <c r="BR469">
        <v>0</v>
      </c>
      <c r="BS469" s="15">
        <v>0</v>
      </c>
      <c r="BT469">
        <v>0</v>
      </c>
      <c r="BU469">
        <v>0</v>
      </c>
      <c r="BV469">
        <v>1</v>
      </c>
      <c r="BW469">
        <v>1</v>
      </c>
      <c r="BX469">
        <v>0</v>
      </c>
      <c r="BY469">
        <v>0</v>
      </c>
      <c r="BZ469">
        <v>1</v>
      </c>
      <c r="CA469">
        <v>1</v>
      </c>
      <c r="CB469">
        <v>1</v>
      </c>
      <c r="CC469">
        <v>0</v>
      </c>
      <c r="CD469">
        <v>0</v>
      </c>
      <c r="CE469" s="15">
        <v>0</v>
      </c>
      <c r="CF469">
        <v>0.123</v>
      </c>
      <c r="CG469">
        <v>226</v>
      </c>
      <c r="CH469">
        <v>1</v>
      </c>
      <c r="CI469">
        <v>0</v>
      </c>
      <c r="CJ469">
        <v>29</v>
      </c>
      <c r="CK469" s="28" t="s">
        <v>80</v>
      </c>
    </row>
    <row r="470" spans="1:89" x14ac:dyDescent="0.35">
      <c r="A470">
        <v>469</v>
      </c>
      <c r="B470">
        <v>31</v>
      </c>
      <c r="C470" s="21" t="s">
        <v>139</v>
      </c>
      <c r="D470" s="11">
        <v>6.4</v>
      </c>
      <c r="E470" s="12">
        <f t="shared" si="72"/>
        <v>0.86838534599728634</v>
      </c>
      <c r="F470" s="7">
        <v>7.37</v>
      </c>
      <c r="G470" s="8">
        <v>1</v>
      </c>
      <c r="H470" s="9">
        <v>0</v>
      </c>
      <c r="I470" s="9">
        <v>0</v>
      </c>
      <c r="J470" s="9">
        <v>0</v>
      </c>
      <c r="K470" s="9">
        <v>0</v>
      </c>
      <c r="L470" s="8">
        <v>3364</v>
      </c>
      <c r="M470" s="9">
        <v>6</v>
      </c>
      <c r="N470" s="9">
        <f t="shared" si="70"/>
        <v>3357</v>
      </c>
      <c r="O470" s="9">
        <f t="shared" si="71"/>
        <v>16</v>
      </c>
      <c r="P470" s="7">
        <v>7.68</v>
      </c>
      <c r="Q470" s="7">
        <v>17.46</v>
      </c>
      <c r="R470" s="9">
        <v>1</v>
      </c>
      <c r="S470" s="9">
        <v>0</v>
      </c>
      <c r="T470" s="9">
        <v>1</v>
      </c>
      <c r="U470" s="9">
        <v>0</v>
      </c>
      <c r="V470" s="9">
        <v>0</v>
      </c>
      <c r="W470" s="25">
        <v>0</v>
      </c>
      <c r="X470" s="9">
        <v>1</v>
      </c>
      <c r="Y470" s="9">
        <v>0</v>
      </c>
      <c r="Z470" s="25">
        <v>0</v>
      </c>
      <c r="AA470" s="9">
        <v>1</v>
      </c>
      <c r="AB470" s="25">
        <v>0</v>
      </c>
      <c r="AC470" s="17">
        <v>2000</v>
      </c>
      <c r="AD470" s="27" t="s">
        <v>87</v>
      </c>
      <c r="AE470" s="27" t="s">
        <v>87</v>
      </c>
      <c r="AF470" s="27" t="s">
        <v>87</v>
      </c>
      <c r="AG470" s="34" t="s">
        <v>87</v>
      </c>
      <c r="AH470" s="33">
        <v>0.64</v>
      </c>
      <c r="AI470" s="15">
        <v>0.36</v>
      </c>
      <c r="AJ470" t="s">
        <v>87</v>
      </c>
      <c r="AK470" s="31" t="s">
        <v>87</v>
      </c>
      <c r="AL470" t="s">
        <v>87</v>
      </c>
      <c r="AM470" s="31" t="s">
        <v>87</v>
      </c>
      <c r="AN470">
        <v>0</v>
      </c>
      <c r="AO470" s="15">
        <v>1</v>
      </c>
      <c r="AP470">
        <v>1</v>
      </c>
      <c r="AQ470" s="15">
        <v>0</v>
      </c>
      <c r="AR470" s="15" t="s">
        <v>5</v>
      </c>
      <c r="AS470">
        <v>0</v>
      </c>
      <c r="AT470">
        <v>1</v>
      </c>
      <c r="AU470">
        <v>0</v>
      </c>
      <c r="AV470">
        <v>0</v>
      </c>
      <c r="AW470">
        <v>0</v>
      </c>
      <c r="AX470">
        <v>0</v>
      </c>
      <c r="AY470" s="15">
        <v>0</v>
      </c>
      <c r="AZ470">
        <v>0</v>
      </c>
      <c r="BA470">
        <v>1</v>
      </c>
      <c r="BB470" s="15">
        <v>0</v>
      </c>
      <c r="BC470">
        <v>818</v>
      </c>
      <c r="BD470">
        <v>95</v>
      </c>
      <c r="BE470" s="21">
        <v>0.29399999999999998</v>
      </c>
      <c r="BF470" s="21">
        <v>35</v>
      </c>
      <c r="BG470">
        <v>0</v>
      </c>
      <c r="BH470">
        <v>0</v>
      </c>
      <c r="BI470">
        <v>0</v>
      </c>
      <c r="BJ470">
        <v>1</v>
      </c>
      <c r="BK470">
        <v>0</v>
      </c>
      <c r="BL470" s="15">
        <v>0</v>
      </c>
      <c r="BM470">
        <v>0</v>
      </c>
      <c r="BN470">
        <v>0</v>
      </c>
      <c r="BO470">
        <v>1</v>
      </c>
      <c r="BP470" s="15">
        <v>0</v>
      </c>
      <c r="BQ470">
        <v>0</v>
      </c>
      <c r="BR470">
        <v>0</v>
      </c>
      <c r="BS470" s="15">
        <v>0</v>
      </c>
      <c r="BT470">
        <v>0</v>
      </c>
      <c r="BU470">
        <v>0</v>
      </c>
      <c r="BV470">
        <v>1</v>
      </c>
      <c r="BW470">
        <v>1</v>
      </c>
      <c r="BX470">
        <v>0</v>
      </c>
      <c r="BY470">
        <v>0</v>
      </c>
      <c r="BZ470">
        <v>1</v>
      </c>
      <c r="CA470">
        <v>1</v>
      </c>
      <c r="CB470">
        <v>1</v>
      </c>
      <c r="CC470">
        <v>0</v>
      </c>
      <c r="CD470">
        <v>0</v>
      </c>
      <c r="CE470" s="15">
        <v>0</v>
      </c>
      <c r="CF470">
        <v>0.123</v>
      </c>
      <c r="CG470">
        <v>226</v>
      </c>
      <c r="CH470">
        <v>1</v>
      </c>
      <c r="CI470">
        <v>0</v>
      </c>
      <c r="CJ470">
        <v>29</v>
      </c>
      <c r="CK470" s="28" t="s">
        <v>80</v>
      </c>
    </row>
    <row r="471" spans="1:89" x14ac:dyDescent="0.35">
      <c r="A471">
        <v>470</v>
      </c>
      <c r="B471">
        <v>31</v>
      </c>
      <c r="C471" s="21" t="s">
        <v>139</v>
      </c>
      <c r="D471" s="11">
        <v>4.3</v>
      </c>
      <c r="E471" s="12">
        <f t="shared" si="72"/>
        <v>1.4625850340136055</v>
      </c>
      <c r="F471" s="7">
        <v>2.94</v>
      </c>
      <c r="G471" s="8">
        <v>1</v>
      </c>
      <c r="H471" s="9">
        <v>0</v>
      </c>
      <c r="I471" s="9">
        <v>0</v>
      </c>
      <c r="J471" s="9">
        <v>0</v>
      </c>
      <c r="K471" s="9">
        <v>0</v>
      </c>
      <c r="L471" s="8">
        <v>3364</v>
      </c>
      <c r="M471" s="9">
        <v>6</v>
      </c>
      <c r="N471" s="9">
        <f t="shared" si="70"/>
        <v>3357</v>
      </c>
      <c r="O471" s="9">
        <f t="shared" si="71"/>
        <v>16</v>
      </c>
      <c r="P471" s="7">
        <v>7.68</v>
      </c>
      <c r="Q471" s="7">
        <v>17.46</v>
      </c>
      <c r="R471" s="9">
        <v>1</v>
      </c>
      <c r="S471" s="9">
        <v>0</v>
      </c>
      <c r="T471" s="9">
        <v>1</v>
      </c>
      <c r="U471" s="9">
        <v>0</v>
      </c>
      <c r="V471" s="9">
        <v>0</v>
      </c>
      <c r="W471" s="25">
        <v>0</v>
      </c>
      <c r="X471" s="9">
        <v>1</v>
      </c>
      <c r="Y471" s="9">
        <v>0</v>
      </c>
      <c r="Z471" s="25">
        <v>0</v>
      </c>
      <c r="AA471" s="9">
        <v>1</v>
      </c>
      <c r="AB471" s="25">
        <v>0</v>
      </c>
      <c r="AC471" s="17">
        <v>2000</v>
      </c>
      <c r="AD471" s="27" t="s">
        <v>87</v>
      </c>
      <c r="AE471" s="27" t="s">
        <v>87</v>
      </c>
      <c r="AF471" s="27" t="s">
        <v>87</v>
      </c>
      <c r="AG471" s="34" t="s">
        <v>87</v>
      </c>
      <c r="AH471" s="33">
        <v>0.64</v>
      </c>
      <c r="AI471" s="15">
        <v>0.36</v>
      </c>
      <c r="AJ471" t="s">
        <v>87</v>
      </c>
      <c r="AK471" s="31" t="s">
        <v>87</v>
      </c>
      <c r="AL471" t="s">
        <v>87</v>
      </c>
      <c r="AM471" s="31" t="s">
        <v>87</v>
      </c>
      <c r="AN471">
        <v>0</v>
      </c>
      <c r="AO471" s="15">
        <v>1</v>
      </c>
      <c r="AP471">
        <v>1</v>
      </c>
      <c r="AQ471" s="15">
        <v>0</v>
      </c>
      <c r="AR471" s="15" t="s">
        <v>5</v>
      </c>
      <c r="AS471">
        <v>0</v>
      </c>
      <c r="AT471">
        <v>1</v>
      </c>
      <c r="AU471">
        <v>0</v>
      </c>
      <c r="AV471">
        <v>0</v>
      </c>
      <c r="AW471">
        <v>0</v>
      </c>
      <c r="AX471">
        <v>0</v>
      </c>
      <c r="AY471" s="15">
        <v>0</v>
      </c>
      <c r="AZ471">
        <v>0</v>
      </c>
      <c r="BA471">
        <v>1</v>
      </c>
      <c r="BB471" s="15">
        <v>0</v>
      </c>
      <c r="BC471">
        <v>818</v>
      </c>
      <c r="BD471">
        <v>95</v>
      </c>
      <c r="BE471" s="21">
        <v>0.29399999999999998</v>
      </c>
      <c r="BF471" s="21">
        <v>35</v>
      </c>
      <c r="BG471">
        <v>0</v>
      </c>
      <c r="BH471">
        <v>0</v>
      </c>
      <c r="BI471">
        <v>0</v>
      </c>
      <c r="BJ471">
        <v>1</v>
      </c>
      <c r="BK471">
        <v>0</v>
      </c>
      <c r="BL471" s="15">
        <v>0</v>
      </c>
      <c r="BM471">
        <v>0</v>
      </c>
      <c r="BN471">
        <v>0</v>
      </c>
      <c r="BO471">
        <v>1</v>
      </c>
      <c r="BP471" s="15">
        <v>0</v>
      </c>
      <c r="BQ471">
        <v>0</v>
      </c>
      <c r="BR471">
        <v>0</v>
      </c>
      <c r="BS471" s="15">
        <v>0</v>
      </c>
      <c r="BT471">
        <v>0</v>
      </c>
      <c r="BU471">
        <v>0</v>
      </c>
      <c r="BV471">
        <v>1</v>
      </c>
      <c r="BW471">
        <v>1</v>
      </c>
      <c r="BX471">
        <v>0</v>
      </c>
      <c r="BY471">
        <v>0</v>
      </c>
      <c r="BZ471">
        <v>1</v>
      </c>
      <c r="CA471">
        <v>1</v>
      </c>
      <c r="CB471">
        <v>1</v>
      </c>
      <c r="CC471">
        <v>0</v>
      </c>
      <c r="CD471">
        <v>0</v>
      </c>
      <c r="CE471" s="15">
        <v>0</v>
      </c>
      <c r="CF471">
        <v>0.123</v>
      </c>
      <c r="CG471">
        <v>226</v>
      </c>
      <c r="CH471">
        <v>1</v>
      </c>
      <c r="CI471">
        <v>0</v>
      </c>
      <c r="CJ471">
        <v>29</v>
      </c>
      <c r="CK471" s="28" t="s">
        <v>80</v>
      </c>
    </row>
    <row r="472" spans="1:89" x14ac:dyDescent="0.35">
      <c r="A472">
        <v>471</v>
      </c>
      <c r="B472">
        <v>31</v>
      </c>
      <c r="C472" s="21" t="s">
        <v>139</v>
      </c>
      <c r="D472" s="11">
        <v>7.8</v>
      </c>
      <c r="E472" s="12">
        <f t="shared" si="72"/>
        <v>1.1854103343465046</v>
      </c>
      <c r="F472" s="7">
        <v>6.58</v>
      </c>
      <c r="G472" s="8">
        <v>1</v>
      </c>
      <c r="H472" s="9">
        <v>0</v>
      </c>
      <c r="I472" s="9">
        <v>0</v>
      </c>
      <c r="J472" s="9">
        <v>0</v>
      </c>
      <c r="K472" s="9">
        <v>0</v>
      </c>
      <c r="L472" s="8">
        <v>3364</v>
      </c>
      <c r="M472" s="9">
        <v>6</v>
      </c>
      <c r="N472" s="9">
        <f t="shared" si="70"/>
        <v>3357</v>
      </c>
      <c r="O472" s="9">
        <f t="shared" si="71"/>
        <v>16</v>
      </c>
      <c r="P472" s="7">
        <v>7.68</v>
      </c>
      <c r="Q472" s="7">
        <v>17.46</v>
      </c>
      <c r="R472" s="9">
        <v>1</v>
      </c>
      <c r="S472" s="9">
        <v>0</v>
      </c>
      <c r="T472" s="9">
        <v>1</v>
      </c>
      <c r="U472" s="9">
        <v>0</v>
      </c>
      <c r="V472" s="9">
        <v>0</v>
      </c>
      <c r="W472" s="25">
        <v>0</v>
      </c>
      <c r="X472" s="9">
        <v>1</v>
      </c>
      <c r="Y472" s="9">
        <v>0</v>
      </c>
      <c r="Z472" s="25">
        <v>0</v>
      </c>
      <c r="AA472" s="9">
        <v>1</v>
      </c>
      <c r="AB472" s="25">
        <v>0</v>
      </c>
      <c r="AC472" s="17">
        <v>2000</v>
      </c>
      <c r="AD472" s="27" t="s">
        <v>87</v>
      </c>
      <c r="AE472" s="27" t="s">
        <v>87</v>
      </c>
      <c r="AF472" s="27" t="s">
        <v>87</v>
      </c>
      <c r="AG472" s="34" t="s">
        <v>87</v>
      </c>
      <c r="AH472" s="33">
        <v>0.64</v>
      </c>
      <c r="AI472" s="15">
        <v>0.36</v>
      </c>
      <c r="AJ472" t="s">
        <v>87</v>
      </c>
      <c r="AK472" s="31" t="s">
        <v>87</v>
      </c>
      <c r="AL472" t="s">
        <v>87</v>
      </c>
      <c r="AM472" s="31" t="s">
        <v>87</v>
      </c>
      <c r="AN472">
        <v>0</v>
      </c>
      <c r="AO472" s="15">
        <v>1</v>
      </c>
      <c r="AP472">
        <v>1</v>
      </c>
      <c r="AQ472" s="15">
        <v>0</v>
      </c>
      <c r="AR472" s="15" t="s">
        <v>5</v>
      </c>
      <c r="AS472">
        <v>0</v>
      </c>
      <c r="AT472">
        <v>1</v>
      </c>
      <c r="AU472">
        <v>0</v>
      </c>
      <c r="AV472">
        <v>0</v>
      </c>
      <c r="AW472">
        <v>0</v>
      </c>
      <c r="AX472">
        <v>0</v>
      </c>
      <c r="AY472" s="15">
        <v>0</v>
      </c>
      <c r="AZ472">
        <v>0</v>
      </c>
      <c r="BA472">
        <v>1</v>
      </c>
      <c r="BB472" s="15">
        <v>0</v>
      </c>
      <c r="BC472">
        <v>818</v>
      </c>
      <c r="BD472">
        <v>95</v>
      </c>
      <c r="BE472" s="21">
        <v>0.29399999999999998</v>
      </c>
      <c r="BF472" s="21">
        <v>35</v>
      </c>
      <c r="BG472">
        <v>0</v>
      </c>
      <c r="BH472">
        <v>0</v>
      </c>
      <c r="BI472">
        <v>0</v>
      </c>
      <c r="BJ472">
        <v>1</v>
      </c>
      <c r="BK472">
        <v>0</v>
      </c>
      <c r="BL472" s="15">
        <v>0</v>
      </c>
      <c r="BM472">
        <v>0</v>
      </c>
      <c r="BN472">
        <v>0</v>
      </c>
      <c r="BO472">
        <v>1</v>
      </c>
      <c r="BP472" s="15">
        <v>0</v>
      </c>
      <c r="BQ472">
        <v>0</v>
      </c>
      <c r="BR472">
        <v>0</v>
      </c>
      <c r="BS472" s="15">
        <v>0</v>
      </c>
      <c r="BT472">
        <v>0</v>
      </c>
      <c r="BU472">
        <v>0</v>
      </c>
      <c r="BV472">
        <v>1</v>
      </c>
      <c r="BW472">
        <v>1</v>
      </c>
      <c r="BX472">
        <v>0</v>
      </c>
      <c r="BY472">
        <v>0</v>
      </c>
      <c r="BZ472">
        <v>1</v>
      </c>
      <c r="CA472">
        <v>1</v>
      </c>
      <c r="CB472">
        <v>1</v>
      </c>
      <c r="CC472">
        <v>0</v>
      </c>
      <c r="CD472">
        <v>0</v>
      </c>
      <c r="CE472" s="15">
        <v>0</v>
      </c>
      <c r="CF472">
        <v>0.123</v>
      </c>
      <c r="CG472">
        <v>226</v>
      </c>
      <c r="CH472">
        <v>1</v>
      </c>
      <c r="CI472">
        <v>0</v>
      </c>
      <c r="CJ472">
        <v>29</v>
      </c>
      <c r="CK472" s="28" t="s">
        <v>80</v>
      </c>
    </row>
    <row r="473" spans="1:89" x14ac:dyDescent="0.35">
      <c r="A473">
        <v>472</v>
      </c>
      <c r="B473">
        <v>31</v>
      </c>
      <c r="C473" s="21" t="s">
        <v>139</v>
      </c>
      <c r="D473" s="11">
        <v>10.5</v>
      </c>
      <c r="E473" s="12">
        <f t="shared" si="72"/>
        <v>1.2804878048780488</v>
      </c>
      <c r="F473" s="7">
        <v>8.1999999999999993</v>
      </c>
      <c r="G473" s="8">
        <v>1</v>
      </c>
      <c r="H473" s="9">
        <v>0</v>
      </c>
      <c r="I473" s="9">
        <v>0</v>
      </c>
      <c r="J473" s="9">
        <v>0</v>
      </c>
      <c r="K473" s="9">
        <v>0</v>
      </c>
      <c r="L473" s="8">
        <v>1515</v>
      </c>
      <c r="M473" s="9">
        <v>6</v>
      </c>
      <c r="N473" s="9">
        <f t="shared" si="70"/>
        <v>1508</v>
      </c>
      <c r="O473" s="9">
        <f t="shared" si="71"/>
        <v>16</v>
      </c>
      <c r="P473" s="7">
        <v>7.68</v>
      </c>
      <c r="Q473" s="7">
        <v>17.46</v>
      </c>
      <c r="R473" s="9">
        <v>1</v>
      </c>
      <c r="S473" s="9">
        <v>0</v>
      </c>
      <c r="T473" s="9">
        <v>1</v>
      </c>
      <c r="U473" s="9">
        <v>0</v>
      </c>
      <c r="V473" s="9">
        <v>0</v>
      </c>
      <c r="W473" s="25">
        <v>0</v>
      </c>
      <c r="X473" s="9">
        <v>1</v>
      </c>
      <c r="Y473" s="9">
        <v>0</v>
      </c>
      <c r="Z473" s="25">
        <v>0</v>
      </c>
      <c r="AA473" s="9">
        <v>1</v>
      </c>
      <c r="AB473" s="25">
        <v>0</v>
      </c>
      <c r="AC473" s="17">
        <v>2000</v>
      </c>
      <c r="AD473" s="27" t="s">
        <v>87</v>
      </c>
      <c r="AE473" s="27" t="s">
        <v>87</v>
      </c>
      <c r="AF473" s="27" t="s">
        <v>87</v>
      </c>
      <c r="AG473" s="34" t="s">
        <v>87</v>
      </c>
      <c r="AH473" s="33">
        <v>0.64</v>
      </c>
      <c r="AI473" s="15">
        <v>0.36</v>
      </c>
      <c r="AJ473" t="s">
        <v>87</v>
      </c>
      <c r="AK473" s="31" t="s">
        <v>87</v>
      </c>
      <c r="AL473" t="s">
        <v>87</v>
      </c>
      <c r="AM473" s="31" t="s">
        <v>87</v>
      </c>
      <c r="AN473">
        <v>0</v>
      </c>
      <c r="AO473" s="15">
        <v>1</v>
      </c>
      <c r="AP473">
        <v>1</v>
      </c>
      <c r="AQ473" s="15">
        <v>0</v>
      </c>
      <c r="AR473" s="15" t="s">
        <v>5</v>
      </c>
      <c r="AS473">
        <v>0</v>
      </c>
      <c r="AT473">
        <v>1</v>
      </c>
      <c r="AU473">
        <v>0</v>
      </c>
      <c r="AV473">
        <v>0</v>
      </c>
      <c r="AW473">
        <v>0</v>
      </c>
      <c r="AX473">
        <v>0</v>
      </c>
      <c r="AY473" s="15">
        <v>0</v>
      </c>
      <c r="AZ473">
        <v>0</v>
      </c>
      <c r="BA473">
        <v>1</v>
      </c>
      <c r="BB473" s="15">
        <v>0</v>
      </c>
      <c r="BC473">
        <v>818</v>
      </c>
      <c r="BD473">
        <v>95</v>
      </c>
      <c r="BE473" s="21">
        <v>0.29399999999999998</v>
      </c>
      <c r="BF473" s="21">
        <v>35</v>
      </c>
      <c r="BG473">
        <v>0</v>
      </c>
      <c r="BH473">
        <v>0</v>
      </c>
      <c r="BI473">
        <v>0</v>
      </c>
      <c r="BJ473">
        <v>1</v>
      </c>
      <c r="BK473">
        <v>0</v>
      </c>
      <c r="BL473" s="15">
        <v>0</v>
      </c>
      <c r="BM473">
        <v>0</v>
      </c>
      <c r="BN473">
        <v>0</v>
      </c>
      <c r="BO473">
        <v>1</v>
      </c>
      <c r="BP473" s="15">
        <v>0</v>
      </c>
      <c r="BQ473">
        <v>0</v>
      </c>
      <c r="BR473">
        <v>0</v>
      </c>
      <c r="BS473" s="15">
        <v>0</v>
      </c>
      <c r="BT473">
        <v>0</v>
      </c>
      <c r="BU473">
        <v>0</v>
      </c>
      <c r="BV473">
        <v>1</v>
      </c>
      <c r="BW473">
        <v>1</v>
      </c>
      <c r="BX473">
        <v>0</v>
      </c>
      <c r="BY473">
        <v>0</v>
      </c>
      <c r="BZ473">
        <v>1</v>
      </c>
      <c r="CA473">
        <v>1</v>
      </c>
      <c r="CB473">
        <v>1</v>
      </c>
      <c r="CC473">
        <v>0</v>
      </c>
      <c r="CD473">
        <v>0</v>
      </c>
      <c r="CE473" s="15">
        <v>0</v>
      </c>
      <c r="CF473">
        <v>0.123</v>
      </c>
      <c r="CG473">
        <v>226</v>
      </c>
      <c r="CH473">
        <v>1</v>
      </c>
      <c r="CI473">
        <v>0</v>
      </c>
      <c r="CJ473">
        <v>29</v>
      </c>
      <c r="CK473" s="28" t="s">
        <v>80</v>
      </c>
    </row>
    <row r="474" spans="1:89" x14ac:dyDescent="0.35">
      <c r="A474">
        <v>473</v>
      </c>
      <c r="B474">
        <v>31</v>
      </c>
      <c r="C474" s="21" t="s">
        <v>139</v>
      </c>
      <c r="D474" s="11">
        <v>8.9</v>
      </c>
      <c r="E474" s="12">
        <f t="shared" si="72"/>
        <v>2.8253968253968256</v>
      </c>
      <c r="F474" s="7">
        <v>3.15</v>
      </c>
      <c r="G474" s="8">
        <v>1</v>
      </c>
      <c r="H474" s="9">
        <v>0</v>
      </c>
      <c r="I474" s="9">
        <v>0</v>
      </c>
      <c r="J474" s="9">
        <v>0</v>
      </c>
      <c r="K474" s="9">
        <v>0</v>
      </c>
      <c r="L474" s="8">
        <v>1515</v>
      </c>
      <c r="M474" s="9">
        <v>6</v>
      </c>
      <c r="N474" s="9">
        <f t="shared" si="70"/>
        <v>1508</v>
      </c>
      <c r="O474" s="9">
        <f t="shared" si="71"/>
        <v>16</v>
      </c>
      <c r="P474" s="7">
        <v>7.68</v>
      </c>
      <c r="Q474" s="7">
        <v>17.46</v>
      </c>
      <c r="R474" s="9">
        <v>1</v>
      </c>
      <c r="S474" s="9">
        <v>0</v>
      </c>
      <c r="T474" s="9">
        <v>1</v>
      </c>
      <c r="U474" s="9">
        <v>0</v>
      </c>
      <c r="V474" s="9">
        <v>0</v>
      </c>
      <c r="W474" s="25">
        <v>0</v>
      </c>
      <c r="X474" s="9">
        <v>1</v>
      </c>
      <c r="Y474" s="9">
        <v>0</v>
      </c>
      <c r="Z474" s="25">
        <v>0</v>
      </c>
      <c r="AA474" s="9">
        <v>1</v>
      </c>
      <c r="AB474" s="25">
        <v>0</v>
      </c>
      <c r="AC474" s="17">
        <v>2000</v>
      </c>
      <c r="AD474" s="27" t="s">
        <v>87</v>
      </c>
      <c r="AE474" s="27" t="s">
        <v>87</v>
      </c>
      <c r="AF474" s="27" t="s">
        <v>87</v>
      </c>
      <c r="AG474" s="34" t="s">
        <v>87</v>
      </c>
      <c r="AH474" s="33">
        <v>0.64</v>
      </c>
      <c r="AI474" s="15">
        <v>0.36</v>
      </c>
      <c r="AJ474" t="s">
        <v>87</v>
      </c>
      <c r="AK474" s="31" t="s">
        <v>87</v>
      </c>
      <c r="AL474" t="s">
        <v>87</v>
      </c>
      <c r="AM474" s="31" t="s">
        <v>87</v>
      </c>
      <c r="AN474">
        <v>0</v>
      </c>
      <c r="AO474" s="15">
        <v>1</v>
      </c>
      <c r="AP474">
        <v>1</v>
      </c>
      <c r="AQ474" s="15">
        <v>0</v>
      </c>
      <c r="AR474" s="15" t="s">
        <v>5</v>
      </c>
      <c r="AS474">
        <v>0</v>
      </c>
      <c r="AT474">
        <v>1</v>
      </c>
      <c r="AU474">
        <v>0</v>
      </c>
      <c r="AV474">
        <v>0</v>
      </c>
      <c r="AW474">
        <v>0</v>
      </c>
      <c r="AX474">
        <v>0</v>
      </c>
      <c r="AY474" s="15">
        <v>0</v>
      </c>
      <c r="AZ474">
        <v>0</v>
      </c>
      <c r="BA474">
        <v>1</v>
      </c>
      <c r="BB474" s="15">
        <v>0</v>
      </c>
      <c r="BC474">
        <v>818</v>
      </c>
      <c r="BD474">
        <v>95</v>
      </c>
      <c r="BE474" s="21">
        <v>0.29399999999999998</v>
      </c>
      <c r="BF474" s="21">
        <v>35</v>
      </c>
      <c r="BG474">
        <v>0</v>
      </c>
      <c r="BH474">
        <v>0</v>
      </c>
      <c r="BI474">
        <v>0</v>
      </c>
      <c r="BJ474">
        <v>1</v>
      </c>
      <c r="BK474">
        <v>0</v>
      </c>
      <c r="BL474" s="15">
        <v>0</v>
      </c>
      <c r="BM474">
        <v>0</v>
      </c>
      <c r="BN474">
        <v>0</v>
      </c>
      <c r="BO474">
        <v>1</v>
      </c>
      <c r="BP474" s="15">
        <v>0</v>
      </c>
      <c r="BQ474">
        <v>0</v>
      </c>
      <c r="BR474">
        <v>0</v>
      </c>
      <c r="BS474" s="15">
        <v>0</v>
      </c>
      <c r="BT474">
        <v>0</v>
      </c>
      <c r="BU474">
        <v>0</v>
      </c>
      <c r="BV474">
        <v>1</v>
      </c>
      <c r="BW474">
        <v>1</v>
      </c>
      <c r="BX474">
        <v>0</v>
      </c>
      <c r="BY474">
        <v>0</v>
      </c>
      <c r="BZ474">
        <v>1</v>
      </c>
      <c r="CA474">
        <v>1</v>
      </c>
      <c r="CB474">
        <v>1</v>
      </c>
      <c r="CC474">
        <v>0</v>
      </c>
      <c r="CD474">
        <v>0</v>
      </c>
      <c r="CE474" s="15">
        <v>0</v>
      </c>
      <c r="CF474">
        <v>0.123</v>
      </c>
      <c r="CG474">
        <v>226</v>
      </c>
      <c r="CH474">
        <v>1</v>
      </c>
      <c r="CI474">
        <v>0</v>
      </c>
      <c r="CJ474">
        <v>29</v>
      </c>
      <c r="CK474" s="28" t="s">
        <v>80</v>
      </c>
    </row>
    <row r="475" spans="1:89" x14ac:dyDescent="0.35">
      <c r="A475">
        <v>474</v>
      </c>
      <c r="B475">
        <v>31</v>
      </c>
      <c r="C475" s="21" t="s">
        <v>139</v>
      </c>
      <c r="D475" s="11">
        <v>11.7</v>
      </c>
      <c r="E475" s="12">
        <f t="shared" si="72"/>
        <v>1.4516129032258063</v>
      </c>
      <c r="F475" s="7">
        <v>8.06</v>
      </c>
      <c r="G475" s="8">
        <v>1</v>
      </c>
      <c r="H475" s="9">
        <v>0</v>
      </c>
      <c r="I475" s="9">
        <v>0</v>
      </c>
      <c r="J475" s="9">
        <v>0</v>
      </c>
      <c r="K475" s="9">
        <v>0</v>
      </c>
      <c r="L475" s="8">
        <v>1515</v>
      </c>
      <c r="M475" s="9">
        <v>6</v>
      </c>
      <c r="N475" s="9">
        <f t="shared" si="70"/>
        <v>1508</v>
      </c>
      <c r="O475" s="9">
        <f t="shared" si="71"/>
        <v>16</v>
      </c>
      <c r="P475" s="7">
        <v>7.68</v>
      </c>
      <c r="Q475" s="7">
        <v>17.46</v>
      </c>
      <c r="R475" s="9">
        <v>1</v>
      </c>
      <c r="S475" s="9">
        <v>0</v>
      </c>
      <c r="T475" s="9">
        <v>1</v>
      </c>
      <c r="U475" s="9">
        <v>0</v>
      </c>
      <c r="V475" s="9">
        <v>0</v>
      </c>
      <c r="W475" s="25">
        <v>0</v>
      </c>
      <c r="X475" s="9">
        <v>1</v>
      </c>
      <c r="Y475" s="9">
        <v>0</v>
      </c>
      <c r="Z475" s="25">
        <v>0</v>
      </c>
      <c r="AA475" s="9">
        <v>1</v>
      </c>
      <c r="AB475" s="25">
        <v>0</v>
      </c>
      <c r="AC475" s="17">
        <v>2000</v>
      </c>
      <c r="AD475" s="27" t="s">
        <v>87</v>
      </c>
      <c r="AE475" s="27" t="s">
        <v>87</v>
      </c>
      <c r="AF475" s="27" t="s">
        <v>87</v>
      </c>
      <c r="AG475" s="34" t="s">
        <v>87</v>
      </c>
      <c r="AH475" s="33">
        <v>0.64</v>
      </c>
      <c r="AI475" s="15">
        <v>0.36</v>
      </c>
      <c r="AJ475" t="s">
        <v>87</v>
      </c>
      <c r="AK475" s="31" t="s">
        <v>87</v>
      </c>
      <c r="AL475" t="s">
        <v>87</v>
      </c>
      <c r="AM475" s="31" t="s">
        <v>87</v>
      </c>
      <c r="AN475">
        <v>0</v>
      </c>
      <c r="AO475" s="15">
        <v>1</v>
      </c>
      <c r="AP475">
        <v>1</v>
      </c>
      <c r="AQ475" s="15">
        <v>0</v>
      </c>
      <c r="AR475" s="15" t="s">
        <v>5</v>
      </c>
      <c r="AS475">
        <v>0</v>
      </c>
      <c r="AT475">
        <v>1</v>
      </c>
      <c r="AU475">
        <v>0</v>
      </c>
      <c r="AV475">
        <v>0</v>
      </c>
      <c r="AW475">
        <v>0</v>
      </c>
      <c r="AX475">
        <v>0</v>
      </c>
      <c r="AY475" s="15">
        <v>0</v>
      </c>
      <c r="AZ475">
        <v>0</v>
      </c>
      <c r="BA475">
        <v>1</v>
      </c>
      <c r="BB475" s="15">
        <v>0</v>
      </c>
      <c r="BC475">
        <v>818</v>
      </c>
      <c r="BD475">
        <v>95</v>
      </c>
      <c r="BE475" s="21">
        <v>0.29399999999999998</v>
      </c>
      <c r="BF475" s="21">
        <v>35</v>
      </c>
      <c r="BG475">
        <v>0</v>
      </c>
      <c r="BH475">
        <v>0</v>
      </c>
      <c r="BI475">
        <v>0</v>
      </c>
      <c r="BJ475">
        <v>1</v>
      </c>
      <c r="BK475">
        <v>0</v>
      </c>
      <c r="BL475" s="15">
        <v>0</v>
      </c>
      <c r="BM475">
        <v>0</v>
      </c>
      <c r="BN475">
        <v>0</v>
      </c>
      <c r="BO475">
        <v>1</v>
      </c>
      <c r="BP475" s="15">
        <v>0</v>
      </c>
      <c r="BQ475">
        <v>0</v>
      </c>
      <c r="BR475">
        <v>0</v>
      </c>
      <c r="BS475" s="15">
        <v>0</v>
      </c>
      <c r="BT475">
        <v>0</v>
      </c>
      <c r="BU475">
        <v>0</v>
      </c>
      <c r="BV475">
        <v>1</v>
      </c>
      <c r="BW475">
        <v>1</v>
      </c>
      <c r="BX475">
        <v>0</v>
      </c>
      <c r="BY475">
        <v>0</v>
      </c>
      <c r="BZ475">
        <v>1</v>
      </c>
      <c r="CA475">
        <v>1</v>
      </c>
      <c r="CB475">
        <v>1</v>
      </c>
      <c r="CC475">
        <v>0</v>
      </c>
      <c r="CD475">
        <v>0</v>
      </c>
      <c r="CE475" s="15">
        <v>0</v>
      </c>
      <c r="CF475">
        <v>0.123</v>
      </c>
      <c r="CG475">
        <v>226</v>
      </c>
      <c r="CH475">
        <v>1</v>
      </c>
      <c r="CI475">
        <v>0</v>
      </c>
      <c r="CJ475">
        <v>29</v>
      </c>
      <c r="CK475" s="28" t="s">
        <v>80</v>
      </c>
    </row>
    <row r="476" spans="1:89" x14ac:dyDescent="0.35">
      <c r="A476">
        <v>475</v>
      </c>
      <c r="B476">
        <v>31</v>
      </c>
      <c r="C476" s="21" t="s">
        <v>139</v>
      </c>
      <c r="D476" s="11">
        <v>2.9</v>
      </c>
      <c r="E476" s="12">
        <f t="shared" si="72"/>
        <v>1.5025906735751295</v>
      </c>
      <c r="F476" s="7">
        <v>1.93</v>
      </c>
      <c r="G476" s="8">
        <v>1</v>
      </c>
      <c r="H476" s="9">
        <v>0</v>
      </c>
      <c r="I476" s="9">
        <v>0</v>
      </c>
      <c r="J476" s="9">
        <v>0</v>
      </c>
      <c r="K476" s="9">
        <v>0</v>
      </c>
      <c r="L476" s="8">
        <v>1906</v>
      </c>
      <c r="M476" s="9">
        <v>6</v>
      </c>
      <c r="N476" s="9">
        <f t="shared" si="70"/>
        <v>1899</v>
      </c>
      <c r="O476" s="9">
        <f t="shared" si="71"/>
        <v>16</v>
      </c>
      <c r="P476" s="7">
        <v>7.68</v>
      </c>
      <c r="Q476" s="7">
        <v>17.46</v>
      </c>
      <c r="R476" s="9">
        <v>1</v>
      </c>
      <c r="S476" s="9">
        <v>0</v>
      </c>
      <c r="T476" s="9">
        <v>1</v>
      </c>
      <c r="U476" s="9">
        <v>0</v>
      </c>
      <c r="V476" s="9">
        <v>0</v>
      </c>
      <c r="W476" s="25">
        <v>0</v>
      </c>
      <c r="X476" s="9">
        <v>1</v>
      </c>
      <c r="Y476" s="9">
        <v>0</v>
      </c>
      <c r="Z476" s="25">
        <v>0</v>
      </c>
      <c r="AA476" s="9">
        <v>1</v>
      </c>
      <c r="AB476" s="25">
        <v>0</v>
      </c>
      <c r="AC476" s="17">
        <v>2000</v>
      </c>
      <c r="AD476" s="27" t="s">
        <v>87</v>
      </c>
      <c r="AE476" s="27" t="s">
        <v>87</v>
      </c>
      <c r="AF476" s="27" t="s">
        <v>87</v>
      </c>
      <c r="AG476" s="34" t="s">
        <v>87</v>
      </c>
      <c r="AH476" s="33">
        <v>0.64</v>
      </c>
      <c r="AI476" s="15">
        <v>0.36</v>
      </c>
      <c r="AJ476" t="s">
        <v>87</v>
      </c>
      <c r="AK476" s="31" t="s">
        <v>87</v>
      </c>
      <c r="AL476" t="s">
        <v>87</v>
      </c>
      <c r="AM476" s="31" t="s">
        <v>87</v>
      </c>
      <c r="AN476">
        <v>0</v>
      </c>
      <c r="AO476" s="15">
        <v>1</v>
      </c>
      <c r="AP476">
        <v>1</v>
      </c>
      <c r="AQ476" s="15">
        <v>0</v>
      </c>
      <c r="AR476" s="15" t="s">
        <v>5</v>
      </c>
      <c r="AS476">
        <v>0</v>
      </c>
      <c r="AT476">
        <v>1</v>
      </c>
      <c r="AU476">
        <v>0</v>
      </c>
      <c r="AV476">
        <v>0</v>
      </c>
      <c r="AW476">
        <v>0</v>
      </c>
      <c r="AX476">
        <v>0</v>
      </c>
      <c r="AY476" s="15">
        <v>0</v>
      </c>
      <c r="AZ476">
        <v>0</v>
      </c>
      <c r="BA476">
        <v>1</v>
      </c>
      <c r="BB476" s="15">
        <v>0</v>
      </c>
      <c r="BC476">
        <v>818</v>
      </c>
      <c r="BD476">
        <v>95</v>
      </c>
      <c r="BE476" s="21">
        <v>0.29399999999999998</v>
      </c>
      <c r="BF476" s="21">
        <v>35</v>
      </c>
      <c r="BG476">
        <v>0</v>
      </c>
      <c r="BH476">
        <v>0</v>
      </c>
      <c r="BI476">
        <v>0</v>
      </c>
      <c r="BJ476">
        <v>1</v>
      </c>
      <c r="BK476">
        <v>0</v>
      </c>
      <c r="BL476" s="15">
        <v>0</v>
      </c>
      <c r="BM476">
        <v>0</v>
      </c>
      <c r="BN476">
        <v>0</v>
      </c>
      <c r="BO476">
        <v>1</v>
      </c>
      <c r="BP476" s="15">
        <v>0</v>
      </c>
      <c r="BQ476">
        <v>0</v>
      </c>
      <c r="BR476">
        <v>0</v>
      </c>
      <c r="BS476" s="15">
        <v>0</v>
      </c>
      <c r="BT476">
        <v>0</v>
      </c>
      <c r="BU476">
        <v>0</v>
      </c>
      <c r="BV476">
        <v>1</v>
      </c>
      <c r="BW476">
        <v>1</v>
      </c>
      <c r="BX476">
        <v>0</v>
      </c>
      <c r="BY476">
        <v>0</v>
      </c>
      <c r="BZ476">
        <v>1</v>
      </c>
      <c r="CA476">
        <v>1</v>
      </c>
      <c r="CB476">
        <v>1</v>
      </c>
      <c r="CC476">
        <v>0</v>
      </c>
      <c r="CD476">
        <v>0</v>
      </c>
      <c r="CE476" s="15">
        <v>0</v>
      </c>
      <c r="CF476">
        <v>0.123</v>
      </c>
      <c r="CG476">
        <v>226</v>
      </c>
      <c r="CH476">
        <v>1</v>
      </c>
      <c r="CI476">
        <v>0</v>
      </c>
      <c r="CJ476">
        <v>29</v>
      </c>
      <c r="CK476" s="28" t="s">
        <v>80</v>
      </c>
    </row>
    <row r="477" spans="1:89" x14ac:dyDescent="0.35">
      <c r="A477">
        <v>476</v>
      </c>
      <c r="B477">
        <v>31</v>
      </c>
      <c r="C477" s="21" t="s">
        <v>139</v>
      </c>
      <c r="D477" s="11">
        <v>2.6</v>
      </c>
      <c r="E477" s="12">
        <f t="shared" si="72"/>
        <v>1.8978102189781021</v>
      </c>
      <c r="F477" s="7">
        <v>1.37</v>
      </c>
      <c r="G477" s="8">
        <v>1</v>
      </c>
      <c r="H477" s="9">
        <v>0</v>
      </c>
      <c r="I477" s="9">
        <v>0</v>
      </c>
      <c r="J477" s="9">
        <v>0</v>
      </c>
      <c r="K477" s="9">
        <v>0</v>
      </c>
      <c r="L477" s="8">
        <v>1906</v>
      </c>
      <c r="M477" s="9">
        <v>6</v>
      </c>
      <c r="N477" s="9">
        <f t="shared" si="70"/>
        <v>1899</v>
      </c>
      <c r="O477" s="9">
        <f t="shared" si="71"/>
        <v>16</v>
      </c>
      <c r="P477" s="7">
        <v>7.68</v>
      </c>
      <c r="Q477" s="7">
        <v>17.46</v>
      </c>
      <c r="R477" s="9">
        <v>1</v>
      </c>
      <c r="S477" s="9">
        <v>0</v>
      </c>
      <c r="T477" s="9">
        <v>1</v>
      </c>
      <c r="U477" s="9">
        <v>0</v>
      </c>
      <c r="V477" s="9">
        <v>0</v>
      </c>
      <c r="W477" s="25">
        <v>0</v>
      </c>
      <c r="X477" s="9">
        <v>1</v>
      </c>
      <c r="Y477" s="9">
        <v>0</v>
      </c>
      <c r="Z477" s="25">
        <v>0</v>
      </c>
      <c r="AA477" s="9">
        <v>1</v>
      </c>
      <c r="AB477" s="25">
        <v>0</v>
      </c>
      <c r="AC477" s="17">
        <v>2000</v>
      </c>
      <c r="AD477" s="27" t="s">
        <v>87</v>
      </c>
      <c r="AE477" s="27" t="s">
        <v>87</v>
      </c>
      <c r="AF477" s="27" t="s">
        <v>87</v>
      </c>
      <c r="AG477" s="34" t="s">
        <v>87</v>
      </c>
      <c r="AH477" s="33">
        <v>0.64</v>
      </c>
      <c r="AI477" s="15">
        <v>0.36</v>
      </c>
      <c r="AJ477" t="s">
        <v>87</v>
      </c>
      <c r="AK477" s="31" t="s">
        <v>87</v>
      </c>
      <c r="AL477" t="s">
        <v>87</v>
      </c>
      <c r="AM477" s="31" t="s">
        <v>87</v>
      </c>
      <c r="AN477">
        <v>0</v>
      </c>
      <c r="AO477" s="15">
        <v>1</v>
      </c>
      <c r="AP477">
        <v>1</v>
      </c>
      <c r="AQ477" s="15">
        <v>0</v>
      </c>
      <c r="AR477" s="15" t="s">
        <v>5</v>
      </c>
      <c r="AS477">
        <v>0</v>
      </c>
      <c r="AT477">
        <v>1</v>
      </c>
      <c r="AU477">
        <v>0</v>
      </c>
      <c r="AV477">
        <v>0</v>
      </c>
      <c r="AW477">
        <v>0</v>
      </c>
      <c r="AX477">
        <v>0</v>
      </c>
      <c r="AY477" s="15">
        <v>0</v>
      </c>
      <c r="AZ477">
        <v>0</v>
      </c>
      <c r="BA477">
        <v>1</v>
      </c>
      <c r="BB477" s="15">
        <v>0</v>
      </c>
      <c r="BC477">
        <v>818</v>
      </c>
      <c r="BD477">
        <v>95</v>
      </c>
      <c r="BE477" s="21">
        <v>0.29399999999999998</v>
      </c>
      <c r="BF477" s="21">
        <v>35</v>
      </c>
      <c r="BG477">
        <v>0</v>
      </c>
      <c r="BH477">
        <v>0</v>
      </c>
      <c r="BI477">
        <v>0</v>
      </c>
      <c r="BJ477">
        <v>1</v>
      </c>
      <c r="BK477">
        <v>0</v>
      </c>
      <c r="BL477" s="15">
        <v>0</v>
      </c>
      <c r="BM477">
        <v>0</v>
      </c>
      <c r="BN477">
        <v>0</v>
      </c>
      <c r="BO477">
        <v>1</v>
      </c>
      <c r="BP477" s="15">
        <v>0</v>
      </c>
      <c r="BQ477">
        <v>0</v>
      </c>
      <c r="BR477">
        <v>0</v>
      </c>
      <c r="BS477" s="15">
        <v>0</v>
      </c>
      <c r="BT477">
        <v>0</v>
      </c>
      <c r="BU477">
        <v>0</v>
      </c>
      <c r="BV477">
        <v>1</v>
      </c>
      <c r="BW477">
        <v>1</v>
      </c>
      <c r="BX477">
        <v>0</v>
      </c>
      <c r="BY477">
        <v>0</v>
      </c>
      <c r="BZ477">
        <v>1</v>
      </c>
      <c r="CA477">
        <v>1</v>
      </c>
      <c r="CB477">
        <v>1</v>
      </c>
      <c r="CC477">
        <v>0</v>
      </c>
      <c r="CD477">
        <v>0</v>
      </c>
      <c r="CE477" s="15">
        <v>0</v>
      </c>
      <c r="CF477">
        <v>0.123</v>
      </c>
      <c r="CG477">
        <v>226</v>
      </c>
      <c r="CH477">
        <v>1</v>
      </c>
      <c r="CI477">
        <v>0</v>
      </c>
      <c r="CJ477">
        <v>29</v>
      </c>
      <c r="CK477" s="28" t="s">
        <v>80</v>
      </c>
    </row>
    <row r="478" spans="1:89" x14ac:dyDescent="0.35">
      <c r="A478">
        <v>477</v>
      </c>
      <c r="B478">
        <v>31</v>
      </c>
      <c r="C478" s="21" t="s">
        <v>139</v>
      </c>
      <c r="D478" s="11">
        <v>-1</v>
      </c>
      <c r="E478" s="12">
        <f t="shared" si="72"/>
        <v>3.8461538461538458</v>
      </c>
      <c r="F478" s="7">
        <v>-0.26</v>
      </c>
      <c r="G478" s="8">
        <v>1</v>
      </c>
      <c r="H478" s="9">
        <v>0</v>
      </c>
      <c r="I478" s="9">
        <v>0</v>
      </c>
      <c r="J478" s="9">
        <v>0</v>
      </c>
      <c r="K478" s="9">
        <v>0</v>
      </c>
      <c r="L478" s="8">
        <v>1906</v>
      </c>
      <c r="M478" s="9">
        <v>6</v>
      </c>
      <c r="N478" s="9">
        <f t="shared" si="70"/>
        <v>1899</v>
      </c>
      <c r="O478" s="9">
        <f t="shared" si="71"/>
        <v>16</v>
      </c>
      <c r="P478" s="7">
        <v>7.68</v>
      </c>
      <c r="Q478" s="7">
        <v>17.46</v>
      </c>
      <c r="R478" s="9">
        <v>1</v>
      </c>
      <c r="S478" s="9">
        <v>0</v>
      </c>
      <c r="T478" s="9">
        <v>1</v>
      </c>
      <c r="U478" s="9">
        <v>0</v>
      </c>
      <c r="V478" s="9">
        <v>0</v>
      </c>
      <c r="W478" s="25">
        <v>0</v>
      </c>
      <c r="X478" s="9">
        <v>1</v>
      </c>
      <c r="Y478" s="9">
        <v>0</v>
      </c>
      <c r="Z478" s="25">
        <v>0</v>
      </c>
      <c r="AA478" s="9">
        <v>1</v>
      </c>
      <c r="AB478" s="25">
        <v>0</v>
      </c>
      <c r="AC478" s="17">
        <v>2000</v>
      </c>
      <c r="AD478" s="27" t="s">
        <v>87</v>
      </c>
      <c r="AE478" s="27" t="s">
        <v>87</v>
      </c>
      <c r="AF478" s="27" t="s">
        <v>87</v>
      </c>
      <c r="AG478" s="34" t="s">
        <v>87</v>
      </c>
      <c r="AH478" s="33">
        <v>0.64</v>
      </c>
      <c r="AI478" s="15">
        <v>0.36</v>
      </c>
      <c r="AJ478" t="s">
        <v>87</v>
      </c>
      <c r="AK478" s="31" t="s">
        <v>87</v>
      </c>
      <c r="AL478" t="s">
        <v>87</v>
      </c>
      <c r="AM478" s="31" t="s">
        <v>87</v>
      </c>
      <c r="AN478">
        <v>0</v>
      </c>
      <c r="AO478" s="15">
        <v>1</v>
      </c>
      <c r="AP478">
        <v>1</v>
      </c>
      <c r="AQ478" s="15">
        <v>0</v>
      </c>
      <c r="AR478" s="15" t="s">
        <v>5</v>
      </c>
      <c r="AS478">
        <v>0</v>
      </c>
      <c r="AT478">
        <v>1</v>
      </c>
      <c r="AU478">
        <v>0</v>
      </c>
      <c r="AV478">
        <v>0</v>
      </c>
      <c r="AW478">
        <v>0</v>
      </c>
      <c r="AX478">
        <v>0</v>
      </c>
      <c r="AY478" s="15">
        <v>0</v>
      </c>
      <c r="AZ478">
        <v>0</v>
      </c>
      <c r="BA478">
        <v>1</v>
      </c>
      <c r="BB478" s="15">
        <v>0</v>
      </c>
      <c r="BC478">
        <v>818</v>
      </c>
      <c r="BD478">
        <v>95</v>
      </c>
      <c r="BE478" s="21">
        <v>0.29399999999999998</v>
      </c>
      <c r="BF478" s="21">
        <v>35</v>
      </c>
      <c r="BG478">
        <v>0</v>
      </c>
      <c r="BH478">
        <v>0</v>
      </c>
      <c r="BI478">
        <v>0</v>
      </c>
      <c r="BJ478">
        <v>1</v>
      </c>
      <c r="BK478">
        <v>0</v>
      </c>
      <c r="BL478" s="15">
        <v>0</v>
      </c>
      <c r="BM478">
        <v>0</v>
      </c>
      <c r="BN478">
        <v>0</v>
      </c>
      <c r="BO478">
        <v>1</v>
      </c>
      <c r="BP478" s="15">
        <v>0</v>
      </c>
      <c r="BQ478">
        <v>0</v>
      </c>
      <c r="BR478">
        <v>0</v>
      </c>
      <c r="BS478" s="15">
        <v>0</v>
      </c>
      <c r="BT478">
        <v>0</v>
      </c>
      <c r="BU478">
        <v>0</v>
      </c>
      <c r="BV478">
        <v>1</v>
      </c>
      <c r="BW478">
        <v>1</v>
      </c>
      <c r="BX478">
        <v>0</v>
      </c>
      <c r="BY478">
        <v>0</v>
      </c>
      <c r="BZ478">
        <v>1</v>
      </c>
      <c r="CA478">
        <v>1</v>
      </c>
      <c r="CB478">
        <v>1</v>
      </c>
      <c r="CC478">
        <v>0</v>
      </c>
      <c r="CD478">
        <v>0</v>
      </c>
      <c r="CE478" s="15">
        <v>0</v>
      </c>
      <c r="CF478">
        <v>0.123</v>
      </c>
      <c r="CG478">
        <v>226</v>
      </c>
      <c r="CH478">
        <v>1</v>
      </c>
      <c r="CI478">
        <v>0</v>
      </c>
      <c r="CJ478">
        <v>29</v>
      </c>
      <c r="CK478" s="28" t="s">
        <v>80</v>
      </c>
    </row>
    <row r="479" spans="1:89" x14ac:dyDescent="0.35">
      <c r="A479">
        <v>478</v>
      </c>
      <c r="B479">
        <v>31</v>
      </c>
      <c r="C479" s="21" t="s">
        <v>139</v>
      </c>
      <c r="D479" s="11">
        <v>3.9</v>
      </c>
      <c r="E479" s="12">
        <f t="shared" si="72"/>
        <v>1.9509754877438719</v>
      </c>
      <c r="F479" s="7">
        <v>1.9990000000000001</v>
      </c>
      <c r="G479" s="8">
        <v>1</v>
      </c>
      <c r="H479" s="9">
        <v>0</v>
      </c>
      <c r="I479" s="9">
        <v>0</v>
      </c>
      <c r="J479" s="9">
        <v>0</v>
      </c>
      <c r="K479" s="9">
        <v>0</v>
      </c>
      <c r="L479" s="8">
        <v>1023</v>
      </c>
      <c r="M479" s="9">
        <v>7</v>
      </c>
      <c r="N479" s="9">
        <f t="shared" si="70"/>
        <v>1015</v>
      </c>
      <c r="O479" s="9">
        <f t="shared" si="71"/>
        <v>16</v>
      </c>
      <c r="P479" s="7">
        <v>5.45</v>
      </c>
      <c r="Q479" s="7">
        <v>17.46</v>
      </c>
      <c r="R479" s="9">
        <v>1</v>
      </c>
      <c r="S479" s="9">
        <v>0</v>
      </c>
      <c r="T479" s="9">
        <v>1</v>
      </c>
      <c r="U479" s="9">
        <v>0</v>
      </c>
      <c r="V479" s="9">
        <v>0</v>
      </c>
      <c r="W479" s="25">
        <v>0</v>
      </c>
      <c r="X479" s="9">
        <v>1</v>
      </c>
      <c r="Y479" s="9">
        <v>0</v>
      </c>
      <c r="Z479" s="25">
        <v>0</v>
      </c>
      <c r="AA479" s="9">
        <v>1</v>
      </c>
      <c r="AB479" s="25">
        <v>0</v>
      </c>
      <c r="AC479" s="17">
        <v>2000</v>
      </c>
      <c r="AD479" s="27" t="s">
        <v>87</v>
      </c>
      <c r="AE479" s="27" t="s">
        <v>87</v>
      </c>
      <c r="AF479" s="27" t="s">
        <v>87</v>
      </c>
      <c r="AG479" s="34" t="s">
        <v>87</v>
      </c>
      <c r="AH479" s="33">
        <v>0.64</v>
      </c>
      <c r="AI479" s="15">
        <v>0.36</v>
      </c>
      <c r="AJ479" t="s">
        <v>87</v>
      </c>
      <c r="AK479" s="31" t="s">
        <v>87</v>
      </c>
      <c r="AL479" t="s">
        <v>87</v>
      </c>
      <c r="AM479" s="31" t="s">
        <v>87</v>
      </c>
      <c r="AN479">
        <v>0</v>
      </c>
      <c r="AO479" s="15">
        <v>1</v>
      </c>
      <c r="AP479">
        <v>1</v>
      </c>
      <c r="AQ479" s="15">
        <v>0</v>
      </c>
      <c r="AR479" s="15" t="s">
        <v>5</v>
      </c>
      <c r="AS479">
        <v>0</v>
      </c>
      <c r="AT479">
        <v>1</v>
      </c>
      <c r="AU479">
        <v>0</v>
      </c>
      <c r="AV479">
        <v>0</v>
      </c>
      <c r="AW479">
        <v>0</v>
      </c>
      <c r="AX479">
        <v>0</v>
      </c>
      <c r="AY479" s="15">
        <v>0</v>
      </c>
      <c r="AZ479">
        <v>0</v>
      </c>
      <c r="BA479">
        <v>1</v>
      </c>
      <c r="BB479" s="15">
        <v>0</v>
      </c>
      <c r="BC479">
        <v>818</v>
      </c>
      <c r="BD479">
        <v>95</v>
      </c>
      <c r="BE479" s="21">
        <v>0.29399999999999998</v>
      </c>
      <c r="BF479" s="21">
        <v>35</v>
      </c>
      <c r="BG479">
        <v>0</v>
      </c>
      <c r="BH479">
        <v>0</v>
      </c>
      <c r="BI479">
        <v>0</v>
      </c>
      <c r="BJ479">
        <v>1</v>
      </c>
      <c r="BK479">
        <v>0</v>
      </c>
      <c r="BL479" s="15">
        <v>0</v>
      </c>
      <c r="BM479">
        <v>0</v>
      </c>
      <c r="BN479">
        <v>0</v>
      </c>
      <c r="BO479">
        <v>1</v>
      </c>
      <c r="BP479" s="15">
        <v>0</v>
      </c>
      <c r="BQ479">
        <v>0</v>
      </c>
      <c r="BR479">
        <v>0</v>
      </c>
      <c r="BS479" s="15">
        <v>0</v>
      </c>
      <c r="BT479">
        <v>0</v>
      </c>
      <c r="BU479">
        <v>0</v>
      </c>
      <c r="BV479">
        <v>1</v>
      </c>
      <c r="BW479">
        <v>1</v>
      </c>
      <c r="BX479">
        <v>0</v>
      </c>
      <c r="BY479">
        <v>0</v>
      </c>
      <c r="BZ479">
        <v>1</v>
      </c>
      <c r="CA479">
        <v>1</v>
      </c>
      <c r="CB479">
        <v>1</v>
      </c>
      <c r="CC479">
        <v>0</v>
      </c>
      <c r="CD479">
        <v>0</v>
      </c>
      <c r="CE479" s="15">
        <v>0</v>
      </c>
      <c r="CF479">
        <v>0.123</v>
      </c>
      <c r="CG479">
        <v>226</v>
      </c>
      <c r="CH479">
        <v>1</v>
      </c>
      <c r="CI479">
        <v>0</v>
      </c>
      <c r="CJ479">
        <v>29</v>
      </c>
      <c r="CK479" s="28" t="s">
        <v>80</v>
      </c>
    </row>
    <row r="480" spans="1:89" x14ac:dyDescent="0.35">
      <c r="A480">
        <v>479</v>
      </c>
      <c r="B480">
        <v>31</v>
      </c>
      <c r="C480" s="21" t="s">
        <v>139</v>
      </c>
      <c r="D480" s="11">
        <v>7.4</v>
      </c>
      <c r="E480" s="12">
        <f t="shared" si="72"/>
        <v>1.1297709923664123</v>
      </c>
      <c r="F480" s="7">
        <v>6.55</v>
      </c>
      <c r="G480" s="8">
        <v>1</v>
      </c>
      <c r="H480" s="9">
        <v>0</v>
      </c>
      <c r="I480" s="9">
        <v>0</v>
      </c>
      <c r="J480" s="9">
        <v>0</v>
      </c>
      <c r="K480" s="9">
        <v>0</v>
      </c>
      <c r="L480" s="8">
        <v>1023</v>
      </c>
      <c r="M480" s="9">
        <v>7</v>
      </c>
      <c r="N480" s="9">
        <f t="shared" si="70"/>
        <v>1015</v>
      </c>
      <c r="O480" s="9">
        <f t="shared" si="71"/>
        <v>16</v>
      </c>
      <c r="P480" s="7">
        <v>7.68</v>
      </c>
      <c r="Q480" s="7">
        <v>17.46</v>
      </c>
      <c r="R480" s="9">
        <v>1</v>
      </c>
      <c r="S480" s="9">
        <v>0</v>
      </c>
      <c r="T480" s="9">
        <v>1</v>
      </c>
      <c r="U480" s="9">
        <v>0</v>
      </c>
      <c r="V480" s="9">
        <v>0</v>
      </c>
      <c r="W480" s="25">
        <v>0</v>
      </c>
      <c r="X480" s="9">
        <v>1</v>
      </c>
      <c r="Y480" s="9">
        <v>0</v>
      </c>
      <c r="Z480" s="25">
        <v>0</v>
      </c>
      <c r="AA480" s="9">
        <v>1</v>
      </c>
      <c r="AB480" s="25">
        <v>0</v>
      </c>
      <c r="AC480" s="17">
        <v>2000</v>
      </c>
      <c r="AD480" s="27" t="s">
        <v>87</v>
      </c>
      <c r="AE480" s="27" t="s">
        <v>87</v>
      </c>
      <c r="AF480" s="27" t="s">
        <v>87</v>
      </c>
      <c r="AG480" s="34" t="s">
        <v>87</v>
      </c>
      <c r="AH480" s="33">
        <v>0.64</v>
      </c>
      <c r="AI480" s="15">
        <v>0.36</v>
      </c>
      <c r="AJ480" t="s">
        <v>87</v>
      </c>
      <c r="AK480" s="31" t="s">
        <v>87</v>
      </c>
      <c r="AL480" t="s">
        <v>87</v>
      </c>
      <c r="AM480" s="31" t="s">
        <v>87</v>
      </c>
      <c r="AN480">
        <v>0</v>
      </c>
      <c r="AO480" s="15">
        <v>1</v>
      </c>
      <c r="AP480">
        <v>1</v>
      </c>
      <c r="AQ480" s="15">
        <v>0</v>
      </c>
      <c r="AR480" s="15" t="s">
        <v>5</v>
      </c>
      <c r="AS480">
        <v>0</v>
      </c>
      <c r="AT480">
        <v>1</v>
      </c>
      <c r="AU480">
        <v>0</v>
      </c>
      <c r="AV480">
        <v>0</v>
      </c>
      <c r="AW480">
        <v>0</v>
      </c>
      <c r="AX480">
        <v>0</v>
      </c>
      <c r="AY480" s="15">
        <v>0</v>
      </c>
      <c r="AZ480">
        <v>0</v>
      </c>
      <c r="BA480">
        <v>1</v>
      </c>
      <c r="BB480" s="15">
        <v>0</v>
      </c>
      <c r="BC480">
        <v>818</v>
      </c>
      <c r="BD480">
        <v>95</v>
      </c>
      <c r="BE480" s="21">
        <v>0.29399999999999998</v>
      </c>
      <c r="BF480" s="21">
        <v>35</v>
      </c>
      <c r="BG480">
        <v>0</v>
      </c>
      <c r="BH480">
        <v>0</v>
      </c>
      <c r="BI480">
        <v>0</v>
      </c>
      <c r="BJ480">
        <v>1</v>
      </c>
      <c r="BK480">
        <v>0</v>
      </c>
      <c r="BL480" s="15">
        <v>0</v>
      </c>
      <c r="BM480">
        <v>0</v>
      </c>
      <c r="BN480">
        <v>0</v>
      </c>
      <c r="BO480">
        <v>1</v>
      </c>
      <c r="BP480" s="15">
        <v>0</v>
      </c>
      <c r="BQ480">
        <v>0</v>
      </c>
      <c r="BR480">
        <v>0</v>
      </c>
      <c r="BS480" s="15">
        <v>0</v>
      </c>
      <c r="BT480">
        <v>0</v>
      </c>
      <c r="BU480">
        <v>0</v>
      </c>
      <c r="BV480">
        <v>1</v>
      </c>
      <c r="BW480">
        <v>1</v>
      </c>
      <c r="BX480">
        <v>0</v>
      </c>
      <c r="BY480">
        <v>0</v>
      </c>
      <c r="BZ480">
        <v>1</v>
      </c>
      <c r="CA480">
        <v>1</v>
      </c>
      <c r="CB480">
        <v>1</v>
      </c>
      <c r="CC480">
        <v>0</v>
      </c>
      <c r="CD480">
        <v>0</v>
      </c>
      <c r="CE480" s="15">
        <v>0</v>
      </c>
      <c r="CF480">
        <v>0.123</v>
      </c>
      <c r="CG480">
        <v>226</v>
      </c>
      <c r="CH480">
        <v>1</v>
      </c>
      <c r="CI480">
        <v>0</v>
      </c>
      <c r="CJ480">
        <v>29</v>
      </c>
      <c r="CK480" s="28" t="s">
        <v>80</v>
      </c>
    </row>
    <row r="481" spans="1:89" x14ac:dyDescent="0.35">
      <c r="A481">
        <v>480</v>
      </c>
      <c r="B481">
        <v>31</v>
      </c>
      <c r="C481" s="21" t="s">
        <v>139</v>
      </c>
      <c r="D481" s="11">
        <v>6</v>
      </c>
      <c r="E481" s="12">
        <f t="shared" si="72"/>
        <v>3.333333333333333</v>
      </c>
      <c r="F481" s="7">
        <v>1.8</v>
      </c>
      <c r="G481" s="8">
        <v>1</v>
      </c>
      <c r="H481" s="9">
        <v>0</v>
      </c>
      <c r="I481" s="9">
        <v>0</v>
      </c>
      <c r="J481" s="9">
        <v>0</v>
      </c>
      <c r="K481" s="9">
        <v>0</v>
      </c>
      <c r="L481" s="8">
        <v>672</v>
      </c>
      <c r="M481" s="9">
        <v>7</v>
      </c>
      <c r="N481" s="9">
        <f t="shared" si="70"/>
        <v>664</v>
      </c>
      <c r="O481" s="9">
        <f t="shared" si="71"/>
        <v>16</v>
      </c>
      <c r="P481" s="7">
        <v>5.45</v>
      </c>
      <c r="Q481" s="7">
        <v>17.46</v>
      </c>
      <c r="R481" s="9">
        <v>1</v>
      </c>
      <c r="S481" s="9">
        <v>0</v>
      </c>
      <c r="T481" s="9">
        <v>1</v>
      </c>
      <c r="U481" s="9">
        <v>0</v>
      </c>
      <c r="V481" s="9">
        <v>0</v>
      </c>
      <c r="W481" s="25">
        <v>0</v>
      </c>
      <c r="X481" s="9">
        <v>1</v>
      </c>
      <c r="Y481" s="9">
        <v>0</v>
      </c>
      <c r="Z481" s="25">
        <v>0</v>
      </c>
      <c r="AA481" s="9">
        <v>1</v>
      </c>
      <c r="AB481" s="25">
        <v>0</v>
      </c>
      <c r="AC481" s="17">
        <v>2000</v>
      </c>
      <c r="AD481" s="27" t="s">
        <v>87</v>
      </c>
      <c r="AE481" s="27" t="s">
        <v>87</v>
      </c>
      <c r="AF481" s="27" t="s">
        <v>87</v>
      </c>
      <c r="AG481" s="34" t="s">
        <v>87</v>
      </c>
      <c r="AH481" s="33">
        <v>0.64</v>
      </c>
      <c r="AI481" s="15">
        <v>0.36</v>
      </c>
      <c r="AJ481" t="s">
        <v>87</v>
      </c>
      <c r="AK481" s="31" t="s">
        <v>87</v>
      </c>
      <c r="AL481" t="s">
        <v>87</v>
      </c>
      <c r="AM481" s="31" t="s">
        <v>87</v>
      </c>
      <c r="AN481">
        <v>0</v>
      </c>
      <c r="AO481" s="15">
        <v>1</v>
      </c>
      <c r="AP481">
        <v>1</v>
      </c>
      <c r="AQ481" s="15">
        <v>0</v>
      </c>
      <c r="AR481" s="15" t="s">
        <v>5</v>
      </c>
      <c r="AS481">
        <v>0</v>
      </c>
      <c r="AT481">
        <v>1</v>
      </c>
      <c r="AU481">
        <v>0</v>
      </c>
      <c r="AV481">
        <v>0</v>
      </c>
      <c r="AW481">
        <v>0</v>
      </c>
      <c r="AX481">
        <v>0</v>
      </c>
      <c r="AY481" s="15">
        <v>0</v>
      </c>
      <c r="AZ481">
        <v>0</v>
      </c>
      <c r="BA481">
        <v>1</v>
      </c>
      <c r="BB481" s="15">
        <v>0</v>
      </c>
      <c r="BC481">
        <v>818</v>
      </c>
      <c r="BD481">
        <v>95</v>
      </c>
      <c r="BE481" s="21">
        <v>0.29399999999999998</v>
      </c>
      <c r="BF481" s="21">
        <v>35</v>
      </c>
      <c r="BG481">
        <v>0</v>
      </c>
      <c r="BH481">
        <v>0</v>
      </c>
      <c r="BI481">
        <v>0</v>
      </c>
      <c r="BJ481">
        <v>1</v>
      </c>
      <c r="BK481">
        <v>0</v>
      </c>
      <c r="BL481" s="15">
        <v>0</v>
      </c>
      <c r="BM481">
        <v>0</v>
      </c>
      <c r="BN481">
        <v>0</v>
      </c>
      <c r="BO481">
        <v>1</v>
      </c>
      <c r="BP481" s="15">
        <v>0</v>
      </c>
      <c r="BQ481">
        <v>0</v>
      </c>
      <c r="BR481">
        <v>0</v>
      </c>
      <c r="BS481" s="15">
        <v>0</v>
      </c>
      <c r="BT481">
        <v>0</v>
      </c>
      <c r="BU481">
        <v>0</v>
      </c>
      <c r="BV481">
        <v>1</v>
      </c>
      <c r="BW481">
        <v>1</v>
      </c>
      <c r="BX481">
        <v>0</v>
      </c>
      <c r="BY481">
        <v>0</v>
      </c>
      <c r="BZ481">
        <v>1</v>
      </c>
      <c r="CA481">
        <v>1</v>
      </c>
      <c r="CB481">
        <v>1</v>
      </c>
      <c r="CC481">
        <v>0</v>
      </c>
      <c r="CD481">
        <v>0</v>
      </c>
      <c r="CE481" s="15">
        <v>0</v>
      </c>
      <c r="CF481">
        <v>0.123</v>
      </c>
      <c r="CG481">
        <v>226</v>
      </c>
      <c r="CH481">
        <v>1</v>
      </c>
      <c r="CI481">
        <v>0</v>
      </c>
      <c r="CJ481">
        <v>29</v>
      </c>
      <c r="CK481" s="28" t="s">
        <v>80</v>
      </c>
    </row>
    <row r="482" spans="1:89" s="38" customFormat="1" x14ac:dyDescent="0.35">
      <c r="A482" s="38">
        <v>481</v>
      </c>
      <c r="B482" s="38">
        <v>31</v>
      </c>
      <c r="C482" s="39" t="s">
        <v>139</v>
      </c>
      <c r="D482" s="40">
        <v>11.5</v>
      </c>
      <c r="E482" s="41">
        <f t="shared" si="72"/>
        <v>1.4631043256997456</v>
      </c>
      <c r="F482" s="42">
        <v>7.86</v>
      </c>
      <c r="G482" s="44">
        <v>1</v>
      </c>
      <c r="H482" s="45">
        <v>0</v>
      </c>
      <c r="I482" s="45">
        <v>0</v>
      </c>
      <c r="J482" s="45">
        <v>0</v>
      </c>
      <c r="K482" s="45">
        <v>0</v>
      </c>
      <c r="L482" s="44">
        <v>672</v>
      </c>
      <c r="M482" s="45">
        <v>7</v>
      </c>
      <c r="N482" s="45">
        <f t="shared" si="70"/>
        <v>664</v>
      </c>
      <c r="O482" s="45">
        <f t="shared" si="71"/>
        <v>16</v>
      </c>
      <c r="P482" s="42">
        <v>7.68</v>
      </c>
      <c r="Q482" s="42">
        <v>17.46</v>
      </c>
      <c r="R482" s="45">
        <v>1</v>
      </c>
      <c r="S482" s="45">
        <v>0</v>
      </c>
      <c r="T482" s="45">
        <v>1</v>
      </c>
      <c r="U482" s="45">
        <v>0</v>
      </c>
      <c r="V482" s="45">
        <v>0</v>
      </c>
      <c r="W482" s="46">
        <v>0</v>
      </c>
      <c r="X482" s="45">
        <v>1</v>
      </c>
      <c r="Y482" s="45">
        <v>0</v>
      </c>
      <c r="Z482" s="46">
        <v>0</v>
      </c>
      <c r="AA482" s="45">
        <v>1</v>
      </c>
      <c r="AB482" s="46">
        <v>0</v>
      </c>
      <c r="AC482" s="47">
        <v>2000</v>
      </c>
      <c r="AD482" s="43" t="s">
        <v>87</v>
      </c>
      <c r="AE482" s="43" t="s">
        <v>87</v>
      </c>
      <c r="AF482" s="43" t="s">
        <v>87</v>
      </c>
      <c r="AG482" s="48" t="s">
        <v>87</v>
      </c>
      <c r="AH482" s="49">
        <v>0.64</v>
      </c>
      <c r="AI482" s="50">
        <v>0.36</v>
      </c>
      <c r="AJ482" s="38" t="s">
        <v>87</v>
      </c>
      <c r="AK482" s="51" t="s">
        <v>87</v>
      </c>
      <c r="AL482" s="38" t="s">
        <v>87</v>
      </c>
      <c r="AM482" s="51" t="s">
        <v>87</v>
      </c>
      <c r="AN482">
        <v>0</v>
      </c>
      <c r="AO482" s="50">
        <v>1</v>
      </c>
      <c r="AP482" s="38">
        <v>1</v>
      </c>
      <c r="AQ482" s="50">
        <v>0</v>
      </c>
      <c r="AR482" s="50" t="s">
        <v>5</v>
      </c>
      <c r="AS482">
        <v>0</v>
      </c>
      <c r="AT482">
        <v>1</v>
      </c>
      <c r="AU482">
        <v>0</v>
      </c>
      <c r="AV482">
        <v>0</v>
      </c>
      <c r="AW482">
        <v>0</v>
      </c>
      <c r="AX482">
        <v>0</v>
      </c>
      <c r="AY482" s="50">
        <v>0</v>
      </c>
      <c r="AZ482">
        <v>0</v>
      </c>
      <c r="BA482">
        <v>1</v>
      </c>
      <c r="BB482" s="50">
        <v>0</v>
      </c>
      <c r="BC482">
        <v>818</v>
      </c>
      <c r="BD482">
        <v>95</v>
      </c>
      <c r="BE482" s="39">
        <v>0.29399999999999998</v>
      </c>
      <c r="BF482" s="39">
        <v>35</v>
      </c>
      <c r="BG482" s="38">
        <v>0</v>
      </c>
      <c r="BH482" s="38">
        <v>0</v>
      </c>
      <c r="BI482" s="38">
        <v>0</v>
      </c>
      <c r="BJ482" s="38">
        <v>1</v>
      </c>
      <c r="BK482" s="38">
        <v>0</v>
      </c>
      <c r="BL482" s="50">
        <v>0</v>
      </c>
      <c r="BM482" s="38">
        <v>0</v>
      </c>
      <c r="BN482" s="38">
        <v>0</v>
      </c>
      <c r="BO482" s="38">
        <v>1</v>
      </c>
      <c r="BP482" s="50">
        <v>0</v>
      </c>
      <c r="BQ482" s="38">
        <v>0</v>
      </c>
      <c r="BR482" s="38">
        <v>0</v>
      </c>
      <c r="BS482" s="50">
        <v>0</v>
      </c>
      <c r="BT482" s="38">
        <v>0</v>
      </c>
      <c r="BU482" s="38">
        <v>0</v>
      </c>
      <c r="BV482" s="38">
        <v>1</v>
      </c>
      <c r="BW482" s="38">
        <v>1</v>
      </c>
      <c r="BX482" s="38">
        <v>0</v>
      </c>
      <c r="BY482" s="38">
        <v>0</v>
      </c>
      <c r="BZ482" s="38">
        <v>1</v>
      </c>
      <c r="CA482">
        <v>1</v>
      </c>
      <c r="CB482" s="38">
        <v>1</v>
      </c>
      <c r="CC482" s="38">
        <v>0</v>
      </c>
      <c r="CD482" s="38">
        <v>0</v>
      </c>
      <c r="CE482" s="50">
        <v>0</v>
      </c>
      <c r="CF482">
        <v>0.123</v>
      </c>
      <c r="CG482">
        <v>226</v>
      </c>
      <c r="CH482">
        <v>1</v>
      </c>
      <c r="CI482">
        <v>0</v>
      </c>
      <c r="CJ482">
        <v>29</v>
      </c>
      <c r="CK482" s="28" t="s">
        <v>80</v>
      </c>
    </row>
    <row r="483" spans="1:89" x14ac:dyDescent="0.35">
      <c r="A483">
        <v>482</v>
      </c>
      <c r="B483">
        <v>32</v>
      </c>
      <c r="C483" s="21" t="s">
        <v>141</v>
      </c>
      <c r="D483" s="11">
        <v>6.62</v>
      </c>
      <c r="E483" s="12">
        <v>0.39</v>
      </c>
      <c r="F483" s="7">
        <f t="shared" ref="F483:F488" si="74">D483/E483</f>
        <v>16.974358974358974</v>
      </c>
      <c r="G483" s="8">
        <v>1</v>
      </c>
      <c r="H483" s="9">
        <v>0</v>
      </c>
      <c r="I483" s="9">
        <v>0</v>
      </c>
      <c r="J483" s="9">
        <v>0</v>
      </c>
      <c r="K483" s="9">
        <v>0</v>
      </c>
      <c r="L483" s="8">
        <v>237</v>
      </c>
      <c r="M483" s="9">
        <v>4</v>
      </c>
      <c r="N483" s="9">
        <f t="shared" si="70"/>
        <v>232</v>
      </c>
      <c r="O483" s="9">
        <f t="shared" si="71"/>
        <v>6</v>
      </c>
      <c r="P483" s="7">
        <v>15.046200000000001</v>
      </c>
      <c r="Q483" s="7">
        <v>15.176500000000001</v>
      </c>
      <c r="R483" s="9">
        <v>1</v>
      </c>
      <c r="S483" s="9">
        <v>0</v>
      </c>
      <c r="T483" s="9">
        <v>0</v>
      </c>
      <c r="U483" s="9">
        <v>0</v>
      </c>
      <c r="V483" s="9">
        <v>1</v>
      </c>
      <c r="W483" s="25">
        <v>0</v>
      </c>
      <c r="X483" s="9">
        <v>0</v>
      </c>
      <c r="Y483" s="9">
        <v>0</v>
      </c>
      <c r="Z483" s="25">
        <v>1</v>
      </c>
      <c r="AA483" s="9">
        <v>1</v>
      </c>
      <c r="AB483" s="25">
        <v>0</v>
      </c>
      <c r="AC483" s="17">
        <v>2017</v>
      </c>
      <c r="AD483" s="27">
        <v>0</v>
      </c>
      <c r="AE483" s="27">
        <v>0</v>
      </c>
      <c r="AF483" s="27">
        <v>0.185</v>
      </c>
      <c r="AG483" s="34">
        <f t="shared" ref="AG483:AG488" si="75">1-AF483</f>
        <v>0.81499999999999995</v>
      </c>
      <c r="AH483" s="33">
        <v>1</v>
      </c>
      <c r="AI483" s="15">
        <v>0</v>
      </c>
      <c r="AJ483">
        <v>0.36969999999999997</v>
      </c>
      <c r="AK483" s="31">
        <v>0.63029999999999997</v>
      </c>
      <c r="AL483">
        <v>0</v>
      </c>
      <c r="AM483" s="31">
        <v>1</v>
      </c>
      <c r="AN483">
        <v>1</v>
      </c>
      <c r="AO483" s="15">
        <v>0</v>
      </c>
      <c r="AP483">
        <v>0</v>
      </c>
      <c r="AQ483" s="15">
        <v>1</v>
      </c>
      <c r="AR483" s="15" t="s">
        <v>11</v>
      </c>
      <c r="AS483">
        <v>1</v>
      </c>
      <c r="AT483">
        <v>0</v>
      </c>
      <c r="AU483">
        <v>0</v>
      </c>
      <c r="AV483">
        <v>0</v>
      </c>
      <c r="AW483">
        <v>0</v>
      </c>
      <c r="AX483">
        <v>0</v>
      </c>
      <c r="AY483" s="15">
        <v>0</v>
      </c>
      <c r="AZ483">
        <v>1</v>
      </c>
      <c r="BA483">
        <v>0</v>
      </c>
      <c r="BB483" s="15">
        <v>0</v>
      </c>
      <c r="BC483">
        <v>12659</v>
      </c>
      <c r="BD483">
        <v>1092</v>
      </c>
      <c r="BE483" s="21">
        <v>0.86599999999999999</v>
      </c>
      <c r="BF483" s="21">
        <v>40.193300000000001</v>
      </c>
      <c r="BG483">
        <v>1</v>
      </c>
      <c r="BH483">
        <v>0</v>
      </c>
      <c r="BI483">
        <v>0</v>
      </c>
      <c r="BJ483">
        <v>0</v>
      </c>
      <c r="BK483">
        <v>0</v>
      </c>
      <c r="BL483" s="15">
        <v>0</v>
      </c>
      <c r="BM483">
        <v>0</v>
      </c>
      <c r="BN483">
        <v>0</v>
      </c>
      <c r="BO483">
        <v>1</v>
      </c>
      <c r="BP483" s="15">
        <v>0</v>
      </c>
      <c r="BQ483">
        <v>0</v>
      </c>
      <c r="BR483">
        <v>0</v>
      </c>
      <c r="BS483" s="15">
        <v>0</v>
      </c>
      <c r="BT483">
        <v>0</v>
      </c>
      <c r="BU483">
        <v>0</v>
      </c>
      <c r="BV483">
        <v>1</v>
      </c>
      <c r="BW483">
        <v>1</v>
      </c>
      <c r="BX483">
        <v>0</v>
      </c>
      <c r="BY483">
        <v>0</v>
      </c>
      <c r="BZ483">
        <v>1</v>
      </c>
      <c r="CA483">
        <v>1</v>
      </c>
      <c r="CB483">
        <v>0</v>
      </c>
      <c r="CC483">
        <v>0</v>
      </c>
      <c r="CD483">
        <v>0</v>
      </c>
      <c r="CE483" s="15">
        <v>0</v>
      </c>
      <c r="CF483">
        <v>1.35</v>
      </c>
      <c r="CG483">
        <v>0</v>
      </c>
      <c r="CH483">
        <v>1</v>
      </c>
      <c r="CI483">
        <v>0</v>
      </c>
      <c r="CJ483">
        <v>42</v>
      </c>
      <c r="CK483" s="28" t="s">
        <v>80</v>
      </c>
    </row>
    <row r="484" spans="1:89" x14ac:dyDescent="0.35">
      <c r="A484">
        <v>483</v>
      </c>
      <c r="B484">
        <v>32</v>
      </c>
      <c r="C484" s="21" t="s">
        <v>141</v>
      </c>
      <c r="D484" s="11">
        <v>9.9700000000000006</v>
      </c>
      <c r="E484" s="12">
        <v>1.1100000000000001</v>
      </c>
      <c r="F484" s="7">
        <f t="shared" si="74"/>
        <v>8.9819819819819813</v>
      </c>
      <c r="G484" s="8">
        <v>1</v>
      </c>
      <c r="H484" s="9">
        <v>0</v>
      </c>
      <c r="I484" s="9">
        <v>0</v>
      </c>
      <c r="J484" s="9">
        <v>0</v>
      </c>
      <c r="K484" s="9">
        <v>0</v>
      </c>
      <c r="L484" s="8">
        <v>237</v>
      </c>
      <c r="M484" s="9">
        <v>7</v>
      </c>
      <c r="N484" s="9">
        <f t="shared" si="70"/>
        <v>229</v>
      </c>
      <c r="O484" s="9">
        <f t="shared" si="71"/>
        <v>6</v>
      </c>
      <c r="P484" s="7">
        <v>15.046200000000001</v>
      </c>
      <c r="Q484" s="7">
        <v>15.176500000000001</v>
      </c>
      <c r="R484" s="9">
        <v>1</v>
      </c>
      <c r="S484" s="9">
        <v>0</v>
      </c>
      <c r="T484" s="9">
        <v>0</v>
      </c>
      <c r="U484" s="9">
        <v>0</v>
      </c>
      <c r="V484" s="9">
        <v>1</v>
      </c>
      <c r="W484" s="25">
        <v>0</v>
      </c>
      <c r="X484" s="9">
        <v>0</v>
      </c>
      <c r="Y484" s="9">
        <v>0</v>
      </c>
      <c r="Z484" s="25">
        <v>1</v>
      </c>
      <c r="AA484" s="9">
        <v>1</v>
      </c>
      <c r="AB484" s="25">
        <v>0</v>
      </c>
      <c r="AC484" s="17">
        <v>2017</v>
      </c>
      <c r="AD484" s="27">
        <v>0</v>
      </c>
      <c r="AE484" s="27">
        <v>0</v>
      </c>
      <c r="AF484" s="27">
        <v>0.185</v>
      </c>
      <c r="AG484" s="34">
        <f t="shared" si="75"/>
        <v>0.81499999999999995</v>
      </c>
      <c r="AH484" s="33">
        <v>1</v>
      </c>
      <c r="AI484" s="15">
        <v>0</v>
      </c>
      <c r="AJ484">
        <v>0.36969999999999997</v>
      </c>
      <c r="AK484" s="31">
        <v>0.63029999999999997</v>
      </c>
      <c r="AL484">
        <v>0</v>
      </c>
      <c r="AM484" s="31">
        <v>1</v>
      </c>
      <c r="AN484">
        <v>1</v>
      </c>
      <c r="AO484" s="15">
        <v>0</v>
      </c>
      <c r="AP484">
        <v>0</v>
      </c>
      <c r="AQ484" s="15">
        <v>1</v>
      </c>
      <c r="AR484" s="15" t="s">
        <v>11</v>
      </c>
      <c r="AS484">
        <v>1</v>
      </c>
      <c r="AT484">
        <v>0</v>
      </c>
      <c r="AU484">
        <v>0</v>
      </c>
      <c r="AV484">
        <v>0</v>
      </c>
      <c r="AW484">
        <v>0</v>
      </c>
      <c r="AX484">
        <v>0</v>
      </c>
      <c r="AY484" s="15">
        <v>0</v>
      </c>
      <c r="AZ484">
        <v>1</v>
      </c>
      <c r="BA484">
        <v>0</v>
      </c>
      <c r="BB484" s="15">
        <v>0</v>
      </c>
      <c r="BC484">
        <v>12659</v>
      </c>
      <c r="BD484">
        <v>1092</v>
      </c>
      <c r="BE484" s="21">
        <v>0.86599999999999999</v>
      </c>
      <c r="BF484" s="21">
        <v>40.193300000000001</v>
      </c>
      <c r="BG484">
        <v>0</v>
      </c>
      <c r="BH484">
        <v>0</v>
      </c>
      <c r="BI484">
        <v>1</v>
      </c>
      <c r="BJ484">
        <v>0</v>
      </c>
      <c r="BK484">
        <v>0</v>
      </c>
      <c r="BL484" s="15">
        <v>0</v>
      </c>
      <c r="BM484">
        <v>1</v>
      </c>
      <c r="BN484">
        <v>0</v>
      </c>
      <c r="BO484">
        <v>0</v>
      </c>
      <c r="BP484" s="15">
        <v>0</v>
      </c>
      <c r="BQ484">
        <v>0</v>
      </c>
      <c r="BR484">
        <v>0</v>
      </c>
      <c r="BS484" s="15">
        <v>1</v>
      </c>
      <c r="BT484">
        <v>0</v>
      </c>
      <c r="BU484">
        <v>0</v>
      </c>
      <c r="BV484">
        <v>1</v>
      </c>
      <c r="BW484">
        <v>1</v>
      </c>
      <c r="BX484">
        <v>0</v>
      </c>
      <c r="BY484">
        <v>0</v>
      </c>
      <c r="BZ484">
        <v>1</v>
      </c>
      <c r="CA484">
        <v>1</v>
      </c>
      <c r="CB484">
        <v>0</v>
      </c>
      <c r="CC484">
        <v>0</v>
      </c>
      <c r="CD484">
        <v>0</v>
      </c>
      <c r="CE484" s="15">
        <v>0</v>
      </c>
      <c r="CF484">
        <v>1.35</v>
      </c>
      <c r="CG484">
        <v>0</v>
      </c>
      <c r="CH484">
        <v>1</v>
      </c>
      <c r="CI484">
        <v>0</v>
      </c>
      <c r="CJ484">
        <v>42</v>
      </c>
      <c r="CK484" s="28" t="s">
        <v>80</v>
      </c>
    </row>
    <row r="485" spans="1:89" x14ac:dyDescent="0.35">
      <c r="A485">
        <v>484</v>
      </c>
      <c r="B485">
        <v>32</v>
      </c>
      <c r="C485" s="21" t="s">
        <v>141</v>
      </c>
      <c r="D485" s="11">
        <v>5.72</v>
      </c>
      <c r="E485" s="12">
        <v>0.67</v>
      </c>
      <c r="F485" s="7">
        <f t="shared" si="74"/>
        <v>8.5373134328358198</v>
      </c>
      <c r="G485" s="8">
        <v>1</v>
      </c>
      <c r="H485" s="9">
        <v>0</v>
      </c>
      <c r="I485" s="9">
        <v>0</v>
      </c>
      <c r="J485" s="9">
        <v>0</v>
      </c>
      <c r="K485" s="9">
        <v>0</v>
      </c>
      <c r="L485" s="8">
        <v>237</v>
      </c>
      <c r="M485" s="9">
        <v>8</v>
      </c>
      <c r="N485" s="9">
        <f t="shared" si="70"/>
        <v>228</v>
      </c>
      <c r="O485" s="9">
        <f t="shared" si="71"/>
        <v>6</v>
      </c>
      <c r="P485" s="7">
        <v>15.046200000000001</v>
      </c>
      <c r="Q485" s="7">
        <v>15.176500000000001</v>
      </c>
      <c r="R485" s="9">
        <v>1</v>
      </c>
      <c r="S485" s="9">
        <v>0</v>
      </c>
      <c r="T485" s="9">
        <v>0</v>
      </c>
      <c r="U485" s="9">
        <v>0</v>
      </c>
      <c r="V485" s="9">
        <v>1</v>
      </c>
      <c r="W485" s="25">
        <v>0</v>
      </c>
      <c r="X485" s="9">
        <v>0</v>
      </c>
      <c r="Y485" s="9">
        <v>0</v>
      </c>
      <c r="Z485" s="25">
        <v>1</v>
      </c>
      <c r="AA485" s="9">
        <v>1</v>
      </c>
      <c r="AB485" s="25">
        <v>0</v>
      </c>
      <c r="AC485" s="17">
        <v>2017</v>
      </c>
      <c r="AD485" s="27">
        <v>0</v>
      </c>
      <c r="AE485" s="27">
        <v>0</v>
      </c>
      <c r="AF485" s="27">
        <v>0.185</v>
      </c>
      <c r="AG485" s="34">
        <f t="shared" si="75"/>
        <v>0.81499999999999995</v>
      </c>
      <c r="AH485" s="33">
        <v>1</v>
      </c>
      <c r="AI485" s="15">
        <v>0</v>
      </c>
      <c r="AJ485">
        <v>0.36969999999999997</v>
      </c>
      <c r="AK485" s="31">
        <v>0.63029999999999997</v>
      </c>
      <c r="AL485">
        <v>0</v>
      </c>
      <c r="AM485" s="31">
        <v>1</v>
      </c>
      <c r="AN485">
        <v>1</v>
      </c>
      <c r="AO485" s="15">
        <v>0</v>
      </c>
      <c r="AP485">
        <v>0</v>
      </c>
      <c r="AQ485" s="15">
        <v>1</v>
      </c>
      <c r="AR485" s="15" t="s">
        <v>11</v>
      </c>
      <c r="AS485">
        <v>1</v>
      </c>
      <c r="AT485">
        <v>0</v>
      </c>
      <c r="AU485">
        <v>0</v>
      </c>
      <c r="AV485">
        <v>0</v>
      </c>
      <c r="AW485">
        <v>0</v>
      </c>
      <c r="AX485">
        <v>0</v>
      </c>
      <c r="AY485" s="15">
        <v>0</v>
      </c>
      <c r="AZ485">
        <v>1</v>
      </c>
      <c r="BA485">
        <v>0</v>
      </c>
      <c r="BB485" s="15">
        <v>0</v>
      </c>
      <c r="BC485">
        <v>12659</v>
      </c>
      <c r="BD485">
        <v>1092</v>
      </c>
      <c r="BE485" s="21">
        <v>0.86599999999999999</v>
      </c>
      <c r="BF485" s="21">
        <v>40.193300000000001</v>
      </c>
      <c r="BG485">
        <v>0</v>
      </c>
      <c r="BH485">
        <v>0</v>
      </c>
      <c r="BI485">
        <v>0</v>
      </c>
      <c r="BJ485">
        <v>0</v>
      </c>
      <c r="BK485">
        <v>1</v>
      </c>
      <c r="BL485" s="15">
        <v>0</v>
      </c>
      <c r="BM485">
        <v>0</v>
      </c>
      <c r="BN485">
        <v>1</v>
      </c>
      <c r="BO485">
        <v>0</v>
      </c>
      <c r="BP485" s="15">
        <v>0</v>
      </c>
      <c r="BQ485">
        <v>0</v>
      </c>
      <c r="BR485">
        <v>0</v>
      </c>
      <c r="BS485" s="15">
        <v>1</v>
      </c>
      <c r="BT485">
        <v>0</v>
      </c>
      <c r="BU485">
        <v>0</v>
      </c>
      <c r="BV485">
        <v>1</v>
      </c>
      <c r="BW485">
        <v>1</v>
      </c>
      <c r="BX485">
        <v>0</v>
      </c>
      <c r="BY485">
        <v>0</v>
      </c>
      <c r="BZ485">
        <v>1</v>
      </c>
      <c r="CA485">
        <v>1</v>
      </c>
      <c r="CB485">
        <v>0</v>
      </c>
      <c r="CC485">
        <v>0</v>
      </c>
      <c r="CD485">
        <v>0</v>
      </c>
      <c r="CE485" s="15">
        <v>0</v>
      </c>
      <c r="CF485">
        <v>1.35</v>
      </c>
      <c r="CG485">
        <v>0</v>
      </c>
      <c r="CH485">
        <v>1</v>
      </c>
      <c r="CI485">
        <v>0</v>
      </c>
      <c r="CJ485">
        <v>42</v>
      </c>
      <c r="CK485" s="28" t="s">
        <v>80</v>
      </c>
    </row>
    <row r="486" spans="1:89" x14ac:dyDescent="0.35">
      <c r="A486">
        <v>485</v>
      </c>
      <c r="B486">
        <v>32</v>
      </c>
      <c r="C486" s="21" t="s">
        <v>141</v>
      </c>
      <c r="D486" s="11">
        <v>5.28</v>
      </c>
      <c r="E486" s="12">
        <v>0.7</v>
      </c>
      <c r="F486" s="7">
        <f t="shared" si="74"/>
        <v>7.5428571428571436</v>
      </c>
      <c r="G486" s="8">
        <v>1</v>
      </c>
      <c r="H486" s="9">
        <v>0</v>
      </c>
      <c r="I486" s="9">
        <v>0</v>
      </c>
      <c r="J486" s="9">
        <v>0</v>
      </c>
      <c r="K486" s="9">
        <v>0</v>
      </c>
      <c r="L486" s="8">
        <v>237</v>
      </c>
      <c r="M486" s="9">
        <v>8</v>
      </c>
      <c r="N486" s="9">
        <f t="shared" si="70"/>
        <v>228</v>
      </c>
      <c r="O486" s="9">
        <f t="shared" si="71"/>
        <v>6</v>
      </c>
      <c r="P486" s="7">
        <v>15.046200000000001</v>
      </c>
      <c r="Q486" s="7">
        <v>15.176500000000001</v>
      </c>
      <c r="R486" s="9">
        <v>1</v>
      </c>
      <c r="S486" s="9">
        <v>0</v>
      </c>
      <c r="T486" s="9">
        <v>0</v>
      </c>
      <c r="U486" s="9">
        <v>0</v>
      </c>
      <c r="V486" s="9">
        <v>1</v>
      </c>
      <c r="W486" s="25">
        <v>0</v>
      </c>
      <c r="X486" s="9">
        <v>0</v>
      </c>
      <c r="Y486" s="9">
        <v>0</v>
      </c>
      <c r="Z486" s="25">
        <v>1</v>
      </c>
      <c r="AA486" s="9">
        <v>1</v>
      </c>
      <c r="AB486" s="25">
        <v>0</v>
      </c>
      <c r="AC486" s="17">
        <v>2017</v>
      </c>
      <c r="AD486" s="27">
        <v>0</v>
      </c>
      <c r="AE486" s="27">
        <v>0</v>
      </c>
      <c r="AF486" s="27">
        <v>0.185</v>
      </c>
      <c r="AG486" s="34">
        <f t="shared" si="75"/>
        <v>0.81499999999999995</v>
      </c>
      <c r="AH486" s="33">
        <v>1</v>
      </c>
      <c r="AI486" s="15">
        <v>0</v>
      </c>
      <c r="AJ486">
        <v>0.36969999999999997</v>
      </c>
      <c r="AK486" s="31">
        <v>0.63029999999999997</v>
      </c>
      <c r="AL486">
        <v>0</v>
      </c>
      <c r="AM486" s="31">
        <v>1</v>
      </c>
      <c r="AN486">
        <v>1</v>
      </c>
      <c r="AO486" s="15">
        <v>0</v>
      </c>
      <c r="AP486">
        <v>0</v>
      </c>
      <c r="AQ486" s="15">
        <v>1</v>
      </c>
      <c r="AR486" s="15" t="s">
        <v>11</v>
      </c>
      <c r="AS486">
        <v>1</v>
      </c>
      <c r="AT486">
        <v>0</v>
      </c>
      <c r="AU486">
        <v>0</v>
      </c>
      <c r="AV486">
        <v>0</v>
      </c>
      <c r="AW486">
        <v>0</v>
      </c>
      <c r="AX486">
        <v>0</v>
      </c>
      <c r="AY486" s="15">
        <v>0</v>
      </c>
      <c r="AZ486">
        <v>1</v>
      </c>
      <c r="BA486">
        <v>0</v>
      </c>
      <c r="BB486" s="15">
        <v>0</v>
      </c>
      <c r="BC486">
        <v>12659</v>
      </c>
      <c r="BD486">
        <v>1092</v>
      </c>
      <c r="BE486" s="21">
        <v>0.86599999999999999</v>
      </c>
      <c r="BF486" s="21">
        <v>40.193300000000001</v>
      </c>
      <c r="BG486">
        <v>0</v>
      </c>
      <c r="BH486">
        <v>0</v>
      </c>
      <c r="BI486">
        <v>1</v>
      </c>
      <c r="BJ486">
        <v>0</v>
      </c>
      <c r="BK486">
        <v>0</v>
      </c>
      <c r="BL486" s="15">
        <v>0</v>
      </c>
      <c r="BM486">
        <v>0</v>
      </c>
      <c r="BN486">
        <v>1</v>
      </c>
      <c r="BO486">
        <v>0</v>
      </c>
      <c r="BP486" s="15">
        <v>0</v>
      </c>
      <c r="BQ486">
        <v>0</v>
      </c>
      <c r="BR486">
        <v>0</v>
      </c>
      <c r="BS486" s="15">
        <v>1</v>
      </c>
      <c r="BT486">
        <v>0</v>
      </c>
      <c r="BU486">
        <v>0</v>
      </c>
      <c r="BV486">
        <v>1</v>
      </c>
      <c r="BW486">
        <v>1</v>
      </c>
      <c r="BX486">
        <v>0</v>
      </c>
      <c r="BY486">
        <v>0</v>
      </c>
      <c r="BZ486">
        <v>1</v>
      </c>
      <c r="CA486">
        <v>1</v>
      </c>
      <c r="CB486">
        <v>0</v>
      </c>
      <c r="CC486">
        <v>0</v>
      </c>
      <c r="CD486">
        <v>0</v>
      </c>
      <c r="CE486" s="15">
        <v>0</v>
      </c>
      <c r="CF486">
        <v>1.35</v>
      </c>
      <c r="CG486">
        <v>0</v>
      </c>
      <c r="CH486">
        <v>1</v>
      </c>
      <c r="CI486">
        <v>0</v>
      </c>
      <c r="CJ486">
        <v>42</v>
      </c>
      <c r="CK486" s="28" t="s">
        <v>80</v>
      </c>
    </row>
    <row r="487" spans="1:89" x14ac:dyDescent="0.35">
      <c r="A487">
        <v>486</v>
      </c>
      <c r="B487">
        <v>32</v>
      </c>
      <c r="C487" s="21" t="s">
        <v>141</v>
      </c>
      <c r="D487" s="11">
        <v>8.99</v>
      </c>
      <c r="E487" s="12">
        <v>1.39</v>
      </c>
      <c r="F487" s="7">
        <f t="shared" si="74"/>
        <v>6.4676258992805762</v>
      </c>
      <c r="G487" s="8">
        <v>1</v>
      </c>
      <c r="H487" s="9">
        <v>0</v>
      </c>
      <c r="I487" s="9">
        <v>0</v>
      </c>
      <c r="J487" s="9">
        <v>0</v>
      </c>
      <c r="K487" s="9">
        <v>0</v>
      </c>
      <c r="L487" s="8">
        <v>237</v>
      </c>
      <c r="M487" s="9">
        <v>8</v>
      </c>
      <c r="N487" s="9">
        <f t="shared" si="70"/>
        <v>228</v>
      </c>
      <c r="O487" s="9">
        <f t="shared" si="71"/>
        <v>6</v>
      </c>
      <c r="P487" s="7">
        <v>15.046200000000001</v>
      </c>
      <c r="Q487" s="7">
        <v>15.176500000000001</v>
      </c>
      <c r="R487" s="9">
        <v>1</v>
      </c>
      <c r="S487" s="9">
        <v>0</v>
      </c>
      <c r="T487" s="9">
        <v>0</v>
      </c>
      <c r="U487" s="9">
        <v>0</v>
      </c>
      <c r="V487" s="9">
        <v>1</v>
      </c>
      <c r="W487" s="25">
        <v>0</v>
      </c>
      <c r="X487" s="9">
        <v>0</v>
      </c>
      <c r="Y487" s="9">
        <v>0</v>
      </c>
      <c r="Z487" s="25">
        <v>1</v>
      </c>
      <c r="AA487" s="9">
        <v>1</v>
      </c>
      <c r="AB487" s="25">
        <v>0</v>
      </c>
      <c r="AC487" s="17">
        <v>2017</v>
      </c>
      <c r="AD487" s="27">
        <v>0</v>
      </c>
      <c r="AE487" s="27">
        <v>0</v>
      </c>
      <c r="AF487" s="27">
        <v>0.185</v>
      </c>
      <c r="AG487" s="34">
        <f t="shared" si="75"/>
        <v>0.81499999999999995</v>
      </c>
      <c r="AH487" s="33">
        <v>1</v>
      </c>
      <c r="AI487" s="15">
        <v>0</v>
      </c>
      <c r="AJ487">
        <v>0.36969999999999997</v>
      </c>
      <c r="AK487" s="31">
        <v>0.63029999999999997</v>
      </c>
      <c r="AL487">
        <v>0</v>
      </c>
      <c r="AM487" s="31">
        <v>1</v>
      </c>
      <c r="AN487">
        <v>1</v>
      </c>
      <c r="AO487" s="15">
        <v>0</v>
      </c>
      <c r="AP487">
        <v>0</v>
      </c>
      <c r="AQ487" s="15">
        <v>1</v>
      </c>
      <c r="AR487" s="15" t="s">
        <v>11</v>
      </c>
      <c r="AS487">
        <v>1</v>
      </c>
      <c r="AT487">
        <v>0</v>
      </c>
      <c r="AU487">
        <v>0</v>
      </c>
      <c r="AV487">
        <v>0</v>
      </c>
      <c r="AW487">
        <v>0</v>
      </c>
      <c r="AX487">
        <v>0</v>
      </c>
      <c r="AY487" s="15">
        <v>0</v>
      </c>
      <c r="AZ487">
        <v>1</v>
      </c>
      <c r="BA487">
        <v>0</v>
      </c>
      <c r="BB487" s="15">
        <v>0</v>
      </c>
      <c r="BC487">
        <v>12659</v>
      </c>
      <c r="BD487">
        <v>1092</v>
      </c>
      <c r="BE487" s="21">
        <v>0.86599999999999999</v>
      </c>
      <c r="BF487" s="21">
        <v>40.193300000000001</v>
      </c>
      <c r="BG487">
        <v>0</v>
      </c>
      <c r="BH487">
        <v>0</v>
      </c>
      <c r="BI487">
        <v>0</v>
      </c>
      <c r="BJ487">
        <v>0</v>
      </c>
      <c r="BK487">
        <v>1</v>
      </c>
      <c r="BL487" s="15">
        <v>0</v>
      </c>
      <c r="BM487">
        <v>0</v>
      </c>
      <c r="BN487">
        <v>1</v>
      </c>
      <c r="BO487">
        <v>0</v>
      </c>
      <c r="BP487" s="15">
        <v>0</v>
      </c>
      <c r="BQ487">
        <v>0</v>
      </c>
      <c r="BR487">
        <v>0</v>
      </c>
      <c r="BS487" s="15">
        <v>1</v>
      </c>
      <c r="BT487">
        <v>0</v>
      </c>
      <c r="BU487">
        <v>0</v>
      </c>
      <c r="BV487">
        <v>1</v>
      </c>
      <c r="BW487">
        <v>1</v>
      </c>
      <c r="BX487">
        <v>0</v>
      </c>
      <c r="BY487">
        <v>0</v>
      </c>
      <c r="BZ487">
        <v>1</v>
      </c>
      <c r="CA487">
        <v>1</v>
      </c>
      <c r="CB487">
        <v>0</v>
      </c>
      <c r="CC487">
        <v>0</v>
      </c>
      <c r="CD487">
        <v>0</v>
      </c>
      <c r="CE487" s="15">
        <v>0</v>
      </c>
      <c r="CF487">
        <v>1.35</v>
      </c>
      <c r="CG487">
        <v>0</v>
      </c>
      <c r="CH487">
        <v>1</v>
      </c>
      <c r="CI487">
        <v>0</v>
      </c>
      <c r="CJ487">
        <v>42</v>
      </c>
      <c r="CK487" s="28" t="s">
        <v>80</v>
      </c>
    </row>
    <row r="488" spans="1:89" s="38" customFormat="1" x14ac:dyDescent="0.35">
      <c r="A488" s="38">
        <v>487</v>
      </c>
      <c r="B488" s="38">
        <v>32</v>
      </c>
      <c r="C488" s="39" t="s">
        <v>141</v>
      </c>
      <c r="D488" s="40">
        <v>7.98</v>
      </c>
      <c r="E488" s="41">
        <v>1.8</v>
      </c>
      <c r="F488" s="42">
        <f t="shared" si="74"/>
        <v>4.4333333333333336</v>
      </c>
      <c r="G488" s="44">
        <v>1</v>
      </c>
      <c r="H488" s="45">
        <v>0</v>
      </c>
      <c r="I488" s="45">
        <v>0</v>
      </c>
      <c r="J488" s="45">
        <v>0</v>
      </c>
      <c r="K488" s="45">
        <v>0</v>
      </c>
      <c r="L488" s="44">
        <v>237</v>
      </c>
      <c r="M488" s="45">
        <v>8</v>
      </c>
      <c r="N488" s="45">
        <f t="shared" si="70"/>
        <v>228</v>
      </c>
      <c r="O488" s="45">
        <f t="shared" si="71"/>
        <v>6</v>
      </c>
      <c r="P488" s="42">
        <v>15.046200000000001</v>
      </c>
      <c r="Q488" s="42">
        <v>15.176500000000001</v>
      </c>
      <c r="R488" s="45">
        <v>1</v>
      </c>
      <c r="S488" s="45">
        <v>0</v>
      </c>
      <c r="T488" s="45">
        <v>0</v>
      </c>
      <c r="U488" s="45">
        <v>0</v>
      </c>
      <c r="V488" s="45">
        <v>1</v>
      </c>
      <c r="W488" s="46">
        <v>0</v>
      </c>
      <c r="X488" s="45">
        <v>0</v>
      </c>
      <c r="Y488" s="45">
        <v>0</v>
      </c>
      <c r="Z488" s="46">
        <v>1</v>
      </c>
      <c r="AA488" s="45">
        <v>1</v>
      </c>
      <c r="AB488" s="46">
        <v>0</v>
      </c>
      <c r="AC488" s="47">
        <v>2017</v>
      </c>
      <c r="AD488" s="43">
        <v>0</v>
      </c>
      <c r="AE488" s="43">
        <v>0</v>
      </c>
      <c r="AF488" s="43">
        <v>0.185</v>
      </c>
      <c r="AG488" s="48">
        <f t="shared" si="75"/>
        <v>0.81499999999999995</v>
      </c>
      <c r="AH488" s="49">
        <v>1</v>
      </c>
      <c r="AI488" s="50">
        <v>0</v>
      </c>
      <c r="AJ488" s="38">
        <v>0.36969999999999997</v>
      </c>
      <c r="AK488" s="51">
        <v>0.63029999999999997</v>
      </c>
      <c r="AL488" s="38">
        <v>0</v>
      </c>
      <c r="AM488" s="51">
        <v>1</v>
      </c>
      <c r="AN488">
        <v>1</v>
      </c>
      <c r="AO488" s="50">
        <v>0</v>
      </c>
      <c r="AP488" s="38">
        <v>0</v>
      </c>
      <c r="AQ488" s="50">
        <v>1</v>
      </c>
      <c r="AR488" s="50" t="s">
        <v>11</v>
      </c>
      <c r="AS488">
        <v>1</v>
      </c>
      <c r="AT488">
        <v>0</v>
      </c>
      <c r="AU488">
        <v>0</v>
      </c>
      <c r="AV488">
        <v>0</v>
      </c>
      <c r="AW488">
        <v>0</v>
      </c>
      <c r="AX488">
        <v>0</v>
      </c>
      <c r="AY488" s="50">
        <v>0</v>
      </c>
      <c r="AZ488">
        <v>1</v>
      </c>
      <c r="BA488">
        <v>0</v>
      </c>
      <c r="BB488" s="50">
        <v>0</v>
      </c>
      <c r="BC488">
        <v>12659</v>
      </c>
      <c r="BD488">
        <v>1092</v>
      </c>
      <c r="BE488" s="39">
        <v>0.86599999999999999</v>
      </c>
      <c r="BF488" s="39">
        <v>40.193300000000001</v>
      </c>
      <c r="BG488" s="38">
        <v>0</v>
      </c>
      <c r="BH488" s="38">
        <v>0</v>
      </c>
      <c r="BI488" s="38">
        <v>1</v>
      </c>
      <c r="BJ488" s="38">
        <v>0</v>
      </c>
      <c r="BK488" s="38">
        <v>0</v>
      </c>
      <c r="BL488" s="50">
        <v>0</v>
      </c>
      <c r="BM488" s="38">
        <v>0</v>
      </c>
      <c r="BN488" s="38">
        <v>1</v>
      </c>
      <c r="BO488" s="38">
        <v>0</v>
      </c>
      <c r="BP488" s="50">
        <v>0</v>
      </c>
      <c r="BQ488" s="38">
        <v>0</v>
      </c>
      <c r="BR488" s="38">
        <v>0</v>
      </c>
      <c r="BS488" s="50">
        <v>1</v>
      </c>
      <c r="BT488" s="38">
        <v>0</v>
      </c>
      <c r="BU488" s="38">
        <v>0</v>
      </c>
      <c r="BV488" s="38">
        <v>1</v>
      </c>
      <c r="BW488" s="38">
        <v>1</v>
      </c>
      <c r="BX488" s="38">
        <v>0</v>
      </c>
      <c r="BY488" s="38">
        <v>0</v>
      </c>
      <c r="BZ488" s="38">
        <v>1</v>
      </c>
      <c r="CA488">
        <v>1</v>
      </c>
      <c r="CB488" s="38">
        <v>0</v>
      </c>
      <c r="CC488" s="38">
        <v>0</v>
      </c>
      <c r="CD488" s="38">
        <v>0</v>
      </c>
      <c r="CE488" s="50">
        <v>0</v>
      </c>
      <c r="CF488">
        <v>1.35</v>
      </c>
      <c r="CG488">
        <v>0</v>
      </c>
      <c r="CH488">
        <v>1</v>
      </c>
      <c r="CI488">
        <v>0</v>
      </c>
      <c r="CJ488">
        <v>42</v>
      </c>
      <c r="CK488" s="28" t="s">
        <v>80</v>
      </c>
    </row>
    <row r="489" spans="1:89" x14ac:dyDescent="0.35">
      <c r="A489">
        <v>488</v>
      </c>
      <c r="B489">
        <v>33</v>
      </c>
      <c r="C489" s="21" t="s">
        <v>142</v>
      </c>
      <c r="D489" s="11">
        <v>7.9902948865804291</v>
      </c>
      <c r="E489" s="12">
        <v>0.17866041433441621</v>
      </c>
      <c r="F489" s="7">
        <v>44.723364805503103</v>
      </c>
      <c r="G489" s="8">
        <v>0</v>
      </c>
      <c r="H489" s="9">
        <v>0</v>
      </c>
      <c r="I489" s="9">
        <v>1</v>
      </c>
      <c r="J489" s="9">
        <v>0</v>
      </c>
      <c r="K489" s="9">
        <v>0</v>
      </c>
      <c r="L489" s="8">
        <v>43611</v>
      </c>
      <c r="M489" s="9">
        <v>14</v>
      </c>
      <c r="N489" s="9">
        <f t="shared" si="70"/>
        <v>43596</v>
      </c>
      <c r="O489" s="9">
        <f t="shared" si="71"/>
        <v>16</v>
      </c>
      <c r="P489" s="7">
        <v>16</v>
      </c>
      <c r="Q489" s="7">
        <f t="shared" ref="Q489:Q528" si="76">BF489-P489-6</f>
        <v>15.829000000000001</v>
      </c>
      <c r="R489" s="9">
        <v>0</v>
      </c>
      <c r="S489" s="9">
        <v>1</v>
      </c>
      <c r="T489" s="9">
        <v>0</v>
      </c>
      <c r="U489" s="9">
        <v>0</v>
      </c>
      <c r="V489" s="9">
        <v>1</v>
      </c>
      <c r="W489" s="25">
        <v>0</v>
      </c>
      <c r="X489" s="9">
        <v>1</v>
      </c>
      <c r="Y489" s="9">
        <v>0</v>
      </c>
      <c r="Z489" s="25">
        <v>0</v>
      </c>
      <c r="AA489" s="9">
        <v>0</v>
      </c>
      <c r="AB489" s="25">
        <v>1</v>
      </c>
      <c r="AC489" s="17">
        <v>2008</v>
      </c>
      <c r="AD489" s="27">
        <v>0</v>
      </c>
      <c r="AE489" s="27">
        <v>0</v>
      </c>
      <c r="AF489" s="27">
        <v>0.20100000000000001</v>
      </c>
      <c r="AG489" s="34">
        <v>0.79900000000000004</v>
      </c>
      <c r="AH489" s="33" t="s">
        <v>87</v>
      </c>
      <c r="AI489" s="15" t="s">
        <v>87</v>
      </c>
      <c r="AJ489" s="30">
        <f t="shared" ref="AJ489:AJ500" si="77">1-AK489</f>
        <v>0.42900000000000005</v>
      </c>
      <c r="AK489" s="31">
        <v>0.57099999999999995</v>
      </c>
      <c r="AL489">
        <v>0.61499999999999999</v>
      </c>
      <c r="AM489" s="31">
        <f t="shared" ref="AM489:AM504" si="78">1-AL489</f>
        <v>0.38500000000000001</v>
      </c>
      <c r="AN489">
        <v>0</v>
      </c>
      <c r="AO489" s="15">
        <v>1</v>
      </c>
      <c r="AP489">
        <f t="shared" ref="AP489:AP504" si="79">1-AQ489</f>
        <v>0.47399999999999998</v>
      </c>
      <c r="AQ489" s="15">
        <v>0.52600000000000002</v>
      </c>
      <c r="AR489" s="15" t="s">
        <v>28</v>
      </c>
      <c r="AS489">
        <v>0</v>
      </c>
      <c r="AT489">
        <v>1</v>
      </c>
      <c r="AU489">
        <v>0</v>
      </c>
      <c r="AV489">
        <v>0</v>
      </c>
      <c r="AW489">
        <v>0</v>
      </c>
      <c r="AX489">
        <v>0</v>
      </c>
      <c r="AY489" s="15">
        <v>0</v>
      </c>
      <c r="AZ489">
        <v>0</v>
      </c>
      <c r="BA489">
        <v>1</v>
      </c>
      <c r="BB489" s="15">
        <v>0</v>
      </c>
      <c r="BC489">
        <v>2572</v>
      </c>
      <c r="BD489">
        <v>214</v>
      </c>
      <c r="BE489" s="21">
        <v>0.46200000000000002</v>
      </c>
      <c r="BF489" s="21">
        <v>37.829000000000001</v>
      </c>
      <c r="BG489">
        <v>1</v>
      </c>
      <c r="BH489">
        <v>0</v>
      </c>
      <c r="BI489">
        <v>0</v>
      </c>
      <c r="BJ489">
        <v>0</v>
      </c>
      <c r="BK489">
        <v>0</v>
      </c>
      <c r="BL489" s="15">
        <v>0</v>
      </c>
      <c r="BM489">
        <v>0</v>
      </c>
      <c r="BN489">
        <v>0</v>
      </c>
      <c r="BO489">
        <v>1</v>
      </c>
      <c r="BP489" s="15">
        <v>0</v>
      </c>
      <c r="BQ489">
        <v>0</v>
      </c>
      <c r="BR489">
        <v>0</v>
      </c>
      <c r="BS489" s="15">
        <v>0</v>
      </c>
      <c r="BT489">
        <v>1</v>
      </c>
      <c r="BU489">
        <v>1</v>
      </c>
      <c r="BV489">
        <v>0</v>
      </c>
      <c r="BW489">
        <v>0</v>
      </c>
      <c r="BX489">
        <v>0</v>
      </c>
      <c r="BY489">
        <v>0</v>
      </c>
      <c r="BZ489">
        <v>1</v>
      </c>
      <c r="CA489">
        <v>1</v>
      </c>
      <c r="CB489">
        <v>1</v>
      </c>
      <c r="CC489">
        <v>0</v>
      </c>
      <c r="CD489">
        <v>1</v>
      </c>
      <c r="CE489" s="15">
        <v>1</v>
      </c>
      <c r="CF489">
        <v>1.232</v>
      </c>
      <c r="CG489">
        <v>2</v>
      </c>
      <c r="CH489">
        <v>1</v>
      </c>
      <c r="CI489">
        <v>0</v>
      </c>
      <c r="CJ489">
        <v>36</v>
      </c>
      <c r="CK489" s="28" t="s">
        <v>80</v>
      </c>
    </row>
    <row r="490" spans="1:89" x14ac:dyDescent="0.35">
      <c r="A490">
        <v>489</v>
      </c>
      <c r="B490">
        <v>33</v>
      </c>
      <c r="C490" s="21" t="s">
        <v>142</v>
      </c>
      <c r="D490" s="11">
        <v>14.89125293076059</v>
      </c>
      <c r="E490" s="12">
        <v>0.68810235320397528</v>
      </c>
      <c r="F490" s="7">
        <v>21.641043460210859</v>
      </c>
      <c r="G490" s="8">
        <v>0</v>
      </c>
      <c r="H490" s="9">
        <v>0</v>
      </c>
      <c r="I490" s="9">
        <v>1</v>
      </c>
      <c r="J490" s="9">
        <v>0</v>
      </c>
      <c r="K490" s="9">
        <v>0</v>
      </c>
      <c r="L490" s="8">
        <v>43611</v>
      </c>
      <c r="M490" s="9">
        <v>14</v>
      </c>
      <c r="N490" s="9">
        <f t="shared" si="70"/>
        <v>43596</v>
      </c>
      <c r="O490" s="9">
        <f t="shared" si="71"/>
        <v>16</v>
      </c>
      <c r="P490" s="7">
        <v>18</v>
      </c>
      <c r="Q490" s="7">
        <f t="shared" si="76"/>
        <v>13.829000000000001</v>
      </c>
      <c r="R490" s="9">
        <v>0</v>
      </c>
      <c r="S490" s="9">
        <v>1</v>
      </c>
      <c r="T490" s="9">
        <v>0</v>
      </c>
      <c r="U490" s="9">
        <v>0</v>
      </c>
      <c r="V490" s="9">
        <v>1</v>
      </c>
      <c r="W490" s="25">
        <v>0</v>
      </c>
      <c r="X490" s="9">
        <v>1</v>
      </c>
      <c r="Y490" s="9">
        <v>0</v>
      </c>
      <c r="Z490" s="25">
        <v>0</v>
      </c>
      <c r="AA490" s="9">
        <v>0</v>
      </c>
      <c r="AB490" s="25">
        <v>1</v>
      </c>
      <c r="AC490" s="17">
        <v>2008</v>
      </c>
      <c r="AD490" s="27">
        <v>0</v>
      </c>
      <c r="AE490" s="27">
        <v>0</v>
      </c>
      <c r="AF490" s="27">
        <v>0.20100000000000001</v>
      </c>
      <c r="AG490" s="34">
        <v>0.79900000000000004</v>
      </c>
      <c r="AH490" s="33" t="s">
        <v>87</v>
      </c>
      <c r="AI490" s="15" t="s">
        <v>87</v>
      </c>
      <c r="AJ490" s="30">
        <f t="shared" si="77"/>
        <v>0.42900000000000005</v>
      </c>
      <c r="AK490" s="31">
        <v>0.57099999999999995</v>
      </c>
      <c r="AL490">
        <v>0.61499999999999999</v>
      </c>
      <c r="AM490" s="31">
        <f t="shared" si="78"/>
        <v>0.38500000000000001</v>
      </c>
      <c r="AN490">
        <v>0</v>
      </c>
      <c r="AO490" s="15">
        <v>1</v>
      </c>
      <c r="AP490">
        <f t="shared" si="79"/>
        <v>0.47399999999999998</v>
      </c>
      <c r="AQ490" s="15">
        <v>0.52600000000000002</v>
      </c>
      <c r="AR490" s="15" t="s">
        <v>28</v>
      </c>
      <c r="AS490">
        <v>0</v>
      </c>
      <c r="AT490">
        <v>1</v>
      </c>
      <c r="AU490">
        <v>0</v>
      </c>
      <c r="AV490">
        <v>0</v>
      </c>
      <c r="AW490">
        <v>0</v>
      </c>
      <c r="AX490">
        <v>0</v>
      </c>
      <c r="AY490" s="15">
        <v>0</v>
      </c>
      <c r="AZ490">
        <v>0</v>
      </c>
      <c r="BA490">
        <v>1</v>
      </c>
      <c r="BB490" s="15">
        <v>0</v>
      </c>
      <c r="BC490">
        <v>2572</v>
      </c>
      <c r="BD490">
        <v>214</v>
      </c>
      <c r="BE490" s="21">
        <v>0.46200000000000002</v>
      </c>
      <c r="BF490" s="21">
        <v>37.829000000000001</v>
      </c>
      <c r="BG490">
        <v>1</v>
      </c>
      <c r="BH490">
        <v>0</v>
      </c>
      <c r="BI490">
        <v>0</v>
      </c>
      <c r="BJ490">
        <v>0</v>
      </c>
      <c r="BK490">
        <v>0</v>
      </c>
      <c r="BL490" s="15">
        <v>0</v>
      </c>
      <c r="BM490">
        <v>0</v>
      </c>
      <c r="BN490">
        <v>0</v>
      </c>
      <c r="BO490">
        <v>1</v>
      </c>
      <c r="BP490" s="15">
        <v>0</v>
      </c>
      <c r="BQ490">
        <v>0</v>
      </c>
      <c r="BR490">
        <v>0</v>
      </c>
      <c r="BS490" s="15">
        <v>0</v>
      </c>
      <c r="BT490">
        <v>1</v>
      </c>
      <c r="BU490">
        <v>1</v>
      </c>
      <c r="BV490">
        <v>0</v>
      </c>
      <c r="BW490">
        <v>0</v>
      </c>
      <c r="BX490">
        <v>0</v>
      </c>
      <c r="BY490">
        <v>0</v>
      </c>
      <c r="BZ490">
        <v>1</v>
      </c>
      <c r="CA490">
        <v>1</v>
      </c>
      <c r="CB490">
        <v>1</v>
      </c>
      <c r="CC490">
        <v>0</v>
      </c>
      <c r="CD490">
        <v>1</v>
      </c>
      <c r="CE490" s="15">
        <v>1</v>
      </c>
      <c r="CF490">
        <v>1.232</v>
      </c>
      <c r="CG490">
        <v>2</v>
      </c>
      <c r="CH490">
        <v>1</v>
      </c>
      <c r="CI490">
        <v>0</v>
      </c>
      <c r="CJ490">
        <v>36</v>
      </c>
      <c r="CK490" s="28" t="s">
        <v>80</v>
      </c>
    </row>
    <row r="491" spans="1:89" x14ac:dyDescent="0.35">
      <c r="A491">
        <v>490</v>
      </c>
      <c r="B491">
        <v>33</v>
      </c>
      <c r="C491" s="21" t="s">
        <v>142</v>
      </c>
      <c r="D491" s="11">
        <v>8.1882614275672125</v>
      </c>
      <c r="E491" s="12">
        <v>0.11845430083310279</v>
      </c>
      <c r="F491" s="7">
        <v>69.125910751895248</v>
      </c>
      <c r="G491" s="8">
        <v>0</v>
      </c>
      <c r="H491" s="9">
        <v>0</v>
      </c>
      <c r="I491" s="9">
        <v>1</v>
      </c>
      <c r="J491" s="9">
        <v>0</v>
      </c>
      <c r="K491" s="9">
        <v>0</v>
      </c>
      <c r="L491" s="8">
        <v>43611</v>
      </c>
      <c r="M491" s="9">
        <v>15</v>
      </c>
      <c r="N491" s="9">
        <f t="shared" si="70"/>
        <v>43595</v>
      </c>
      <c r="O491" s="9">
        <f t="shared" si="71"/>
        <v>16</v>
      </c>
      <c r="P491" s="7">
        <v>16</v>
      </c>
      <c r="Q491" s="7">
        <f t="shared" si="76"/>
        <v>15.829000000000001</v>
      </c>
      <c r="R491" s="9">
        <v>0</v>
      </c>
      <c r="S491" s="9">
        <v>1</v>
      </c>
      <c r="T491" s="9">
        <v>0</v>
      </c>
      <c r="U491" s="9">
        <v>0</v>
      </c>
      <c r="V491" s="9">
        <v>1</v>
      </c>
      <c r="W491" s="25">
        <v>0</v>
      </c>
      <c r="X491" s="9">
        <v>1</v>
      </c>
      <c r="Y491" s="9">
        <v>0</v>
      </c>
      <c r="Z491" s="25">
        <v>0</v>
      </c>
      <c r="AA491" s="9">
        <v>0</v>
      </c>
      <c r="AB491" s="25">
        <v>1</v>
      </c>
      <c r="AC491" s="17">
        <v>2008</v>
      </c>
      <c r="AD491" s="27">
        <v>0</v>
      </c>
      <c r="AE491" s="27">
        <v>0</v>
      </c>
      <c r="AF491" s="27">
        <v>0.20100000000000001</v>
      </c>
      <c r="AG491" s="34">
        <v>0.79900000000000004</v>
      </c>
      <c r="AH491" s="33" t="s">
        <v>87</v>
      </c>
      <c r="AI491" s="15" t="s">
        <v>87</v>
      </c>
      <c r="AJ491" s="30">
        <f t="shared" si="77"/>
        <v>0.42900000000000005</v>
      </c>
      <c r="AK491" s="31">
        <v>0.57099999999999995</v>
      </c>
      <c r="AL491">
        <v>0.61499999999999999</v>
      </c>
      <c r="AM491" s="31">
        <f t="shared" si="78"/>
        <v>0.38500000000000001</v>
      </c>
      <c r="AN491">
        <v>0</v>
      </c>
      <c r="AO491" s="15">
        <v>1</v>
      </c>
      <c r="AP491">
        <f t="shared" si="79"/>
        <v>0.47399999999999998</v>
      </c>
      <c r="AQ491" s="15">
        <v>0.52600000000000002</v>
      </c>
      <c r="AR491" s="15" t="s">
        <v>28</v>
      </c>
      <c r="AS491">
        <v>0</v>
      </c>
      <c r="AT491">
        <v>1</v>
      </c>
      <c r="AU491">
        <v>0</v>
      </c>
      <c r="AV491">
        <v>0</v>
      </c>
      <c r="AW491">
        <v>0</v>
      </c>
      <c r="AX491">
        <v>0</v>
      </c>
      <c r="AY491" s="15">
        <v>0</v>
      </c>
      <c r="AZ491">
        <v>0</v>
      </c>
      <c r="BA491">
        <v>1</v>
      </c>
      <c r="BB491" s="15">
        <v>0</v>
      </c>
      <c r="BC491">
        <v>2572</v>
      </c>
      <c r="BD491">
        <v>214</v>
      </c>
      <c r="BE491" s="21">
        <v>0.46200000000000002</v>
      </c>
      <c r="BF491" s="21">
        <v>37.829000000000001</v>
      </c>
      <c r="BG491">
        <v>1</v>
      </c>
      <c r="BH491">
        <v>0</v>
      </c>
      <c r="BI491">
        <v>0</v>
      </c>
      <c r="BJ491">
        <v>0</v>
      </c>
      <c r="BK491">
        <v>0</v>
      </c>
      <c r="BL491" s="15">
        <v>0</v>
      </c>
      <c r="BM491">
        <v>0</v>
      </c>
      <c r="BN491">
        <v>0</v>
      </c>
      <c r="BO491">
        <v>1</v>
      </c>
      <c r="BP491" s="15">
        <v>0</v>
      </c>
      <c r="BQ491">
        <v>0</v>
      </c>
      <c r="BR491">
        <v>0</v>
      </c>
      <c r="BS491" s="15">
        <v>0</v>
      </c>
      <c r="BT491">
        <v>1</v>
      </c>
      <c r="BU491">
        <v>1</v>
      </c>
      <c r="BV491">
        <v>0</v>
      </c>
      <c r="BW491">
        <v>0</v>
      </c>
      <c r="BX491">
        <v>0</v>
      </c>
      <c r="BY491">
        <v>0</v>
      </c>
      <c r="BZ491">
        <v>1</v>
      </c>
      <c r="CA491">
        <v>1</v>
      </c>
      <c r="CB491">
        <v>1</v>
      </c>
      <c r="CC491">
        <v>0</v>
      </c>
      <c r="CD491">
        <v>1</v>
      </c>
      <c r="CE491" s="15">
        <v>1</v>
      </c>
      <c r="CF491">
        <v>1.232</v>
      </c>
      <c r="CG491">
        <v>2</v>
      </c>
      <c r="CH491">
        <v>1</v>
      </c>
      <c r="CI491">
        <v>0</v>
      </c>
      <c r="CJ491">
        <v>36</v>
      </c>
      <c r="CK491" s="28" t="s">
        <v>80</v>
      </c>
    </row>
    <row r="492" spans="1:89" x14ac:dyDescent="0.35">
      <c r="A492">
        <v>491</v>
      </c>
      <c r="B492">
        <v>33</v>
      </c>
      <c r="C492" s="21" t="s">
        <v>142</v>
      </c>
      <c r="D492" s="11">
        <v>14.891252930760571</v>
      </c>
      <c r="E492" s="12">
        <v>0.4707344358456359</v>
      </c>
      <c r="F492" s="7">
        <v>31.63408452158307</v>
      </c>
      <c r="G492" s="8">
        <v>0</v>
      </c>
      <c r="H492" s="9">
        <v>0</v>
      </c>
      <c r="I492" s="9">
        <v>1</v>
      </c>
      <c r="J492" s="9">
        <v>0</v>
      </c>
      <c r="K492" s="9">
        <v>0</v>
      </c>
      <c r="L492" s="8">
        <v>43611</v>
      </c>
      <c r="M492" s="9">
        <v>15</v>
      </c>
      <c r="N492" s="9">
        <f t="shared" si="70"/>
        <v>43595</v>
      </c>
      <c r="O492" s="9">
        <f t="shared" si="71"/>
        <v>16</v>
      </c>
      <c r="P492" s="7">
        <v>18</v>
      </c>
      <c r="Q492" s="7">
        <f t="shared" si="76"/>
        <v>13.829000000000001</v>
      </c>
      <c r="R492" s="9">
        <v>0</v>
      </c>
      <c r="S492" s="9">
        <v>1</v>
      </c>
      <c r="T492" s="9">
        <v>0</v>
      </c>
      <c r="U492" s="9">
        <v>0</v>
      </c>
      <c r="V492" s="9">
        <v>1</v>
      </c>
      <c r="W492" s="25">
        <v>0</v>
      </c>
      <c r="X492" s="9">
        <v>1</v>
      </c>
      <c r="Y492" s="9">
        <v>0</v>
      </c>
      <c r="Z492" s="25">
        <v>0</v>
      </c>
      <c r="AA492" s="9">
        <v>0</v>
      </c>
      <c r="AB492" s="25">
        <v>1</v>
      </c>
      <c r="AC492" s="17">
        <v>2008</v>
      </c>
      <c r="AD492" s="27">
        <v>0</v>
      </c>
      <c r="AE492" s="27">
        <v>0</v>
      </c>
      <c r="AF492" s="27">
        <v>0.20100000000000001</v>
      </c>
      <c r="AG492" s="34">
        <v>0.79900000000000004</v>
      </c>
      <c r="AH492" s="33" t="s">
        <v>87</v>
      </c>
      <c r="AI492" s="15" t="s">
        <v>87</v>
      </c>
      <c r="AJ492" s="30">
        <f t="shared" si="77"/>
        <v>0.42900000000000005</v>
      </c>
      <c r="AK492" s="31">
        <v>0.57099999999999995</v>
      </c>
      <c r="AL492">
        <v>0.61499999999999999</v>
      </c>
      <c r="AM492" s="31">
        <f t="shared" si="78"/>
        <v>0.38500000000000001</v>
      </c>
      <c r="AN492">
        <v>0</v>
      </c>
      <c r="AO492" s="15">
        <v>1</v>
      </c>
      <c r="AP492">
        <f t="shared" si="79"/>
        <v>0.47399999999999998</v>
      </c>
      <c r="AQ492" s="15">
        <v>0.52600000000000002</v>
      </c>
      <c r="AR492" s="15" t="s">
        <v>28</v>
      </c>
      <c r="AS492">
        <v>0</v>
      </c>
      <c r="AT492">
        <v>1</v>
      </c>
      <c r="AU492">
        <v>0</v>
      </c>
      <c r="AV492">
        <v>0</v>
      </c>
      <c r="AW492">
        <v>0</v>
      </c>
      <c r="AX492">
        <v>0</v>
      </c>
      <c r="AY492" s="15">
        <v>0</v>
      </c>
      <c r="AZ492">
        <v>0</v>
      </c>
      <c r="BA492">
        <v>1</v>
      </c>
      <c r="BB492" s="15">
        <v>0</v>
      </c>
      <c r="BC492">
        <v>2572</v>
      </c>
      <c r="BD492">
        <v>214</v>
      </c>
      <c r="BE492" s="21">
        <v>0.46200000000000002</v>
      </c>
      <c r="BF492" s="21">
        <v>37.829000000000001</v>
      </c>
      <c r="BG492">
        <v>1</v>
      </c>
      <c r="BH492">
        <v>0</v>
      </c>
      <c r="BI492">
        <v>0</v>
      </c>
      <c r="BJ492">
        <v>0</v>
      </c>
      <c r="BK492">
        <v>0</v>
      </c>
      <c r="BL492" s="15">
        <v>0</v>
      </c>
      <c r="BM492">
        <v>0</v>
      </c>
      <c r="BN492">
        <v>0</v>
      </c>
      <c r="BO492">
        <v>1</v>
      </c>
      <c r="BP492" s="15">
        <v>0</v>
      </c>
      <c r="BQ492">
        <v>0</v>
      </c>
      <c r="BR492">
        <v>0</v>
      </c>
      <c r="BS492" s="15">
        <v>0</v>
      </c>
      <c r="BT492">
        <v>1</v>
      </c>
      <c r="BU492">
        <v>1</v>
      </c>
      <c r="BV492">
        <v>0</v>
      </c>
      <c r="BW492">
        <v>0</v>
      </c>
      <c r="BX492">
        <v>0</v>
      </c>
      <c r="BY492">
        <v>0</v>
      </c>
      <c r="BZ492">
        <v>1</v>
      </c>
      <c r="CA492">
        <v>1</v>
      </c>
      <c r="CB492">
        <v>1</v>
      </c>
      <c r="CC492">
        <v>0</v>
      </c>
      <c r="CD492">
        <v>1</v>
      </c>
      <c r="CE492" s="15">
        <v>1</v>
      </c>
      <c r="CF492">
        <v>1.232</v>
      </c>
      <c r="CG492">
        <v>2</v>
      </c>
      <c r="CH492">
        <v>1</v>
      </c>
      <c r="CI492">
        <v>0</v>
      </c>
      <c r="CJ492">
        <v>36</v>
      </c>
      <c r="CK492" s="28" t="s">
        <v>80</v>
      </c>
    </row>
    <row r="493" spans="1:89" x14ac:dyDescent="0.35">
      <c r="A493">
        <v>492</v>
      </c>
      <c r="B493">
        <v>33</v>
      </c>
      <c r="C493" s="21" t="s">
        <v>142</v>
      </c>
      <c r="D493" s="11">
        <v>7.9902948865804291</v>
      </c>
      <c r="E493" s="12">
        <v>0.1191069428896108</v>
      </c>
      <c r="F493" s="7">
        <v>67.085047208254636</v>
      </c>
      <c r="G493" s="8">
        <v>0</v>
      </c>
      <c r="H493" s="9">
        <v>0</v>
      </c>
      <c r="I493" s="9">
        <v>1</v>
      </c>
      <c r="J493" s="9">
        <v>0</v>
      </c>
      <c r="K493" s="9">
        <v>0</v>
      </c>
      <c r="L493" s="8">
        <v>43611</v>
      </c>
      <c r="M493" s="9">
        <v>16</v>
      </c>
      <c r="N493" s="9">
        <f t="shared" si="70"/>
        <v>43594</v>
      </c>
      <c r="O493" s="9">
        <f t="shared" si="71"/>
        <v>16</v>
      </c>
      <c r="P493" s="7">
        <v>16</v>
      </c>
      <c r="Q493" s="7">
        <f t="shared" si="76"/>
        <v>15.829000000000001</v>
      </c>
      <c r="R493" s="9">
        <v>0</v>
      </c>
      <c r="S493" s="9">
        <v>1</v>
      </c>
      <c r="T493" s="9">
        <v>0</v>
      </c>
      <c r="U493" s="9">
        <v>0</v>
      </c>
      <c r="V493" s="9">
        <v>1</v>
      </c>
      <c r="W493" s="25">
        <v>0</v>
      </c>
      <c r="X493" s="9">
        <v>1</v>
      </c>
      <c r="Y493" s="9">
        <v>0</v>
      </c>
      <c r="Z493" s="25">
        <v>0</v>
      </c>
      <c r="AA493" s="9">
        <v>0</v>
      </c>
      <c r="AB493" s="25">
        <v>1</v>
      </c>
      <c r="AC493" s="17">
        <v>2008</v>
      </c>
      <c r="AD493" s="27">
        <v>0</v>
      </c>
      <c r="AE493" s="27">
        <v>0</v>
      </c>
      <c r="AF493" s="27">
        <v>0.20100000000000001</v>
      </c>
      <c r="AG493" s="34">
        <v>0.79900000000000004</v>
      </c>
      <c r="AH493" s="33" t="s">
        <v>87</v>
      </c>
      <c r="AI493" s="15" t="s">
        <v>87</v>
      </c>
      <c r="AJ493" s="30">
        <f t="shared" si="77"/>
        <v>0.42900000000000005</v>
      </c>
      <c r="AK493" s="31">
        <v>0.57099999999999995</v>
      </c>
      <c r="AL493">
        <v>0.61499999999999999</v>
      </c>
      <c r="AM493" s="31">
        <f t="shared" si="78"/>
        <v>0.38500000000000001</v>
      </c>
      <c r="AN493">
        <v>0</v>
      </c>
      <c r="AO493" s="15">
        <v>1</v>
      </c>
      <c r="AP493">
        <f t="shared" si="79"/>
        <v>0.47399999999999998</v>
      </c>
      <c r="AQ493" s="15">
        <v>0.52600000000000002</v>
      </c>
      <c r="AR493" s="15" t="s">
        <v>28</v>
      </c>
      <c r="AS493">
        <v>0</v>
      </c>
      <c r="AT493">
        <v>1</v>
      </c>
      <c r="AU493">
        <v>0</v>
      </c>
      <c r="AV493">
        <v>0</v>
      </c>
      <c r="AW493">
        <v>0</v>
      </c>
      <c r="AX493">
        <v>0</v>
      </c>
      <c r="AY493" s="15">
        <v>0</v>
      </c>
      <c r="AZ493">
        <v>0</v>
      </c>
      <c r="BA493">
        <v>1</v>
      </c>
      <c r="BB493" s="15">
        <v>0</v>
      </c>
      <c r="BC493">
        <v>2572</v>
      </c>
      <c r="BD493">
        <v>214</v>
      </c>
      <c r="BE493" s="21">
        <v>0.46200000000000002</v>
      </c>
      <c r="BF493" s="21">
        <v>37.829000000000001</v>
      </c>
      <c r="BG493">
        <v>1</v>
      </c>
      <c r="BH493">
        <v>0</v>
      </c>
      <c r="BI493">
        <v>0</v>
      </c>
      <c r="BJ493">
        <v>0</v>
      </c>
      <c r="BK493">
        <v>0</v>
      </c>
      <c r="BL493" s="15">
        <v>0</v>
      </c>
      <c r="BM493">
        <v>0</v>
      </c>
      <c r="BN493">
        <v>0</v>
      </c>
      <c r="BO493">
        <v>1</v>
      </c>
      <c r="BP493" s="15">
        <v>0</v>
      </c>
      <c r="BQ493">
        <v>0</v>
      </c>
      <c r="BR493">
        <v>0</v>
      </c>
      <c r="BS493" s="15">
        <v>0</v>
      </c>
      <c r="BT493">
        <v>1</v>
      </c>
      <c r="BU493">
        <v>1</v>
      </c>
      <c r="BV493">
        <v>0</v>
      </c>
      <c r="BW493">
        <v>0</v>
      </c>
      <c r="BX493">
        <v>0</v>
      </c>
      <c r="BY493">
        <v>0</v>
      </c>
      <c r="BZ493">
        <v>1</v>
      </c>
      <c r="CA493">
        <v>1</v>
      </c>
      <c r="CB493">
        <v>1</v>
      </c>
      <c r="CC493">
        <v>0</v>
      </c>
      <c r="CD493">
        <v>1</v>
      </c>
      <c r="CE493" s="15">
        <v>1</v>
      </c>
      <c r="CF493">
        <v>1.232</v>
      </c>
      <c r="CG493">
        <v>2</v>
      </c>
      <c r="CH493">
        <v>1</v>
      </c>
      <c r="CI493">
        <v>0</v>
      </c>
      <c r="CJ493">
        <v>36</v>
      </c>
      <c r="CK493" s="28" t="s">
        <v>80</v>
      </c>
    </row>
    <row r="494" spans="1:89" x14ac:dyDescent="0.35">
      <c r="A494">
        <v>493</v>
      </c>
      <c r="B494">
        <v>33</v>
      </c>
      <c r="C494" s="21" t="s">
        <v>142</v>
      </c>
      <c r="D494" s="11">
        <v>14.89125293076059</v>
      </c>
      <c r="E494" s="12">
        <v>0.47073443584563579</v>
      </c>
      <c r="F494" s="7">
        <v>31.634084521583119</v>
      </c>
      <c r="G494" s="8">
        <v>0</v>
      </c>
      <c r="H494" s="9">
        <v>0</v>
      </c>
      <c r="I494" s="9">
        <v>1</v>
      </c>
      <c r="J494" s="9">
        <v>0</v>
      </c>
      <c r="K494" s="9">
        <v>0</v>
      </c>
      <c r="L494" s="8">
        <v>43611</v>
      </c>
      <c r="M494" s="9">
        <v>16</v>
      </c>
      <c r="N494" s="9">
        <f t="shared" si="70"/>
        <v>43594</v>
      </c>
      <c r="O494" s="9">
        <f t="shared" si="71"/>
        <v>16</v>
      </c>
      <c r="P494" s="7">
        <v>18</v>
      </c>
      <c r="Q494" s="7">
        <f t="shared" si="76"/>
        <v>13.829000000000001</v>
      </c>
      <c r="R494" s="9">
        <v>0</v>
      </c>
      <c r="S494" s="9">
        <v>1</v>
      </c>
      <c r="T494" s="9">
        <v>0</v>
      </c>
      <c r="U494" s="9">
        <v>0</v>
      </c>
      <c r="V494" s="9">
        <v>1</v>
      </c>
      <c r="W494" s="25">
        <v>0</v>
      </c>
      <c r="X494" s="9">
        <v>1</v>
      </c>
      <c r="Y494" s="9">
        <v>0</v>
      </c>
      <c r="Z494" s="25">
        <v>0</v>
      </c>
      <c r="AA494" s="9">
        <v>0</v>
      </c>
      <c r="AB494" s="25">
        <v>1</v>
      </c>
      <c r="AC494" s="17">
        <v>2008</v>
      </c>
      <c r="AD494" s="27">
        <v>0</v>
      </c>
      <c r="AE494" s="27">
        <v>0</v>
      </c>
      <c r="AF494" s="27">
        <v>0.20100000000000001</v>
      </c>
      <c r="AG494" s="34">
        <v>0.79900000000000004</v>
      </c>
      <c r="AH494" s="33" t="s">
        <v>87</v>
      </c>
      <c r="AI494" s="15" t="s">
        <v>87</v>
      </c>
      <c r="AJ494" s="30">
        <f t="shared" si="77"/>
        <v>0.42900000000000005</v>
      </c>
      <c r="AK494" s="31">
        <v>0.57099999999999995</v>
      </c>
      <c r="AL494">
        <v>0.61499999999999999</v>
      </c>
      <c r="AM494" s="31">
        <f t="shared" si="78"/>
        <v>0.38500000000000001</v>
      </c>
      <c r="AN494">
        <v>0</v>
      </c>
      <c r="AO494" s="15">
        <v>1</v>
      </c>
      <c r="AP494">
        <f t="shared" si="79"/>
        <v>0.47399999999999998</v>
      </c>
      <c r="AQ494" s="15">
        <v>0.52600000000000002</v>
      </c>
      <c r="AR494" s="15" t="s">
        <v>28</v>
      </c>
      <c r="AS494">
        <v>0</v>
      </c>
      <c r="AT494">
        <v>1</v>
      </c>
      <c r="AU494">
        <v>0</v>
      </c>
      <c r="AV494">
        <v>0</v>
      </c>
      <c r="AW494">
        <v>0</v>
      </c>
      <c r="AX494">
        <v>0</v>
      </c>
      <c r="AY494" s="15">
        <v>0</v>
      </c>
      <c r="AZ494">
        <v>0</v>
      </c>
      <c r="BA494">
        <v>1</v>
      </c>
      <c r="BB494" s="15">
        <v>0</v>
      </c>
      <c r="BC494">
        <v>2572</v>
      </c>
      <c r="BD494">
        <v>214</v>
      </c>
      <c r="BE494" s="21">
        <v>0.46200000000000002</v>
      </c>
      <c r="BF494" s="21">
        <v>37.829000000000001</v>
      </c>
      <c r="BG494">
        <v>1</v>
      </c>
      <c r="BH494">
        <v>0</v>
      </c>
      <c r="BI494">
        <v>0</v>
      </c>
      <c r="BJ494">
        <v>0</v>
      </c>
      <c r="BK494">
        <v>0</v>
      </c>
      <c r="BL494" s="15">
        <v>0</v>
      </c>
      <c r="BM494">
        <v>0</v>
      </c>
      <c r="BN494">
        <v>0</v>
      </c>
      <c r="BO494">
        <v>1</v>
      </c>
      <c r="BP494" s="15">
        <v>0</v>
      </c>
      <c r="BQ494">
        <v>0</v>
      </c>
      <c r="BR494">
        <v>0</v>
      </c>
      <c r="BS494" s="15">
        <v>0</v>
      </c>
      <c r="BT494">
        <v>1</v>
      </c>
      <c r="BU494">
        <v>1</v>
      </c>
      <c r="BV494">
        <v>0</v>
      </c>
      <c r="BW494">
        <v>0</v>
      </c>
      <c r="BX494">
        <v>0</v>
      </c>
      <c r="BY494">
        <v>0</v>
      </c>
      <c r="BZ494">
        <v>1</v>
      </c>
      <c r="CA494">
        <v>1</v>
      </c>
      <c r="CB494">
        <v>1</v>
      </c>
      <c r="CC494">
        <v>0</v>
      </c>
      <c r="CD494">
        <v>1</v>
      </c>
      <c r="CE494" s="15">
        <v>1</v>
      </c>
      <c r="CF494">
        <v>1.232</v>
      </c>
      <c r="CG494">
        <v>2</v>
      </c>
      <c r="CH494">
        <v>1</v>
      </c>
      <c r="CI494">
        <v>0</v>
      </c>
      <c r="CJ494">
        <v>36</v>
      </c>
      <c r="CK494" s="28" t="s">
        <v>80</v>
      </c>
    </row>
    <row r="495" spans="1:89" x14ac:dyDescent="0.35">
      <c r="A495">
        <v>494</v>
      </c>
      <c r="B495">
        <v>33</v>
      </c>
      <c r="C495" s="21" t="s">
        <v>142</v>
      </c>
      <c r="D495" s="11">
        <v>7.9902948865804291</v>
      </c>
      <c r="E495" s="12">
        <v>0.1191069428896108</v>
      </c>
      <c r="F495" s="7">
        <v>67.085047208254636</v>
      </c>
      <c r="G495" s="8">
        <v>0</v>
      </c>
      <c r="H495" s="9">
        <v>0</v>
      </c>
      <c r="I495" s="9">
        <v>1</v>
      </c>
      <c r="J495" s="9">
        <v>0</v>
      </c>
      <c r="K495" s="9">
        <v>0</v>
      </c>
      <c r="L495" s="8">
        <v>43611</v>
      </c>
      <c r="M495" s="9">
        <v>17</v>
      </c>
      <c r="N495" s="9">
        <f t="shared" si="70"/>
        <v>43593</v>
      </c>
      <c r="O495" s="9">
        <f t="shared" si="71"/>
        <v>16</v>
      </c>
      <c r="P495" s="7">
        <v>16</v>
      </c>
      <c r="Q495" s="7">
        <f t="shared" si="76"/>
        <v>15.829000000000001</v>
      </c>
      <c r="R495" s="9">
        <v>0</v>
      </c>
      <c r="S495" s="9">
        <v>1</v>
      </c>
      <c r="T495" s="9">
        <v>0</v>
      </c>
      <c r="U495" s="9">
        <v>0</v>
      </c>
      <c r="V495" s="9">
        <v>1</v>
      </c>
      <c r="W495" s="25">
        <v>0</v>
      </c>
      <c r="X495" s="9">
        <v>1</v>
      </c>
      <c r="Y495" s="9">
        <v>0</v>
      </c>
      <c r="Z495" s="25">
        <v>0</v>
      </c>
      <c r="AA495" s="9">
        <v>0</v>
      </c>
      <c r="AB495" s="25">
        <v>1</v>
      </c>
      <c r="AC495" s="17">
        <v>2008</v>
      </c>
      <c r="AD495" s="27">
        <v>0</v>
      </c>
      <c r="AE495" s="27">
        <v>0</v>
      </c>
      <c r="AF495" s="27">
        <v>0.20100000000000001</v>
      </c>
      <c r="AG495" s="34">
        <v>0.79900000000000004</v>
      </c>
      <c r="AH495" s="33" t="s">
        <v>87</v>
      </c>
      <c r="AI495" s="15" t="s">
        <v>87</v>
      </c>
      <c r="AJ495" s="30">
        <f t="shared" si="77"/>
        <v>0.42900000000000005</v>
      </c>
      <c r="AK495" s="31">
        <v>0.57099999999999995</v>
      </c>
      <c r="AL495">
        <v>0.61499999999999999</v>
      </c>
      <c r="AM495" s="31">
        <f t="shared" si="78"/>
        <v>0.38500000000000001</v>
      </c>
      <c r="AN495">
        <v>0</v>
      </c>
      <c r="AO495" s="15">
        <v>1</v>
      </c>
      <c r="AP495">
        <f t="shared" si="79"/>
        <v>0.47399999999999998</v>
      </c>
      <c r="AQ495" s="15">
        <v>0.52600000000000002</v>
      </c>
      <c r="AR495" s="15" t="s">
        <v>28</v>
      </c>
      <c r="AS495">
        <v>0</v>
      </c>
      <c r="AT495">
        <v>1</v>
      </c>
      <c r="AU495">
        <v>0</v>
      </c>
      <c r="AV495">
        <v>0</v>
      </c>
      <c r="AW495">
        <v>0</v>
      </c>
      <c r="AX495">
        <v>0</v>
      </c>
      <c r="AY495" s="15">
        <v>0</v>
      </c>
      <c r="AZ495">
        <v>0</v>
      </c>
      <c r="BA495">
        <v>1</v>
      </c>
      <c r="BB495" s="15">
        <v>0</v>
      </c>
      <c r="BC495">
        <v>2572</v>
      </c>
      <c r="BD495">
        <v>214</v>
      </c>
      <c r="BE495" s="21">
        <v>0.46200000000000002</v>
      </c>
      <c r="BF495" s="21">
        <v>37.829000000000001</v>
      </c>
      <c r="BG495">
        <v>1</v>
      </c>
      <c r="BH495">
        <v>0</v>
      </c>
      <c r="BI495">
        <v>0</v>
      </c>
      <c r="BJ495">
        <v>0</v>
      </c>
      <c r="BK495">
        <v>0</v>
      </c>
      <c r="BL495" s="15">
        <v>0</v>
      </c>
      <c r="BM495">
        <v>0</v>
      </c>
      <c r="BN495">
        <v>0</v>
      </c>
      <c r="BO495">
        <v>1</v>
      </c>
      <c r="BP495" s="15">
        <v>0</v>
      </c>
      <c r="BQ495">
        <v>0</v>
      </c>
      <c r="BR495">
        <v>0</v>
      </c>
      <c r="BS495" s="15">
        <v>0</v>
      </c>
      <c r="BT495">
        <v>1</v>
      </c>
      <c r="BU495">
        <v>1</v>
      </c>
      <c r="BV495">
        <v>0</v>
      </c>
      <c r="BW495">
        <v>0</v>
      </c>
      <c r="BX495">
        <v>0</v>
      </c>
      <c r="BY495">
        <v>0</v>
      </c>
      <c r="BZ495">
        <v>1</v>
      </c>
      <c r="CA495">
        <v>1</v>
      </c>
      <c r="CB495">
        <v>1</v>
      </c>
      <c r="CC495">
        <v>0</v>
      </c>
      <c r="CD495">
        <v>1</v>
      </c>
      <c r="CE495" s="15">
        <v>1</v>
      </c>
      <c r="CF495">
        <v>1.232</v>
      </c>
      <c r="CG495">
        <v>2</v>
      </c>
      <c r="CH495">
        <v>1</v>
      </c>
      <c r="CI495">
        <v>0</v>
      </c>
      <c r="CJ495">
        <v>36</v>
      </c>
      <c r="CK495" s="28" t="s">
        <v>80</v>
      </c>
    </row>
    <row r="496" spans="1:89" x14ac:dyDescent="0.35">
      <c r="A496">
        <v>495</v>
      </c>
      <c r="B496">
        <v>33</v>
      </c>
      <c r="C496" s="21" t="s">
        <v>142</v>
      </c>
      <c r="D496" s="11">
        <v>14.45523142259597</v>
      </c>
      <c r="E496" s="12">
        <v>0.47252771638084001</v>
      </c>
      <c r="F496" s="7">
        <v>30.591287921290071</v>
      </c>
      <c r="G496" s="8">
        <v>0</v>
      </c>
      <c r="H496" s="9">
        <v>0</v>
      </c>
      <c r="I496" s="9">
        <v>1</v>
      </c>
      <c r="J496" s="9">
        <v>0</v>
      </c>
      <c r="K496" s="9">
        <v>0</v>
      </c>
      <c r="L496" s="8">
        <v>43611</v>
      </c>
      <c r="M496" s="9">
        <v>17</v>
      </c>
      <c r="N496" s="9">
        <f t="shared" si="70"/>
        <v>43593</v>
      </c>
      <c r="O496" s="9">
        <f t="shared" si="71"/>
        <v>16</v>
      </c>
      <c r="P496" s="7">
        <v>18</v>
      </c>
      <c r="Q496" s="7">
        <f t="shared" si="76"/>
        <v>13.829000000000001</v>
      </c>
      <c r="R496" s="9">
        <v>0</v>
      </c>
      <c r="S496" s="9">
        <v>1</v>
      </c>
      <c r="T496" s="9">
        <v>0</v>
      </c>
      <c r="U496" s="9">
        <v>0</v>
      </c>
      <c r="V496" s="9">
        <v>1</v>
      </c>
      <c r="W496" s="25">
        <v>0</v>
      </c>
      <c r="X496" s="9">
        <v>1</v>
      </c>
      <c r="Y496" s="9">
        <v>0</v>
      </c>
      <c r="Z496" s="25">
        <v>0</v>
      </c>
      <c r="AA496" s="9">
        <v>0</v>
      </c>
      <c r="AB496" s="25">
        <v>1</v>
      </c>
      <c r="AC496" s="17">
        <v>2008</v>
      </c>
      <c r="AD496" s="27">
        <v>0</v>
      </c>
      <c r="AE496" s="27">
        <v>0</v>
      </c>
      <c r="AF496" s="27">
        <v>0.20100000000000001</v>
      </c>
      <c r="AG496" s="34">
        <v>0.79900000000000004</v>
      </c>
      <c r="AH496" s="33" t="s">
        <v>87</v>
      </c>
      <c r="AI496" s="15" t="s">
        <v>87</v>
      </c>
      <c r="AJ496" s="30">
        <f t="shared" si="77"/>
        <v>0.42900000000000005</v>
      </c>
      <c r="AK496" s="31">
        <v>0.57099999999999995</v>
      </c>
      <c r="AL496">
        <v>0.61499999999999999</v>
      </c>
      <c r="AM496" s="31">
        <f t="shared" si="78"/>
        <v>0.38500000000000001</v>
      </c>
      <c r="AN496">
        <v>0</v>
      </c>
      <c r="AO496" s="15">
        <v>1</v>
      </c>
      <c r="AP496">
        <f t="shared" si="79"/>
        <v>0.47399999999999998</v>
      </c>
      <c r="AQ496" s="15">
        <v>0.52600000000000002</v>
      </c>
      <c r="AR496" s="15" t="s">
        <v>28</v>
      </c>
      <c r="AS496">
        <v>0</v>
      </c>
      <c r="AT496">
        <v>1</v>
      </c>
      <c r="AU496">
        <v>0</v>
      </c>
      <c r="AV496">
        <v>0</v>
      </c>
      <c r="AW496">
        <v>0</v>
      </c>
      <c r="AX496">
        <v>0</v>
      </c>
      <c r="AY496" s="15">
        <v>0</v>
      </c>
      <c r="AZ496">
        <v>0</v>
      </c>
      <c r="BA496">
        <v>1</v>
      </c>
      <c r="BB496" s="15">
        <v>0</v>
      </c>
      <c r="BC496">
        <v>2572</v>
      </c>
      <c r="BD496">
        <v>214</v>
      </c>
      <c r="BE496" s="21">
        <v>0.46200000000000002</v>
      </c>
      <c r="BF496" s="21">
        <v>37.829000000000001</v>
      </c>
      <c r="BG496">
        <v>1</v>
      </c>
      <c r="BH496">
        <v>0</v>
      </c>
      <c r="BI496">
        <v>0</v>
      </c>
      <c r="BJ496">
        <v>0</v>
      </c>
      <c r="BK496">
        <v>0</v>
      </c>
      <c r="BL496" s="15">
        <v>0</v>
      </c>
      <c r="BM496">
        <v>0</v>
      </c>
      <c r="BN496">
        <v>0</v>
      </c>
      <c r="BO496">
        <v>1</v>
      </c>
      <c r="BP496" s="15">
        <v>0</v>
      </c>
      <c r="BQ496">
        <v>0</v>
      </c>
      <c r="BR496">
        <v>0</v>
      </c>
      <c r="BS496" s="15">
        <v>0</v>
      </c>
      <c r="BT496">
        <v>1</v>
      </c>
      <c r="BU496">
        <v>1</v>
      </c>
      <c r="BV496">
        <v>0</v>
      </c>
      <c r="BW496">
        <v>0</v>
      </c>
      <c r="BX496">
        <v>0</v>
      </c>
      <c r="BY496">
        <v>0</v>
      </c>
      <c r="BZ496">
        <v>1</v>
      </c>
      <c r="CA496">
        <v>1</v>
      </c>
      <c r="CB496">
        <v>1</v>
      </c>
      <c r="CC496">
        <v>0</v>
      </c>
      <c r="CD496">
        <v>1</v>
      </c>
      <c r="CE496" s="15">
        <v>1</v>
      </c>
      <c r="CF496">
        <v>1.232</v>
      </c>
      <c r="CG496">
        <v>2</v>
      </c>
      <c r="CH496">
        <v>1</v>
      </c>
      <c r="CI496">
        <v>0</v>
      </c>
      <c r="CJ496">
        <v>36</v>
      </c>
      <c r="CK496" s="28" t="s">
        <v>80</v>
      </c>
    </row>
    <row r="497" spans="1:89" x14ac:dyDescent="0.35">
      <c r="A497">
        <v>496</v>
      </c>
      <c r="B497">
        <v>33</v>
      </c>
      <c r="C497" s="21" t="s">
        <v>142</v>
      </c>
      <c r="D497" s="11">
        <v>8.5809657470018905</v>
      </c>
      <c r="E497" s="12">
        <v>0.27340530943489683</v>
      </c>
      <c r="F497" s="7">
        <v>31.3855124640335</v>
      </c>
      <c r="G497" s="8">
        <v>0</v>
      </c>
      <c r="H497" s="9">
        <v>0</v>
      </c>
      <c r="I497" s="9">
        <v>1</v>
      </c>
      <c r="J497" s="9">
        <v>0</v>
      </c>
      <c r="K497" s="9">
        <v>0</v>
      </c>
      <c r="L497" s="8">
        <v>39756</v>
      </c>
      <c r="M497" s="9">
        <v>15</v>
      </c>
      <c r="N497" s="9">
        <f t="shared" si="70"/>
        <v>39740</v>
      </c>
      <c r="O497" s="9">
        <f t="shared" si="71"/>
        <v>16</v>
      </c>
      <c r="P497" s="7">
        <v>16</v>
      </c>
      <c r="Q497" s="7">
        <f t="shared" si="76"/>
        <v>15.829000000000001</v>
      </c>
      <c r="R497" s="9">
        <v>0</v>
      </c>
      <c r="S497" s="9">
        <v>1</v>
      </c>
      <c r="T497" s="9">
        <v>0</v>
      </c>
      <c r="U497" s="9">
        <v>0</v>
      </c>
      <c r="V497" s="9">
        <v>1</v>
      </c>
      <c r="W497" s="25">
        <v>0</v>
      </c>
      <c r="X497" s="9">
        <v>1</v>
      </c>
      <c r="Y497" s="9">
        <v>0</v>
      </c>
      <c r="Z497" s="25">
        <v>0</v>
      </c>
      <c r="AA497" s="9">
        <v>0</v>
      </c>
      <c r="AB497" s="25">
        <v>1</v>
      </c>
      <c r="AC497" s="17">
        <v>2008</v>
      </c>
      <c r="AD497" s="27">
        <v>0</v>
      </c>
      <c r="AE497" s="27">
        <v>0</v>
      </c>
      <c r="AF497" s="27">
        <v>0.20100000000000001</v>
      </c>
      <c r="AG497" s="34">
        <v>0.79900000000000004</v>
      </c>
      <c r="AH497" s="33" t="s">
        <v>87</v>
      </c>
      <c r="AI497" s="15" t="s">
        <v>87</v>
      </c>
      <c r="AJ497" s="30">
        <f t="shared" si="77"/>
        <v>0.42900000000000005</v>
      </c>
      <c r="AK497" s="31">
        <v>0.57099999999999995</v>
      </c>
      <c r="AL497">
        <v>0.61499999999999999</v>
      </c>
      <c r="AM497" s="31">
        <f t="shared" si="78"/>
        <v>0.38500000000000001</v>
      </c>
      <c r="AN497">
        <v>0</v>
      </c>
      <c r="AO497" s="15">
        <v>1</v>
      </c>
      <c r="AP497">
        <f t="shared" si="79"/>
        <v>0.47399999999999998</v>
      </c>
      <c r="AQ497" s="15">
        <v>0.52600000000000002</v>
      </c>
      <c r="AR497" s="15" t="s">
        <v>28</v>
      </c>
      <c r="AS497">
        <v>0</v>
      </c>
      <c r="AT497">
        <v>1</v>
      </c>
      <c r="AU497">
        <v>0</v>
      </c>
      <c r="AV497">
        <v>0</v>
      </c>
      <c r="AW497">
        <v>0</v>
      </c>
      <c r="AX497">
        <v>0</v>
      </c>
      <c r="AY497" s="15">
        <v>0</v>
      </c>
      <c r="AZ497">
        <v>0</v>
      </c>
      <c r="BA497">
        <v>1</v>
      </c>
      <c r="BB497" s="15">
        <v>0</v>
      </c>
      <c r="BC497">
        <v>2572</v>
      </c>
      <c r="BD497">
        <v>214</v>
      </c>
      <c r="BE497" s="21">
        <v>0.46200000000000002</v>
      </c>
      <c r="BF497" s="21">
        <v>37.829000000000001</v>
      </c>
      <c r="BG497">
        <v>0</v>
      </c>
      <c r="BH497">
        <v>0</v>
      </c>
      <c r="BI497">
        <v>0</v>
      </c>
      <c r="BJ497">
        <v>0</v>
      </c>
      <c r="BK497">
        <v>0</v>
      </c>
      <c r="BL497" s="15">
        <v>1</v>
      </c>
      <c r="BM497">
        <v>0</v>
      </c>
      <c r="BN497">
        <v>1</v>
      </c>
      <c r="BO497">
        <v>0</v>
      </c>
      <c r="BP497" s="15">
        <v>0</v>
      </c>
      <c r="BQ497">
        <v>0</v>
      </c>
      <c r="BR497">
        <v>1</v>
      </c>
      <c r="BS497" s="15">
        <v>0</v>
      </c>
      <c r="BT497">
        <v>1</v>
      </c>
      <c r="BU497">
        <v>1</v>
      </c>
      <c r="BV497">
        <v>0</v>
      </c>
      <c r="BW497">
        <v>0</v>
      </c>
      <c r="BX497">
        <v>0</v>
      </c>
      <c r="BY497">
        <v>0</v>
      </c>
      <c r="BZ497">
        <v>1</v>
      </c>
      <c r="CA497">
        <v>1</v>
      </c>
      <c r="CB497">
        <v>1</v>
      </c>
      <c r="CC497">
        <v>0</v>
      </c>
      <c r="CD497">
        <v>1</v>
      </c>
      <c r="CE497" s="15">
        <v>1</v>
      </c>
      <c r="CF497">
        <v>1.232</v>
      </c>
      <c r="CG497">
        <v>2</v>
      </c>
      <c r="CH497">
        <v>1</v>
      </c>
      <c r="CI497">
        <v>0</v>
      </c>
      <c r="CJ497">
        <v>36</v>
      </c>
      <c r="CK497" s="28" t="s">
        <v>80</v>
      </c>
    </row>
    <row r="498" spans="1:89" x14ac:dyDescent="0.35">
      <c r="A498">
        <v>497</v>
      </c>
      <c r="B498">
        <v>33</v>
      </c>
      <c r="C498" s="21" t="s">
        <v>142</v>
      </c>
      <c r="D498" s="11">
        <v>14.45523142259597</v>
      </c>
      <c r="E498" s="12">
        <v>0.9620667955417489</v>
      </c>
      <c r="F498" s="7">
        <v>15.02518483080595</v>
      </c>
      <c r="G498" s="8">
        <v>0</v>
      </c>
      <c r="H498" s="9">
        <v>0</v>
      </c>
      <c r="I498" s="9">
        <v>1</v>
      </c>
      <c r="J498" s="9">
        <v>0</v>
      </c>
      <c r="K498" s="9">
        <v>0</v>
      </c>
      <c r="L498" s="8">
        <v>39756</v>
      </c>
      <c r="M498" s="9">
        <v>15</v>
      </c>
      <c r="N498" s="9">
        <f t="shared" si="70"/>
        <v>39740</v>
      </c>
      <c r="O498" s="9">
        <f t="shared" si="71"/>
        <v>16</v>
      </c>
      <c r="P498" s="7">
        <v>18</v>
      </c>
      <c r="Q498" s="7">
        <f t="shared" si="76"/>
        <v>13.829000000000001</v>
      </c>
      <c r="R498" s="9">
        <v>0</v>
      </c>
      <c r="S498" s="9">
        <v>1</v>
      </c>
      <c r="T498" s="9">
        <v>0</v>
      </c>
      <c r="U498" s="9">
        <v>0</v>
      </c>
      <c r="V498" s="9">
        <v>1</v>
      </c>
      <c r="W498" s="25">
        <v>0</v>
      </c>
      <c r="X498" s="9">
        <v>1</v>
      </c>
      <c r="Y498" s="9">
        <v>0</v>
      </c>
      <c r="Z498" s="25">
        <v>0</v>
      </c>
      <c r="AA498" s="9">
        <v>0</v>
      </c>
      <c r="AB498" s="25">
        <v>1</v>
      </c>
      <c r="AC498" s="17">
        <v>2008</v>
      </c>
      <c r="AD498" s="27">
        <v>0</v>
      </c>
      <c r="AE498" s="27">
        <v>0</v>
      </c>
      <c r="AF498" s="27">
        <v>0.20100000000000001</v>
      </c>
      <c r="AG498" s="34">
        <v>0.79900000000000004</v>
      </c>
      <c r="AH498" s="33" t="s">
        <v>87</v>
      </c>
      <c r="AI498" s="15" t="s">
        <v>87</v>
      </c>
      <c r="AJ498" s="30">
        <f t="shared" si="77"/>
        <v>0.42900000000000005</v>
      </c>
      <c r="AK498" s="31">
        <v>0.57099999999999995</v>
      </c>
      <c r="AL498">
        <v>0.61499999999999999</v>
      </c>
      <c r="AM498" s="31">
        <f t="shared" si="78"/>
        <v>0.38500000000000001</v>
      </c>
      <c r="AN498">
        <v>0</v>
      </c>
      <c r="AO498" s="15">
        <v>1</v>
      </c>
      <c r="AP498">
        <f t="shared" si="79"/>
        <v>0.47399999999999998</v>
      </c>
      <c r="AQ498" s="15">
        <v>0.52600000000000002</v>
      </c>
      <c r="AR498" s="15" t="s">
        <v>28</v>
      </c>
      <c r="AS498">
        <v>0</v>
      </c>
      <c r="AT498">
        <v>1</v>
      </c>
      <c r="AU498">
        <v>0</v>
      </c>
      <c r="AV498">
        <v>0</v>
      </c>
      <c r="AW498">
        <v>0</v>
      </c>
      <c r="AX498">
        <v>0</v>
      </c>
      <c r="AY498" s="15">
        <v>0</v>
      </c>
      <c r="AZ498">
        <v>0</v>
      </c>
      <c r="BA498">
        <v>1</v>
      </c>
      <c r="BB498" s="15">
        <v>0</v>
      </c>
      <c r="BC498">
        <v>2572</v>
      </c>
      <c r="BD498">
        <v>214</v>
      </c>
      <c r="BE498" s="21">
        <v>0.46200000000000002</v>
      </c>
      <c r="BF498" s="21">
        <v>37.829000000000001</v>
      </c>
      <c r="BG498">
        <v>0</v>
      </c>
      <c r="BH498">
        <v>0</v>
      </c>
      <c r="BI498">
        <v>0</v>
      </c>
      <c r="BJ498">
        <v>0</v>
      </c>
      <c r="BK498">
        <v>0</v>
      </c>
      <c r="BL498" s="15">
        <v>1</v>
      </c>
      <c r="BM498">
        <v>0</v>
      </c>
      <c r="BN498">
        <v>1</v>
      </c>
      <c r="BO498">
        <v>0</v>
      </c>
      <c r="BP498" s="15">
        <v>0</v>
      </c>
      <c r="BQ498">
        <v>0</v>
      </c>
      <c r="BR498">
        <v>1</v>
      </c>
      <c r="BS498" s="15">
        <v>0</v>
      </c>
      <c r="BT498">
        <v>1</v>
      </c>
      <c r="BU498">
        <v>1</v>
      </c>
      <c r="BV498">
        <v>0</v>
      </c>
      <c r="BW498">
        <v>0</v>
      </c>
      <c r="BX498">
        <v>0</v>
      </c>
      <c r="BY498">
        <v>0</v>
      </c>
      <c r="BZ498">
        <v>1</v>
      </c>
      <c r="CA498">
        <v>1</v>
      </c>
      <c r="CB498">
        <v>1</v>
      </c>
      <c r="CC498">
        <v>0</v>
      </c>
      <c r="CD498">
        <v>1</v>
      </c>
      <c r="CE498" s="15">
        <v>1</v>
      </c>
      <c r="CF498">
        <v>1.232</v>
      </c>
      <c r="CG498">
        <v>2</v>
      </c>
      <c r="CH498">
        <v>1</v>
      </c>
      <c r="CI498">
        <v>0</v>
      </c>
      <c r="CJ498">
        <v>36</v>
      </c>
      <c r="CK498" s="28" t="s">
        <v>80</v>
      </c>
    </row>
    <row r="499" spans="1:89" x14ac:dyDescent="0.35">
      <c r="A499">
        <v>498</v>
      </c>
      <c r="B499">
        <v>33</v>
      </c>
      <c r="C499" s="21" t="s">
        <v>142</v>
      </c>
      <c r="D499" s="11">
        <v>7.59106330355801</v>
      </c>
      <c r="E499" s="12">
        <v>1.043793897721085</v>
      </c>
      <c r="F499" s="7">
        <v>7.2725691538641639</v>
      </c>
      <c r="G499" s="8">
        <v>0</v>
      </c>
      <c r="H499" s="9">
        <v>0</v>
      </c>
      <c r="I499" s="9">
        <v>1</v>
      </c>
      <c r="J499" s="9">
        <v>0</v>
      </c>
      <c r="K499" s="9">
        <v>0</v>
      </c>
      <c r="L499" s="8">
        <v>3855</v>
      </c>
      <c r="M499" s="9">
        <v>15</v>
      </c>
      <c r="N499" s="9">
        <f t="shared" si="70"/>
        <v>3839</v>
      </c>
      <c r="O499" s="9">
        <f t="shared" si="71"/>
        <v>16</v>
      </c>
      <c r="P499" s="7">
        <v>16</v>
      </c>
      <c r="Q499" s="7">
        <f t="shared" si="76"/>
        <v>15.829000000000001</v>
      </c>
      <c r="R499" s="9">
        <v>0</v>
      </c>
      <c r="S499" s="9">
        <v>1</v>
      </c>
      <c r="T499" s="9">
        <v>0</v>
      </c>
      <c r="U499" s="9">
        <v>0</v>
      </c>
      <c r="V499" s="9">
        <v>1</v>
      </c>
      <c r="W499" s="25">
        <v>0</v>
      </c>
      <c r="X499" s="9">
        <v>1</v>
      </c>
      <c r="Y499" s="9">
        <v>0</v>
      </c>
      <c r="Z499" s="25">
        <v>0</v>
      </c>
      <c r="AA499" s="9">
        <v>0</v>
      </c>
      <c r="AB499" s="25">
        <v>1</v>
      </c>
      <c r="AC499" s="17">
        <v>2008</v>
      </c>
      <c r="AD499" s="27">
        <v>0</v>
      </c>
      <c r="AE499" s="27">
        <v>0</v>
      </c>
      <c r="AF499" s="27">
        <v>0.20100000000000001</v>
      </c>
      <c r="AG499" s="34">
        <v>0.79900000000000004</v>
      </c>
      <c r="AH499" s="33" t="s">
        <v>87</v>
      </c>
      <c r="AI499" s="15" t="s">
        <v>87</v>
      </c>
      <c r="AJ499" s="30">
        <f t="shared" si="77"/>
        <v>0.42900000000000005</v>
      </c>
      <c r="AK499" s="31">
        <v>0.57099999999999995</v>
      </c>
      <c r="AL499">
        <v>0.61499999999999999</v>
      </c>
      <c r="AM499" s="31">
        <f t="shared" si="78"/>
        <v>0.38500000000000001</v>
      </c>
      <c r="AN499">
        <v>0</v>
      </c>
      <c r="AO499" s="15">
        <v>1</v>
      </c>
      <c r="AP499">
        <f t="shared" si="79"/>
        <v>0.47399999999999998</v>
      </c>
      <c r="AQ499" s="15">
        <v>0.52600000000000002</v>
      </c>
      <c r="AR499" s="15" t="s">
        <v>28</v>
      </c>
      <c r="AS499">
        <v>0</v>
      </c>
      <c r="AT499">
        <v>1</v>
      </c>
      <c r="AU499">
        <v>0</v>
      </c>
      <c r="AV499">
        <v>0</v>
      </c>
      <c r="AW499">
        <v>0</v>
      </c>
      <c r="AX499">
        <v>0</v>
      </c>
      <c r="AY499" s="15">
        <v>0</v>
      </c>
      <c r="AZ499">
        <v>0</v>
      </c>
      <c r="BA499">
        <v>1</v>
      </c>
      <c r="BB499" s="15">
        <v>0</v>
      </c>
      <c r="BC499">
        <v>2572</v>
      </c>
      <c r="BD499">
        <v>214</v>
      </c>
      <c r="BE499" s="21">
        <v>0.46200000000000002</v>
      </c>
      <c r="BF499" s="21">
        <v>37.829000000000001</v>
      </c>
      <c r="BG499">
        <v>0</v>
      </c>
      <c r="BH499">
        <v>0</v>
      </c>
      <c r="BI499">
        <v>0</v>
      </c>
      <c r="BJ499">
        <v>0</v>
      </c>
      <c r="BK499">
        <v>0</v>
      </c>
      <c r="BL499" s="15">
        <v>1</v>
      </c>
      <c r="BM499">
        <v>0</v>
      </c>
      <c r="BN499">
        <v>1</v>
      </c>
      <c r="BO499">
        <v>0</v>
      </c>
      <c r="BP499" s="15">
        <v>0</v>
      </c>
      <c r="BQ499">
        <v>0</v>
      </c>
      <c r="BR499">
        <v>1</v>
      </c>
      <c r="BS499" s="15">
        <v>0</v>
      </c>
      <c r="BT499">
        <v>1</v>
      </c>
      <c r="BU499">
        <v>1</v>
      </c>
      <c r="BV499">
        <v>0</v>
      </c>
      <c r="BW499">
        <v>0</v>
      </c>
      <c r="BX499">
        <v>0</v>
      </c>
      <c r="BY499">
        <v>0</v>
      </c>
      <c r="BZ499">
        <v>1</v>
      </c>
      <c r="CA499">
        <v>1</v>
      </c>
      <c r="CB499">
        <v>1</v>
      </c>
      <c r="CC499">
        <v>0</v>
      </c>
      <c r="CD499">
        <v>1</v>
      </c>
      <c r="CE499" s="15">
        <v>1</v>
      </c>
      <c r="CF499">
        <v>1.232</v>
      </c>
      <c r="CG499">
        <v>2</v>
      </c>
      <c r="CH499">
        <v>1</v>
      </c>
      <c r="CI499">
        <v>0</v>
      </c>
      <c r="CJ499">
        <v>36</v>
      </c>
      <c r="CK499" s="28" t="s">
        <v>80</v>
      </c>
    </row>
    <row r="500" spans="1:89" x14ac:dyDescent="0.35">
      <c r="A500">
        <v>499</v>
      </c>
      <c r="B500">
        <v>33</v>
      </c>
      <c r="C500" s="21" t="s">
        <v>142</v>
      </c>
      <c r="D500" s="11">
        <v>15.75836902790226</v>
      </c>
      <c r="E500" s="12">
        <v>2.781870947788422</v>
      </c>
      <c r="F500" s="7">
        <v>5.6646657316832449</v>
      </c>
      <c r="G500" s="8">
        <v>0</v>
      </c>
      <c r="H500" s="9">
        <v>0</v>
      </c>
      <c r="I500" s="9">
        <v>1</v>
      </c>
      <c r="J500" s="9">
        <v>0</v>
      </c>
      <c r="K500" s="9">
        <v>0</v>
      </c>
      <c r="L500" s="8">
        <v>3855</v>
      </c>
      <c r="M500" s="9">
        <v>15</v>
      </c>
      <c r="N500" s="9">
        <f t="shared" si="70"/>
        <v>3839</v>
      </c>
      <c r="O500" s="9">
        <f t="shared" si="71"/>
        <v>16</v>
      </c>
      <c r="P500" s="7">
        <v>18</v>
      </c>
      <c r="Q500" s="7">
        <f t="shared" si="76"/>
        <v>13.829000000000001</v>
      </c>
      <c r="R500" s="9">
        <v>0</v>
      </c>
      <c r="S500" s="9">
        <v>1</v>
      </c>
      <c r="T500" s="9">
        <v>0</v>
      </c>
      <c r="U500" s="9">
        <v>0</v>
      </c>
      <c r="V500" s="9">
        <v>1</v>
      </c>
      <c r="W500" s="25">
        <v>0</v>
      </c>
      <c r="X500" s="9">
        <v>1</v>
      </c>
      <c r="Y500" s="9">
        <v>0</v>
      </c>
      <c r="Z500" s="25">
        <v>0</v>
      </c>
      <c r="AA500" s="9">
        <v>0</v>
      </c>
      <c r="AB500" s="25">
        <v>1</v>
      </c>
      <c r="AC500" s="17">
        <v>2008</v>
      </c>
      <c r="AD500" s="27">
        <v>0</v>
      </c>
      <c r="AE500" s="27">
        <v>0</v>
      </c>
      <c r="AF500" s="27">
        <v>0.20100000000000001</v>
      </c>
      <c r="AG500" s="34">
        <v>0.79900000000000004</v>
      </c>
      <c r="AH500" s="33" t="s">
        <v>87</v>
      </c>
      <c r="AI500" s="15" t="s">
        <v>87</v>
      </c>
      <c r="AJ500" s="30">
        <f t="shared" si="77"/>
        <v>0.42900000000000005</v>
      </c>
      <c r="AK500" s="31">
        <v>0.57099999999999995</v>
      </c>
      <c r="AL500">
        <v>0.61499999999999999</v>
      </c>
      <c r="AM500" s="31">
        <f t="shared" si="78"/>
        <v>0.38500000000000001</v>
      </c>
      <c r="AN500">
        <v>0</v>
      </c>
      <c r="AO500" s="15">
        <v>1</v>
      </c>
      <c r="AP500">
        <f t="shared" si="79"/>
        <v>0.47399999999999998</v>
      </c>
      <c r="AQ500" s="15">
        <v>0.52600000000000002</v>
      </c>
      <c r="AR500" s="15" t="s">
        <v>28</v>
      </c>
      <c r="AS500">
        <v>0</v>
      </c>
      <c r="AT500">
        <v>1</v>
      </c>
      <c r="AU500">
        <v>0</v>
      </c>
      <c r="AV500">
        <v>0</v>
      </c>
      <c r="AW500">
        <v>0</v>
      </c>
      <c r="AX500">
        <v>0</v>
      </c>
      <c r="AY500" s="15">
        <v>0</v>
      </c>
      <c r="AZ500">
        <v>0</v>
      </c>
      <c r="BA500">
        <v>1</v>
      </c>
      <c r="BB500" s="15">
        <v>0</v>
      </c>
      <c r="BC500">
        <v>2572</v>
      </c>
      <c r="BD500">
        <v>214</v>
      </c>
      <c r="BE500" s="21">
        <v>0.46200000000000002</v>
      </c>
      <c r="BF500" s="21">
        <v>37.829000000000001</v>
      </c>
      <c r="BG500">
        <v>0</v>
      </c>
      <c r="BH500">
        <v>0</v>
      </c>
      <c r="BI500">
        <v>0</v>
      </c>
      <c r="BJ500">
        <v>0</v>
      </c>
      <c r="BK500">
        <v>0</v>
      </c>
      <c r="BL500" s="15">
        <v>1</v>
      </c>
      <c r="BM500">
        <v>0</v>
      </c>
      <c r="BN500">
        <v>1</v>
      </c>
      <c r="BO500">
        <v>0</v>
      </c>
      <c r="BP500" s="15">
        <v>0</v>
      </c>
      <c r="BQ500">
        <v>0</v>
      </c>
      <c r="BR500">
        <v>1</v>
      </c>
      <c r="BS500" s="15">
        <v>0</v>
      </c>
      <c r="BT500">
        <v>1</v>
      </c>
      <c r="BU500">
        <v>1</v>
      </c>
      <c r="BV500">
        <v>0</v>
      </c>
      <c r="BW500">
        <v>0</v>
      </c>
      <c r="BX500">
        <v>0</v>
      </c>
      <c r="BY500">
        <v>0</v>
      </c>
      <c r="BZ500">
        <v>1</v>
      </c>
      <c r="CA500">
        <v>1</v>
      </c>
      <c r="CB500">
        <v>1</v>
      </c>
      <c r="CC500">
        <v>0</v>
      </c>
      <c r="CD500">
        <v>1</v>
      </c>
      <c r="CE500" s="15">
        <v>1</v>
      </c>
      <c r="CF500">
        <v>1.232</v>
      </c>
      <c r="CG500">
        <v>2</v>
      </c>
      <c r="CH500">
        <v>1</v>
      </c>
      <c r="CI500">
        <v>0</v>
      </c>
      <c r="CJ500">
        <v>36</v>
      </c>
      <c r="CK500" s="28" t="s">
        <v>80</v>
      </c>
    </row>
    <row r="501" spans="1:89" x14ac:dyDescent="0.35">
      <c r="A501">
        <v>500</v>
      </c>
      <c r="B501">
        <v>33</v>
      </c>
      <c r="C501" s="21" t="s">
        <v>142</v>
      </c>
      <c r="D501" s="11">
        <v>7.9902948865804291</v>
      </c>
      <c r="E501" s="12">
        <v>0.17866041433441621</v>
      </c>
      <c r="F501" s="7">
        <v>44.723364805503103</v>
      </c>
      <c r="G501" s="8">
        <v>0</v>
      </c>
      <c r="H501" s="9">
        <v>0</v>
      </c>
      <c r="I501" s="9">
        <v>1</v>
      </c>
      <c r="J501" s="9">
        <v>0</v>
      </c>
      <c r="K501" s="9">
        <v>0</v>
      </c>
      <c r="L501" s="8">
        <v>18716</v>
      </c>
      <c r="M501" s="9">
        <v>16</v>
      </c>
      <c r="N501" s="9">
        <f t="shared" si="70"/>
        <v>18699</v>
      </c>
      <c r="O501" s="9">
        <f t="shared" si="71"/>
        <v>16</v>
      </c>
      <c r="P501" s="7">
        <v>16</v>
      </c>
      <c r="Q501" s="7">
        <f t="shared" si="76"/>
        <v>15.829000000000001</v>
      </c>
      <c r="R501" s="9">
        <v>0</v>
      </c>
      <c r="S501" s="9">
        <v>1</v>
      </c>
      <c r="T501" s="9">
        <v>0</v>
      </c>
      <c r="U501" s="9">
        <v>0</v>
      </c>
      <c r="V501" s="9">
        <v>1</v>
      </c>
      <c r="W501" s="25">
        <v>0</v>
      </c>
      <c r="X501" s="9">
        <v>1</v>
      </c>
      <c r="Y501" s="9">
        <v>0</v>
      </c>
      <c r="Z501" s="25">
        <v>0</v>
      </c>
      <c r="AA501" s="9">
        <v>0</v>
      </c>
      <c r="AB501" s="25">
        <v>1</v>
      </c>
      <c r="AC501" s="17">
        <v>2008</v>
      </c>
      <c r="AD501" s="27">
        <v>0</v>
      </c>
      <c r="AE501" s="27">
        <v>0</v>
      </c>
      <c r="AF501" s="27">
        <v>0.20100000000000001</v>
      </c>
      <c r="AG501" s="34">
        <v>0.79900000000000004</v>
      </c>
      <c r="AH501" s="33" t="s">
        <v>87</v>
      </c>
      <c r="AI501" s="15" t="s">
        <v>87</v>
      </c>
      <c r="AJ501">
        <v>1</v>
      </c>
      <c r="AK501" s="31">
        <v>0</v>
      </c>
      <c r="AL501">
        <v>0.61499999999999999</v>
      </c>
      <c r="AM501" s="31">
        <f t="shared" si="78"/>
        <v>0.38500000000000001</v>
      </c>
      <c r="AN501">
        <v>0</v>
      </c>
      <c r="AO501" s="15">
        <v>1</v>
      </c>
      <c r="AP501">
        <f t="shared" si="79"/>
        <v>0.47399999999999998</v>
      </c>
      <c r="AQ501" s="15">
        <v>0.52600000000000002</v>
      </c>
      <c r="AR501" s="15" t="s">
        <v>28</v>
      </c>
      <c r="AS501">
        <v>0</v>
      </c>
      <c r="AT501">
        <v>1</v>
      </c>
      <c r="AU501">
        <v>0</v>
      </c>
      <c r="AV501">
        <v>0</v>
      </c>
      <c r="AW501">
        <v>0</v>
      </c>
      <c r="AX501">
        <v>0</v>
      </c>
      <c r="AY501" s="15">
        <v>0</v>
      </c>
      <c r="AZ501">
        <v>0</v>
      </c>
      <c r="BA501">
        <v>1</v>
      </c>
      <c r="BB501" s="15">
        <v>0</v>
      </c>
      <c r="BC501">
        <v>2572</v>
      </c>
      <c r="BD501">
        <v>214</v>
      </c>
      <c r="BE501" s="21">
        <v>0.46200000000000002</v>
      </c>
      <c r="BF501" s="21">
        <v>37.829000000000001</v>
      </c>
      <c r="BG501">
        <v>1</v>
      </c>
      <c r="BH501">
        <v>0</v>
      </c>
      <c r="BI501">
        <v>0</v>
      </c>
      <c r="BJ501">
        <v>0</v>
      </c>
      <c r="BK501">
        <v>0</v>
      </c>
      <c r="BL501" s="15">
        <v>0</v>
      </c>
      <c r="BM501">
        <v>0</v>
      </c>
      <c r="BN501">
        <v>0</v>
      </c>
      <c r="BO501">
        <v>1</v>
      </c>
      <c r="BP501" s="15">
        <v>0</v>
      </c>
      <c r="BQ501">
        <v>0</v>
      </c>
      <c r="BR501">
        <v>0</v>
      </c>
      <c r="BS501" s="15">
        <v>0</v>
      </c>
      <c r="BT501">
        <v>1</v>
      </c>
      <c r="BU501">
        <v>1</v>
      </c>
      <c r="BV501">
        <v>0</v>
      </c>
      <c r="BW501">
        <v>0</v>
      </c>
      <c r="BX501">
        <v>0</v>
      </c>
      <c r="BY501">
        <v>0</v>
      </c>
      <c r="BZ501">
        <v>0</v>
      </c>
      <c r="CA501">
        <v>1</v>
      </c>
      <c r="CB501">
        <v>1</v>
      </c>
      <c r="CC501">
        <v>0</v>
      </c>
      <c r="CD501">
        <v>1</v>
      </c>
      <c r="CE501" s="15">
        <v>1</v>
      </c>
      <c r="CF501">
        <v>1.232</v>
      </c>
      <c r="CG501">
        <v>2</v>
      </c>
      <c r="CH501">
        <v>1</v>
      </c>
      <c r="CI501">
        <v>0</v>
      </c>
      <c r="CJ501">
        <v>36</v>
      </c>
      <c r="CK501" s="28" t="s">
        <v>80</v>
      </c>
    </row>
    <row r="502" spans="1:89" x14ac:dyDescent="0.35">
      <c r="A502">
        <v>501</v>
      </c>
      <c r="B502">
        <v>33</v>
      </c>
      <c r="C502" s="21" t="s">
        <v>142</v>
      </c>
      <c r="D502" s="11">
        <v>14.89125293076059</v>
      </c>
      <c r="E502" s="12">
        <v>0.68810235320397528</v>
      </c>
      <c r="F502" s="7">
        <v>21.641043460210859</v>
      </c>
      <c r="G502" s="8">
        <v>0</v>
      </c>
      <c r="H502" s="9">
        <v>0</v>
      </c>
      <c r="I502" s="9">
        <v>1</v>
      </c>
      <c r="J502" s="9">
        <v>0</v>
      </c>
      <c r="K502" s="9">
        <v>0</v>
      </c>
      <c r="L502" s="8">
        <v>18716</v>
      </c>
      <c r="M502" s="9">
        <v>16</v>
      </c>
      <c r="N502" s="9">
        <f t="shared" si="70"/>
        <v>18699</v>
      </c>
      <c r="O502" s="9">
        <f t="shared" si="71"/>
        <v>16</v>
      </c>
      <c r="P502" s="7">
        <v>18</v>
      </c>
      <c r="Q502" s="7">
        <f t="shared" si="76"/>
        <v>13.829000000000001</v>
      </c>
      <c r="R502" s="9">
        <v>0</v>
      </c>
      <c r="S502" s="9">
        <v>1</v>
      </c>
      <c r="T502" s="9">
        <v>0</v>
      </c>
      <c r="U502" s="9">
        <v>0</v>
      </c>
      <c r="V502" s="9">
        <v>1</v>
      </c>
      <c r="W502" s="25">
        <v>0</v>
      </c>
      <c r="X502" s="9">
        <v>1</v>
      </c>
      <c r="Y502" s="9">
        <v>0</v>
      </c>
      <c r="Z502" s="25">
        <v>0</v>
      </c>
      <c r="AA502" s="9">
        <v>0</v>
      </c>
      <c r="AB502" s="25">
        <v>1</v>
      </c>
      <c r="AC502" s="17">
        <v>2008</v>
      </c>
      <c r="AD502" s="27">
        <v>0</v>
      </c>
      <c r="AE502" s="27">
        <v>0</v>
      </c>
      <c r="AF502" s="27">
        <v>0.20100000000000001</v>
      </c>
      <c r="AG502" s="34">
        <v>0.79900000000000004</v>
      </c>
      <c r="AH502" s="33" t="s">
        <v>87</v>
      </c>
      <c r="AI502" s="15" t="s">
        <v>87</v>
      </c>
      <c r="AJ502">
        <v>1</v>
      </c>
      <c r="AK502" s="31">
        <v>0</v>
      </c>
      <c r="AL502">
        <v>0.61499999999999999</v>
      </c>
      <c r="AM502" s="31">
        <f t="shared" si="78"/>
        <v>0.38500000000000001</v>
      </c>
      <c r="AN502">
        <v>0</v>
      </c>
      <c r="AO502" s="15">
        <v>1</v>
      </c>
      <c r="AP502">
        <f t="shared" si="79"/>
        <v>0.47399999999999998</v>
      </c>
      <c r="AQ502" s="15">
        <v>0.52600000000000002</v>
      </c>
      <c r="AR502" s="15" t="s">
        <v>28</v>
      </c>
      <c r="AS502">
        <v>0</v>
      </c>
      <c r="AT502">
        <v>1</v>
      </c>
      <c r="AU502">
        <v>0</v>
      </c>
      <c r="AV502">
        <v>0</v>
      </c>
      <c r="AW502">
        <v>0</v>
      </c>
      <c r="AX502">
        <v>0</v>
      </c>
      <c r="AY502" s="15">
        <v>0</v>
      </c>
      <c r="AZ502">
        <v>0</v>
      </c>
      <c r="BA502">
        <v>1</v>
      </c>
      <c r="BB502" s="15">
        <v>0</v>
      </c>
      <c r="BC502">
        <v>2572</v>
      </c>
      <c r="BD502">
        <v>214</v>
      </c>
      <c r="BE502" s="21">
        <v>0.46200000000000002</v>
      </c>
      <c r="BF502" s="21">
        <v>37.829000000000001</v>
      </c>
      <c r="BG502">
        <v>1</v>
      </c>
      <c r="BH502">
        <v>0</v>
      </c>
      <c r="BI502">
        <v>0</v>
      </c>
      <c r="BJ502">
        <v>0</v>
      </c>
      <c r="BK502">
        <v>0</v>
      </c>
      <c r="BL502" s="15">
        <v>0</v>
      </c>
      <c r="BM502">
        <v>0</v>
      </c>
      <c r="BN502">
        <v>0</v>
      </c>
      <c r="BO502">
        <v>1</v>
      </c>
      <c r="BP502" s="15">
        <v>0</v>
      </c>
      <c r="BQ502">
        <v>0</v>
      </c>
      <c r="BR502">
        <v>0</v>
      </c>
      <c r="BS502" s="15">
        <v>0</v>
      </c>
      <c r="BT502">
        <v>1</v>
      </c>
      <c r="BU502">
        <v>1</v>
      </c>
      <c r="BV502">
        <v>0</v>
      </c>
      <c r="BW502">
        <v>0</v>
      </c>
      <c r="BX502">
        <v>0</v>
      </c>
      <c r="BY502">
        <v>0</v>
      </c>
      <c r="BZ502">
        <v>0</v>
      </c>
      <c r="CA502">
        <v>1</v>
      </c>
      <c r="CB502">
        <v>1</v>
      </c>
      <c r="CC502">
        <v>0</v>
      </c>
      <c r="CD502">
        <v>1</v>
      </c>
      <c r="CE502" s="15">
        <v>1</v>
      </c>
      <c r="CF502">
        <v>1.232</v>
      </c>
      <c r="CG502">
        <v>2</v>
      </c>
      <c r="CH502">
        <v>1</v>
      </c>
      <c r="CI502">
        <v>0</v>
      </c>
      <c r="CJ502">
        <v>36</v>
      </c>
      <c r="CK502" s="28" t="s">
        <v>80</v>
      </c>
    </row>
    <row r="503" spans="1:89" x14ac:dyDescent="0.35">
      <c r="A503">
        <v>502</v>
      </c>
      <c r="B503">
        <v>33</v>
      </c>
      <c r="C503" s="21" t="s">
        <v>142</v>
      </c>
      <c r="D503" s="11">
        <v>8.1882614275672125</v>
      </c>
      <c r="E503" s="12">
        <v>0.15793906777747041</v>
      </c>
      <c r="F503" s="7">
        <v>51.844433063921443</v>
      </c>
      <c r="G503" s="8">
        <v>0</v>
      </c>
      <c r="H503" s="9">
        <v>0</v>
      </c>
      <c r="I503" s="9">
        <v>1</v>
      </c>
      <c r="J503" s="9">
        <v>0</v>
      </c>
      <c r="K503" s="9">
        <v>0</v>
      </c>
      <c r="L503" s="8">
        <v>24898</v>
      </c>
      <c r="M503" s="9">
        <v>16</v>
      </c>
      <c r="N503" s="9">
        <f t="shared" si="70"/>
        <v>24881</v>
      </c>
      <c r="O503" s="9">
        <f t="shared" si="71"/>
        <v>16</v>
      </c>
      <c r="P503" s="7">
        <v>16</v>
      </c>
      <c r="Q503" s="7">
        <f t="shared" si="76"/>
        <v>15.829000000000001</v>
      </c>
      <c r="R503" s="9">
        <v>0</v>
      </c>
      <c r="S503" s="9">
        <v>1</v>
      </c>
      <c r="T503" s="9">
        <v>0</v>
      </c>
      <c r="U503" s="9">
        <v>0</v>
      </c>
      <c r="V503" s="9">
        <v>1</v>
      </c>
      <c r="W503" s="25">
        <v>0</v>
      </c>
      <c r="X503" s="9">
        <v>1</v>
      </c>
      <c r="Y503" s="9">
        <v>0</v>
      </c>
      <c r="Z503" s="25">
        <v>0</v>
      </c>
      <c r="AA503" s="9">
        <v>0</v>
      </c>
      <c r="AB503" s="25">
        <v>1</v>
      </c>
      <c r="AC503" s="17">
        <v>2008</v>
      </c>
      <c r="AD503" s="27">
        <v>0</v>
      </c>
      <c r="AE503" s="27">
        <v>0</v>
      </c>
      <c r="AF503" s="27">
        <v>0.20100000000000001</v>
      </c>
      <c r="AG503" s="34">
        <v>0.79900000000000004</v>
      </c>
      <c r="AH503" s="33" t="s">
        <v>87</v>
      </c>
      <c r="AI503" s="15" t="s">
        <v>87</v>
      </c>
      <c r="AJ503">
        <v>0</v>
      </c>
      <c r="AK503" s="31">
        <v>1</v>
      </c>
      <c r="AL503">
        <v>0.61499999999999999</v>
      </c>
      <c r="AM503" s="31">
        <f t="shared" si="78"/>
        <v>0.38500000000000001</v>
      </c>
      <c r="AN503">
        <v>0</v>
      </c>
      <c r="AO503" s="15">
        <v>1</v>
      </c>
      <c r="AP503">
        <f t="shared" si="79"/>
        <v>0.47399999999999998</v>
      </c>
      <c r="AQ503" s="15">
        <v>0.52600000000000002</v>
      </c>
      <c r="AR503" s="15" t="s">
        <v>28</v>
      </c>
      <c r="AS503">
        <v>0</v>
      </c>
      <c r="AT503">
        <v>1</v>
      </c>
      <c r="AU503">
        <v>0</v>
      </c>
      <c r="AV503">
        <v>0</v>
      </c>
      <c r="AW503">
        <v>0</v>
      </c>
      <c r="AX503">
        <v>0</v>
      </c>
      <c r="AY503" s="15">
        <v>0</v>
      </c>
      <c r="AZ503">
        <v>0</v>
      </c>
      <c r="BA503">
        <v>1</v>
      </c>
      <c r="BB503" s="15">
        <v>0</v>
      </c>
      <c r="BC503">
        <v>2572</v>
      </c>
      <c r="BD503">
        <v>214</v>
      </c>
      <c r="BE503" s="21">
        <v>0.46200000000000002</v>
      </c>
      <c r="BF503" s="21">
        <v>37.829000000000001</v>
      </c>
      <c r="BG503">
        <v>1</v>
      </c>
      <c r="BH503">
        <v>0</v>
      </c>
      <c r="BI503">
        <v>0</v>
      </c>
      <c r="BJ503">
        <v>0</v>
      </c>
      <c r="BK503">
        <v>0</v>
      </c>
      <c r="BL503" s="15">
        <v>0</v>
      </c>
      <c r="BM503">
        <v>0</v>
      </c>
      <c r="BN503">
        <v>0</v>
      </c>
      <c r="BO503">
        <v>1</v>
      </c>
      <c r="BP503" s="15">
        <v>0</v>
      </c>
      <c r="BQ503">
        <v>0</v>
      </c>
      <c r="BR503">
        <v>0</v>
      </c>
      <c r="BS503" s="15">
        <v>0</v>
      </c>
      <c r="BT503">
        <v>1</v>
      </c>
      <c r="BU503">
        <v>1</v>
      </c>
      <c r="BV503">
        <v>0</v>
      </c>
      <c r="BW503">
        <v>0</v>
      </c>
      <c r="BX503">
        <v>0</v>
      </c>
      <c r="BY503">
        <v>0</v>
      </c>
      <c r="BZ503">
        <v>0</v>
      </c>
      <c r="CA503">
        <v>1</v>
      </c>
      <c r="CB503">
        <v>1</v>
      </c>
      <c r="CC503">
        <v>0</v>
      </c>
      <c r="CD503">
        <v>1</v>
      </c>
      <c r="CE503" s="15">
        <v>1</v>
      </c>
      <c r="CF503">
        <v>1.232</v>
      </c>
      <c r="CG503">
        <v>2</v>
      </c>
      <c r="CH503">
        <v>1</v>
      </c>
      <c r="CI503">
        <v>0</v>
      </c>
      <c r="CJ503">
        <v>36</v>
      </c>
      <c r="CK503" s="28" t="s">
        <v>80</v>
      </c>
    </row>
    <row r="504" spans="1:89" x14ac:dyDescent="0.35">
      <c r="A504">
        <v>503</v>
      </c>
      <c r="B504">
        <v>33</v>
      </c>
      <c r="C504" s="21" t="s">
        <v>142</v>
      </c>
      <c r="D504" s="11">
        <v>14.891252930760571</v>
      </c>
      <c r="E504" s="12">
        <v>0.62764591446084783</v>
      </c>
      <c r="F504" s="7">
        <v>23.725563391187301</v>
      </c>
      <c r="G504" s="8">
        <v>0</v>
      </c>
      <c r="H504" s="9">
        <v>0</v>
      </c>
      <c r="I504" s="9">
        <v>1</v>
      </c>
      <c r="J504" s="9">
        <v>0</v>
      </c>
      <c r="K504" s="9">
        <v>0</v>
      </c>
      <c r="L504" s="8">
        <v>24898</v>
      </c>
      <c r="M504" s="9">
        <v>16</v>
      </c>
      <c r="N504" s="9">
        <f t="shared" si="70"/>
        <v>24881</v>
      </c>
      <c r="O504" s="9">
        <f t="shared" si="71"/>
        <v>16</v>
      </c>
      <c r="P504" s="7">
        <v>18</v>
      </c>
      <c r="Q504" s="7">
        <f t="shared" si="76"/>
        <v>13.829000000000001</v>
      </c>
      <c r="R504" s="9">
        <v>0</v>
      </c>
      <c r="S504" s="9">
        <v>1</v>
      </c>
      <c r="T504" s="9">
        <v>0</v>
      </c>
      <c r="U504" s="9">
        <v>0</v>
      </c>
      <c r="V504" s="9">
        <v>1</v>
      </c>
      <c r="W504" s="25">
        <v>0</v>
      </c>
      <c r="X504" s="9">
        <v>1</v>
      </c>
      <c r="Y504" s="9">
        <v>0</v>
      </c>
      <c r="Z504" s="25">
        <v>0</v>
      </c>
      <c r="AA504" s="9">
        <v>0</v>
      </c>
      <c r="AB504" s="25">
        <v>1</v>
      </c>
      <c r="AC504" s="17">
        <v>2008</v>
      </c>
      <c r="AD504" s="27">
        <v>0</v>
      </c>
      <c r="AE504" s="27">
        <v>0</v>
      </c>
      <c r="AF504" s="27">
        <v>0.20100000000000001</v>
      </c>
      <c r="AG504" s="34">
        <v>0.79900000000000004</v>
      </c>
      <c r="AH504" s="33" t="s">
        <v>87</v>
      </c>
      <c r="AI504" s="15" t="s">
        <v>87</v>
      </c>
      <c r="AJ504">
        <v>0</v>
      </c>
      <c r="AK504" s="31">
        <v>1</v>
      </c>
      <c r="AL504">
        <v>0.61499999999999999</v>
      </c>
      <c r="AM504" s="31">
        <f t="shared" si="78"/>
        <v>0.38500000000000001</v>
      </c>
      <c r="AN504">
        <v>0</v>
      </c>
      <c r="AO504" s="15">
        <v>1</v>
      </c>
      <c r="AP504">
        <f t="shared" si="79"/>
        <v>0.47399999999999998</v>
      </c>
      <c r="AQ504" s="15">
        <v>0.52600000000000002</v>
      </c>
      <c r="AR504" s="15" t="s">
        <v>28</v>
      </c>
      <c r="AS504">
        <v>0</v>
      </c>
      <c r="AT504">
        <v>1</v>
      </c>
      <c r="AU504">
        <v>0</v>
      </c>
      <c r="AV504">
        <v>0</v>
      </c>
      <c r="AW504">
        <v>0</v>
      </c>
      <c r="AX504">
        <v>0</v>
      </c>
      <c r="AY504" s="15">
        <v>0</v>
      </c>
      <c r="AZ504">
        <v>0</v>
      </c>
      <c r="BA504">
        <v>1</v>
      </c>
      <c r="BB504" s="15">
        <v>0</v>
      </c>
      <c r="BC504">
        <v>2572</v>
      </c>
      <c r="BD504">
        <v>214</v>
      </c>
      <c r="BE504" s="21">
        <v>0.46200000000000002</v>
      </c>
      <c r="BF504" s="21">
        <v>37.829000000000001</v>
      </c>
      <c r="BG504">
        <v>1</v>
      </c>
      <c r="BH504">
        <v>0</v>
      </c>
      <c r="BI504">
        <v>0</v>
      </c>
      <c r="BJ504">
        <v>0</v>
      </c>
      <c r="BK504">
        <v>0</v>
      </c>
      <c r="BL504" s="15">
        <v>0</v>
      </c>
      <c r="BM504">
        <v>0</v>
      </c>
      <c r="BN504">
        <v>0</v>
      </c>
      <c r="BO504">
        <v>1</v>
      </c>
      <c r="BP504" s="15">
        <v>0</v>
      </c>
      <c r="BQ504">
        <v>0</v>
      </c>
      <c r="BR504">
        <v>0</v>
      </c>
      <c r="BS504" s="15">
        <v>0</v>
      </c>
      <c r="BT504">
        <v>1</v>
      </c>
      <c r="BU504">
        <v>1</v>
      </c>
      <c r="BV504">
        <v>0</v>
      </c>
      <c r="BW504">
        <v>0</v>
      </c>
      <c r="BX504">
        <v>0</v>
      </c>
      <c r="BY504">
        <v>0</v>
      </c>
      <c r="BZ504">
        <v>0</v>
      </c>
      <c r="CA504">
        <v>1</v>
      </c>
      <c r="CB504">
        <v>1</v>
      </c>
      <c r="CC504">
        <v>0</v>
      </c>
      <c r="CD504">
        <v>1</v>
      </c>
      <c r="CE504" s="15">
        <v>1</v>
      </c>
      <c r="CF504">
        <v>1.232</v>
      </c>
      <c r="CG504">
        <v>2</v>
      </c>
      <c r="CH504">
        <v>1</v>
      </c>
      <c r="CI504">
        <v>0</v>
      </c>
      <c r="CJ504">
        <v>36</v>
      </c>
      <c r="CK504" s="28" t="s">
        <v>80</v>
      </c>
    </row>
    <row r="505" spans="1:89" s="57" customFormat="1" x14ac:dyDescent="0.35">
      <c r="A505" s="57">
        <v>504</v>
      </c>
      <c r="B505" s="57">
        <v>34</v>
      </c>
      <c r="C505" s="58" t="s">
        <v>143</v>
      </c>
      <c r="D505" s="59">
        <v>8.07</v>
      </c>
      <c r="E505" s="60">
        <v>0.36</v>
      </c>
      <c r="F505" s="61">
        <f t="shared" ref="F505:F528" si="80">D505/E505</f>
        <v>22.416666666666668</v>
      </c>
      <c r="G505" s="63">
        <v>0</v>
      </c>
      <c r="H505" s="64">
        <v>0</v>
      </c>
      <c r="I505" s="64">
        <v>1</v>
      </c>
      <c r="J505" s="64">
        <v>0</v>
      </c>
      <c r="K505" s="64">
        <v>0</v>
      </c>
      <c r="L505" s="63">
        <v>27356</v>
      </c>
      <c r="M505" s="64">
        <v>73</v>
      </c>
      <c r="N505" s="64">
        <f t="shared" si="70"/>
        <v>27282</v>
      </c>
      <c r="O505" s="64">
        <f t="shared" si="71"/>
        <v>24</v>
      </c>
      <c r="P505" s="61">
        <v>5</v>
      </c>
      <c r="Q505" s="61">
        <f t="shared" si="76"/>
        <v>23.878999999999998</v>
      </c>
      <c r="R505" s="64">
        <v>1</v>
      </c>
      <c r="S505" s="64">
        <v>0</v>
      </c>
      <c r="T505" s="64">
        <v>1</v>
      </c>
      <c r="U505" s="64">
        <v>0</v>
      </c>
      <c r="V505" s="64">
        <v>0</v>
      </c>
      <c r="W505" s="65">
        <v>0</v>
      </c>
      <c r="X505" s="64">
        <v>0</v>
      </c>
      <c r="Y505" s="64">
        <v>1</v>
      </c>
      <c r="Z505" s="65">
        <v>0</v>
      </c>
      <c r="AA505" s="64">
        <v>0</v>
      </c>
      <c r="AB505" s="65">
        <v>1</v>
      </c>
      <c r="AC505" s="66">
        <v>1983</v>
      </c>
      <c r="AD505" s="62">
        <f t="shared" ref="AD505:AD528" si="81">1-SUM(AE505:AG505)</f>
        <v>0.28200000000000003</v>
      </c>
      <c r="AE505" s="62">
        <v>0.1472</v>
      </c>
      <c r="AF505" s="62">
        <v>0.43049999999999999</v>
      </c>
      <c r="AG505" s="67">
        <v>0.14030000000000001</v>
      </c>
      <c r="AH505" s="68">
        <f t="shared" ref="AH505:AH528" si="82">1-AI505</f>
        <v>0.54134831999999999</v>
      </c>
      <c r="AI505" s="69">
        <f>(0.6116*AP505+0.39*AQ505)</f>
        <v>0.45865168000000001</v>
      </c>
      <c r="AJ505" s="57">
        <v>1</v>
      </c>
      <c r="AK505" s="70">
        <v>0</v>
      </c>
      <c r="AL505" s="57" t="s">
        <v>87</v>
      </c>
      <c r="AM505" s="70" t="s">
        <v>87</v>
      </c>
      <c r="AN505">
        <v>0</v>
      </c>
      <c r="AO505" s="69">
        <v>1</v>
      </c>
      <c r="AP505" s="57">
        <v>0.30980000000000002</v>
      </c>
      <c r="AQ505" s="69">
        <f t="shared" ref="AQ505:AQ528" si="83">1-AP505</f>
        <v>0.69019999999999992</v>
      </c>
      <c r="AR505" s="69" t="s">
        <v>12</v>
      </c>
      <c r="AS505">
        <v>0</v>
      </c>
      <c r="AT505">
        <v>0</v>
      </c>
      <c r="AU505">
        <v>0</v>
      </c>
      <c r="AV505">
        <v>0</v>
      </c>
      <c r="AW505">
        <v>0</v>
      </c>
      <c r="AX505">
        <v>1</v>
      </c>
      <c r="AY505" s="69">
        <v>0</v>
      </c>
      <c r="AZ505">
        <v>0</v>
      </c>
      <c r="BA505">
        <v>1</v>
      </c>
      <c r="BB505" s="69">
        <v>0</v>
      </c>
      <c r="BC505">
        <v>329</v>
      </c>
      <c r="BD505">
        <v>27</v>
      </c>
      <c r="BE505" s="58">
        <v>0.67300000000000004</v>
      </c>
      <c r="BF505" s="58">
        <v>34.878999999999998</v>
      </c>
      <c r="BG505" s="57">
        <v>0</v>
      </c>
      <c r="BH505" s="57">
        <v>0</v>
      </c>
      <c r="BI505" s="57">
        <v>0</v>
      </c>
      <c r="BJ505" s="57">
        <v>0</v>
      </c>
      <c r="BK505" s="57">
        <v>1</v>
      </c>
      <c r="BL505" s="69">
        <v>0</v>
      </c>
      <c r="BM505" s="57">
        <v>0</v>
      </c>
      <c r="BN505" s="57">
        <v>0</v>
      </c>
      <c r="BO505" s="57">
        <v>0</v>
      </c>
      <c r="BP505" s="69">
        <v>1</v>
      </c>
      <c r="BQ505" s="57">
        <v>0</v>
      </c>
      <c r="BR505" s="57">
        <v>0</v>
      </c>
      <c r="BS505" s="69">
        <v>0</v>
      </c>
      <c r="BT505" s="57">
        <v>1</v>
      </c>
      <c r="BU505" s="57">
        <v>0</v>
      </c>
      <c r="BV505" s="57">
        <v>0</v>
      </c>
      <c r="BW505" s="57">
        <v>0</v>
      </c>
      <c r="BX505" s="57">
        <v>1</v>
      </c>
      <c r="BY505" s="57">
        <v>0</v>
      </c>
      <c r="BZ505" s="57">
        <v>0</v>
      </c>
      <c r="CA505" s="57">
        <v>1</v>
      </c>
      <c r="CB505" s="57">
        <v>0</v>
      </c>
      <c r="CC505" s="57">
        <v>1</v>
      </c>
      <c r="CD505" s="57">
        <v>1</v>
      </c>
      <c r="CE505" s="69">
        <v>1</v>
      </c>
      <c r="CF505">
        <v>0.14599999999999999</v>
      </c>
      <c r="CG505">
        <v>118</v>
      </c>
      <c r="CH505">
        <v>1</v>
      </c>
      <c r="CI505">
        <v>0</v>
      </c>
      <c r="CJ505">
        <v>27</v>
      </c>
      <c r="CK505" s="28" t="s">
        <v>80</v>
      </c>
    </row>
    <row r="506" spans="1:89" x14ac:dyDescent="0.35">
      <c r="A506">
        <v>505</v>
      </c>
      <c r="B506">
        <v>34</v>
      </c>
      <c r="C506" s="21" t="s">
        <v>143</v>
      </c>
      <c r="D506" s="11">
        <v>5.0999999999999996</v>
      </c>
      <c r="E506" s="12">
        <v>0.47</v>
      </c>
      <c r="F506" s="7">
        <f t="shared" si="80"/>
        <v>10.851063829787234</v>
      </c>
      <c r="G506" s="8">
        <v>0</v>
      </c>
      <c r="H506" s="9">
        <v>0</v>
      </c>
      <c r="I506" s="9">
        <v>1</v>
      </c>
      <c r="J506" s="9">
        <v>0</v>
      </c>
      <c r="K506" s="9">
        <v>0</v>
      </c>
      <c r="L506" s="8">
        <v>26387</v>
      </c>
      <c r="M506" s="9">
        <v>73</v>
      </c>
      <c r="N506" s="9">
        <f t="shared" si="70"/>
        <v>26313</v>
      </c>
      <c r="O506" s="9">
        <f t="shared" si="71"/>
        <v>24</v>
      </c>
      <c r="P506" s="7">
        <v>5</v>
      </c>
      <c r="Q506" s="7">
        <f t="shared" si="76"/>
        <v>25.769599999999997</v>
      </c>
      <c r="R506" s="9">
        <v>1</v>
      </c>
      <c r="S506" s="9">
        <v>0</v>
      </c>
      <c r="T506" s="9">
        <v>1</v>
      </c>
      <c r="U506" s="9">
        <v>0</v>
      </c>
      <c r="V506" s="9">
        <v>0</v>
      </c>
      <c r="W506" s="25">
        <v>0</v>
      </c>
      <c r="X506" s="9">
        <v>0</v>
      </c>
      <c r="Y506" s="9">
        <v>1</v>
      </c>
      <c r="Z506" s="25">
        <v>0</v>
      </c>
      <c r="AA506" s="9">
        <v>0</v>
      </c>
      <c r="AB506" s="25">
        <v>1</v>
      </c>
      <c r="AC506" s="17">
        <v>1993</v>
      </c>
      <c r="AD506" s="27">
        <f t="shared" si="81"/>
        <v>0.19130000000000003</v>
      </c>
      <c r="AE506" s="27">
        <v>0.1027</v>
      </c>
      <c r="AF506" s="27">
        <v>0.4718</v>
      </c>
      <c r="AG506" s="34">
        <v>0.23419999999999999</v>
      </c>
      <c r="AH506" s="33">
        <f t="shared" si="82"/>
        <v>0.52929399999999993</v>
      </c>
      <c r="AI506" s="15">
        <f>(0.622*AP506+0.4104*AQ506)</f>
        <v>0.47070600000000001</v>
      </c>
      <c r="AJ506">
        <v>1</v>
      </c>
      <c r="AK506" s="31">
        <v>0</v>
      </c>
      <c r="AL506" t="s">
        <v>87</v>
      </c>
      <c r="AM506" s="31" t="s">
        <v>87</v>
      </c>
      <c r="AN506">
        <v>0</v>
      </c>
      <c r="AO506" s="15">
        <v>1</v>
      </c>
      <c r="AP506">
        <v>0.28499999999999998</v>
      </c>
      <c r="AQ506" s="15">
        <f t="shared" si="83"/>
        <v>0.71500000000000008</v>
      </c>
      <c r="AR506" s="15" t="s">
        <v>12</v>
      </c>
      <c r="AS506">
        <v>0</v>
      </c>
      <c r="AT506">
        <v>0</v>
      </c>
      <c r="AU506">
        <v>0</v>
      </c>
      <c r="AV506">
        <v>0</v>
      </c>
      <c r="AW506">
        <v>0</v>
      </c>
      <c r="AX506">
        <v>1</v>
      </c>
      <c r="AY506" s="15">
        <v>0</v>
      </c>
      <c r="AZ506">
        <v>0</v>
      </c>
      <c r="BA506">
        <v>1</v>
      </c>
      <c r="BB506" s="15">
        <v>0</v>
      </c>
      <c r="BC506">
        <v>386</v>
      </c>
      <c r="BD506">
        <v>221</v>
      </c>
      <c r="BE506" s="21">
        <v>0.71</v>
      </c>
      <c r="BF506" s="21">
        <v>36.769599999999997</v>
      </c>
      <c r="BG506">
        <v>0</v>
      </c>
      <c r="BH506">
        <v>0</v>
      </c>
      <c r="BI506">
        <v>0</v>
      </c>
      <c r="BJ506">
        <v>0</v>
      </c>
      <c r="BK506">
        <v>1</v>
      </c>
      <c r="BL506" s="15">
        <v>0</v>
      </c>
      <c r="BM506">
        <v>0</v>
      </c>
      <c r="BN506">
        <v>0</v>
      </c>
      <c r="BO506">
        <v>0</v>
      </c>
      <c r="BP506" s="15">
        <v>1</v>
      </c>
      <c r="BQ506">
        <v>0</v>
      </c>
      <c r="BR506">
        <v>0</v>
      </c>
      <c r="BS506" s="15">
        <v>0</v>
      </c>
      <c r="BT506">
        <v>1</v>
      </c>
      <c r="BU506">
        <v>0</v>
      </c>
      <c r="BV506">
        <v>0</v>
      </c>
      <c r="BW506">
        <v>0</v>
      </c>
      <c r="BX506">
        <v>1</v>
      </c>
      <c r="BY506">
        <v>0</v>
      </c>
      <c r="BZ506">
        <v>0</v>
      </c>
      <c r="CA506">
        <v>1</v>
      </c>
      <c r="CB506">
        <v>0</v>
      </c>
      <c r="CC506">
        <v>1</v>
      </c>
      <c r="CD506">
        <v>1</v>
      </c>
      <c r="CE506" s="15">
        <v>1</v>
      </c>
      <c r="CF506">
        <v>0.14599999999999999</v>
      </c>
      <c r="CG506">
        <v>118</v>
      </c>
      <c r="CH506">
        <v>1</v>
      </c>
      <c r="CI506">
        <v>0</v>
      </c>
      <c r="CJ506">
        <v>27</v>
      </c>
      <c r="CK506" s="28" t="s">
        <v>80</v>
      </c>
    </row>
    <row r="507" spans="1:89" x14ac:dyDescent="0.35">
      <c r="A507">
        <v>506</v>
      </c>
      <c r="B507">
        <v>34</v>
      </c>
      <c r="C507" s="21" t="s">
        <v>143</v>
      </c>
      <c r="D507" s="11">
        <v>5.6</v>
      </c>
      <c r="E507" s="12">
        <v>0.55999999999999994</v>
      </c>
      <c r="F507" s="7">
        <f t="shared" si="80"/>
        <v>10</v>
      </c>
      <c r="G507" s="8">
        <v>0</v>
      </c>
      <c r="H507" s="9">
        <v>0</v>
      </c>
      <c r="I507" s="9">
        <v>1</v>
      </c>
      <c r="J507" s="9">
        <v>0</v>
      </c>
      <c r="K507" s="9">
        <v>0</v>
      </c>
      <c r="L507" s="8">
        <v>27295</v>
      </c>
      <c r="M507" s="9">
        <v>73</v>
      </c>
      <c r="N507" s="9">
        <f t="shared" si="70"/>
        <v>27221</v>
      </c>
      <c r="O507" s="9">
        <f t="shared" si="71"/>
        <v>24</v>
      </c>
      <c r="P507" s="7">
        <v>5</v>
      </c>
      <c r="Q507" s="7">
        <f t="shared" si="76"/>
        <v>26.110999999999997</v>
      </c>
      <c r="R507" s="9">
        <v>1</v>
      </c>
      <c r="S507" s="9">
        <v>0</v>
      </c>
      <c r="T507" s="9">
        <v>1</v>
      </c>
      <c r="U507" s="9">
        <v>0</v>
      </c>
      <c r="V507" s="9">
        <v>0</v>
      </c>
      <c r="W507" s="25">
        <v>0</v>
      </c>
      <c r="X507" s="9">
        <v>0</v>
      </c>
      <c r="Y507" s="9">
        <v>1</v>
      </c>
      <c r="Z507" s="25">
        <v>0</v>
      </c>
      <c r="AA507" s="9">
        <v>0</v>
      </c>
      <c r="AB507" s="25">
        <v>1</v>
      </c>
      <c r="AC507" s="17">
        <v>1999</v>
      </c>
      <c r="AD507" s="27">
        <f t="shared" si="81"/>
        <v>0.16289999999999993</v>
      </c>
      <c r="AE507" s="27">
        <v>9.69E-2</v>
      </c>
      <c r="AF507" s="27">
        <v>0.49940000000000001</v>
      </c>
      <c r="AG507" s="34">
        <v>0.24079999999999999</v>
      </c>
      <c r="AH507" s="33">
        <f t="shared" si="82"/>
        <v>0.53514991000000001</v>
      </c>
      <c r="AI507" s="15">
        <f>(0.5965*AP507+0.4124*AQ507)</f>
        <v>0.46485008999999999</v>
      </c>
      <c r="AJ507">
        <v>1</v>
      </c>
      <c r="AK507" s="31">
        <v>0</v>
      </c>
      <c r="AL507" t="s">
        <v>87</v>
      </c>
      <c r="AM507" s="31" t="s">
        <v>87</v>
      </c>
      <c r="AN507">
        <v>0</v>
      </c>
      <c r="AO507" s="15">
        <v>1</v>
      </c>
      <c r="AP507">
        <v>0.28489999999999999</v>
      </c>
      <c r="AQ507" s="15">
        <f t="shared" si="83"/>
        <v>0.71510000000000007</v>
      </c>
      <c r="AR507" s="15" t="s">
        <v>12</v>
      </c>
      <c r="AS507">
        <v>0</v>
      </c>
      <c r="AT507">
        <v>0</v>
      </c>
      <c r="AU507">
        <v>0</v>
      </c>
      <c r="AV507">
        <v>0</v>
      </c>
      <c r="AW507">
        <v>0</v>
      </c>
      <c r="AX507">
        <v>1</v>
      </c>
      <c r="AY507" s="15">
        <v>0</v>
      </c>
      <c r="AZ507">
        <v>0</v>
      </c>
      <c r="BA507">
        <v>1</v>
      </c>
      <c r="BB507" s="15">
        <v>0</v>
      </c>
      <c r="BC507">
        <v>480</v>
      </c>
      <c r="BD507">
        <v>347</v>
      </c>
      <c r="BE507" s="21">
        <v>0.67600000000000005</v>
      </c>
      <c r="BF507" s="21">
        <v>37.110999999999997</v>
      </c>
      <c r="BG507">
        <v>0</v>
      </c>
      <c r="BH507">
        <v>0</v>
      </c>
      <c r="BI507">
        <v>0</v>
      </c>
      <c r="BJ507">
        <v>0</v>
      </c>
      <c r="BK507">
        <v>1</v>
      </c>
      <c r="BL507" s="15">
        <v>0</v>
      </c>
      <c r="BM507">
        <v>0</v>
      </c>
      <c r="BN507">
        <v>0</v>
      </c>
      <c r="BO507">
        <v>0</v>
      </c>
      <c r="BP507" s="15">
        <v>1</v>
      </c>
      <c r="BQ507">
        <v>0</v>
      </c>
      <c r="BR507">
        <v>0</v>
      </c>
      <c r="BS507" s="15">
        <v>0</v>
      </c>
      <c r="BT507">
        <v>1</v>
      </c>
      <c r="BU507">
        <v>0</v>
      </c>
      <c r="BV507">
        <v>0</v>
      </c>
      <c r="BW507">
        <v>0</v>
      </c>
      <c r="BX507">
        <v>1</v>
      </c>
      <c r="BY507">
        <v>0</v>
      </c>
      <c r="BZ507">
        <v>0</v>
      </c>
      <c r="CA507">
        <v>1</v>
      </c>
      <c r="CB507">
        <v>0</v>
      </c>
      <c r="CC507">
        <v>1</v>
      </c>
      <c r="CD507">
        <v>1</v>
      </c>
      <c r="CE507" s="15">
        <v>1</v>
      </c>
      <c r="CF507">
        <v>0.14599999999999999</v>
      </c>
      <c r="CG507">
        <v>118</v>
      </c>
      <c r="CH507">
        <v>1</v>
      </c>
      <c r="CI507">
        <v>0</v>
      </c>
      <c r="CJ507">
        <v>27</v>
      </c>
      <c r="CK507" s="28" t="s">
        <v>80</v>
      </c>
    </row>
    <row r="508" spans="1:89" x14ac:dyDescent="0.35">
      <c r="A508">
        <v>507</v>
      </c>
      <c r="B508">
        <v>34</v>
      </c>
      <c r="C508" s="21" t="s">
        <v>143</v>
      </c>
      <c r="D508" s="11">
        <v>3.42</v>
      </c>
      <c r="E508" s="12">
        <v>0.26</v>
      </c>
      <c r="F508" s="7">
        <f t="shared" si="80"/>
        <v>13.153846153846153</v>
      </c>
      <c r="G508" s="8">
        <v>0</v>
      </c>
      <c r="H508" s="9">
        <v>0</v>
      </c>
      <c r="I508" s="9">
        <v>1</v>
      </c>
      <c r="J508" s="9">
        <v>0</v>
      </c>
      <c r="K508" s="9">
        <v>0</v>
      </c>
      <c r="L508" s="8">
        <v>27356</v>
      </c>
      <c r="M508" s="9">
        <v>73</v>
      </c>
      <c r="N508" s="9">
        <f t="shared" si="70"/>
        <v>27282</v>
      </c>
      <c r="O508" s="9">
        <f t="shared" si="71"/>
        <v>24</v>
      </c>
      <c r="P508" s="7">
        <v>8</v>
      </c>
      <c r="Q508" s="7">
        <f t="shared" si="76"/>
        <v>20.878999999999998</v>
      </c>
      <c r="R508" s="9">
        <v>1</v>
      </c>
      <c r="S508" s="9">
        <v>0</v>
      </c>
      <c r="T508" s="9">
        <v>1</v>
      </c>
      <c r="U508" s="9">
        <v>0</v>
      </c>
      <c r="V508" s="9">
        <v>0</v>
      </c>
      <c r="W508" s="25">
        <v>0</v>
      </c>
      <c r="X508" s="9">
        <v>0</v>
      </c>
      <c r="Y508" s="9">
        <v>1</v>
      </c>
      <c r="Z508" s="25">
        <v>0</v>
      </c>
      <c r="AA508" s="9">
        <v>0</v>
      </c>
      <c r="AB508" s="25">
        <v>1</v>
      </c>
      <c r="AC508" s="17">
        <v>1983</v>
      </c>
      <c r="AD508" s="27">
        <f t="shared" si="81"/>
        <v>0.28200000000000003</v>
      </c>
      <c r="AE508" s="27">
        <v>0.1472</v>
      </c>
      <c r="AF508" s="27">
        <v>0.43049999999999999</v>
      </c>
      <c r="AG508" s="34">
        <v>0.14030000000000001</v>
      </c>
      <c r="AH508" s="33">
        <f t="shared" si="82"/>
        <v>0.54134831999999999</v>
      </c>
      <c r="AI508" s="15">
        <v>0.45865168000000001</v>
      </c>
      <c r="AJ508">
        <v>1</v>
      </c>
      <c r="AK508" s="31">
        <v>0</v>
      </c>
      <c r="AL508" t="s">
        <v>87</v>
      </c>
      <c r="AM508" s="31" t="s">
        <v>87</v>
      </c>
      <c r="AN508">
        <v>0</v>
      </c>
      <c r="AO508" s="15">
        <v>1</v>
      </c>
      <c r="AP508">
        <v>0.30980000000000002</v>
      </c>
      <c r="AQ508" s="15">
        <f t="shared" si="83"/>
        <v>0.69019999999999992</v>
      </c>
      <c r="AR508" s="15" t="s">
        <v>12</v>
      </c>
      <c r="AS508">
        <v>0</v>
      </c>
      <c r="AT508">
        <v>0</v>
      </c>
      <c r="AU508">
        <v>0</v>
      </c>
      <c r="AV508">
        <v>0</v>
      </c>
      <c r="AW508">
        <v>0</v>
      </c>
      <c r="AX508">
        <v>1</v>
      </c>
      <c r="AY508" s="15">
        <v>0</v>
      </c>
      <c r="AZ508">
        <v>0</v>
      </c>
      <c r="BA508">
        <v>1</v>
      </c>
      <c r="BB508" s="15">
        <v>0</v>
      </c>
      <c r="BC508">
        <v>329</v>
      </c>
      <c r="BD508">
        <v>27</v>
      </c>
      <c r="BE508" s="21">
        <v>0.67300000000000004</v>
      </c>
      <c r="BF508" s="21">
        <v>34.878999999999998</v>
      </c>
      <c r="BG508">
        <v>0</v>
      </c>
      <c r="BH508">
        <v>0</v>
      </c>
      <c r="BI508">
        <v>0</v>
      </c>
      <c r="BJ508">
        <v>0</v>
      </c>
      <c r="BK508">
        <v>1</v>
      </c>
      <c r="BL508" s="15">
        <v>0</v>
      </c>
      <c r="BM508">
        <v>0</v>
      </c>
      <c r="BN508">
        <v>0</v>
      </c>
      <c r="BO508">
        <v>0</v>
      </c>
      <c r="BP508" s="15">
        <v>1</v>
      </c>
      <c r="BQ508">
        <v>0</v>
      </c>
      <c r="BR508">
        <v>0</v>
      </c>
      <c r="BS508" s="15">
        <v>0</v>
      </c>
      <c r="BT508">
        <v>1</v>
      </c>
      <c r="BU508">
        <v>0</v>
      </c>
      <c r="BV508">
        <v>0</v>
      </c>
      <c r="BW508">
        <v>0</v>
      </c>
      <c r="BX508">
        <v>1</v>
      </c>
      <c r="BY508">
        <v>0</v>
      </c>
      <c r="BZ508">
        <v>0</v>
      </c>
      <c r="CA508">
        <v>1</v>
      </c>
      <c r="CB508">
        <v>0</v>
      </c>
      <c r="CC508">
        <v>1</v>
      </c>
      <c r="CD508">
        <v>1</v>
      </c>
      <c r="CE508" s="15">
        <v>1</v>
      </c>
      <c r="CF508">
        <v>0.14599999999999999</v>
      </c>
      <c r="CG508">
        <v>118</v>
      </c>
      <c r="CH508">
        <v>1</v>
      </c>
      <c r="CI508">
        <v>0</v>
      </c>
      <c r="CJ508">
        <v>27</v>
      </c>
      <c r="CK508" s="28" t="s">
        <v>80</v>
      </c>
    </row>
    <row r="509" spans="1:89" x14ac:dyDescent="0.35">
      <c r="A509">
        <v>508</v>
      </c>
      <c r="B509">
        <v>34</v>
      </c>
      <c r="C509" s="21" t="s">
        <v>143</v>
      </c>
      <c r="D509" s="11">
        <v>3.14</v>
      </c>
      <c r="E509" s="12">
        <v>0.32</v>
      </c>
      <c r="F509" s="7">
        <f t="shared" si="80"/>
        <v>9.8125</v>
      </c>
      <c r="G509" s="8">
        <v>0</v>
      </c>
      <c r="H509" s="9">
        <v>0</v>
      </c>
      <c r="I509" s="9">
        <v>1</v>
      </c>
      <c r="J509" s="9">
        <v>0</v>
      </c>
      <c r="K509" s="9">
        <v>0</v>
      </c>
      <c r="L509" s="8">
        <v>26387</v>
      </c>
      <c r="M509" s="9">
        <v>73</v>
      </c>
      <c r="N509" s="9">
        <f t="shared" si="70"/>
        <v>26313</v>
      </c>
      <c r="O509" s="9">
        <f t="shared" si="71"/>
        <v>24</v>
      </c>
      <c r="P509" s="7">
        <v>8</v>
      </c>
      <c r="Q509" s="7">
        <f t="shared" si="76"/>
        <v>22.769599999999997</v>
      </c>
      <c r="R509" s="9">
        <v>1</v>
      </c>
      <c r="S509" s="9">
        <v>0</v>
      </c>
      <c r="T509" s="9">
        <v>1</v>
      </c>
      <c r="U509" s="9">
        <v>0</v>
      </c>
      <c r="V509" s="9">
        <v>0</v>
      </c>
      <c r="W509" s="25">
        <v>0</v>
      </c>
      <c r="X509" s="9">
        <v>0</v>
      </c>
      <c r="Y509" s="9">
        <v>1</v>
      </c>
      <c r="Z509" s="25">
        <v>0</v>
      </c>
      <c r="AA509" s="9">
        <v>0</v>
      </c>
      <c r="AB509" s="25">
        <v>1</v>
      </c>
      <c r="AC509" s="17">
        <v>1993</v>
      </c>
      <c r="AD509" s="27">
        <f t="shared" si="81"/>
        <v>0.19130000000000003</v>
      </c>
      <c r="AE509" s="27">
        <v>0.1027</v>
      </c>
      <c r="AF509" s="27">
        <v>0.4718</v>
      </c>
      <c r="AG509" s="34">
        <v>0.23419999999999999</v>
      </c>
      <c r="AH509" s="33">
        <f t="shared" si="82"/>
        <v>0.52929399999999993</v>
      </c>
      <c r="AI509" s="15">
        <v>0.47070600000000001</v>
      </c>
      <c r="AJ509">
        <v>1</v>
      </c>
      <c r="AK509" s="31">
        <v>0</v>
      </c>
      <c r="AL509" t="s">
        <v>87</v>
      </c>
      <c r="AM509" s="31" t="s">
        <v>87</v>
      </c>
      <c r="AN509">
        <v>0</v>
      </c>
      <c r="AO509" s="15">
        <v>1</v>
      </c>
      <c r="AP509">
        <v>0.28499999999999998</v>
      </c>
      <c r="AQ509" s="15">
        <f t="shared" si="83"/>
        <v>0.71500000000000008</v>
      </c>
      <c r="AR509" s="15" t="s">
        <v>12</v>
      </c>
      <c r="AS509">
        <v>0</v>
      </c>
      <c r="AT509">
        <v>0</v>
      </c>
      <c r="AU509">
        <v>0</v>
      </c>
      <c r="AV509">
        <v>0</v>
      </c>
      <c r="AW509">
        <v>0</v>
      </c>
      <c r="AX509">
        <v>1</v>
      </c>
      <c r="AY509" s="15">
        <v>0</v>
      </c>
      <c r="AZ509">
        <v>0</v>
      </c>
      <c r="BA509">
        <v>1</v>
      </c>
      <c r="BB509" s="15">
        <v>0</v>
      </c>
      <c r="BC509">
        <v>386</v>
      </c>
      <c r="BD509">
        <v>221</v>
      </c>
      <c r="BE509" s="21">
        <v>0.71</v>
      </c>
      <c r="BF509" s="21">
        <v>36.769599999999997</v>
      </c>
      <c r="BG509">
        <v>0</v>
      </c>
      <c r="BH509">
        <v>0</v>
      </c>
      <c r="BI509">
        <v>0</v>
      </c>
      <c r="BJ509">
        <v>0</v>
      </c>
      <c r="BK509">
        <v>1</v>
      </c>
      <c r="BL509" s="15">
        <v>0</v>
      </c>
      <c r="BM509">
        <v>0</v>
      </c>
      <c r="BN509">
        <v>0</v>
      </c>
      <c r="BO509">
        <v>0</v>
      </c>
      <c r="BP509" s="15">
        <v>1</v>
      </c>
      <c r="BQ509">
        <v>0</v>
      </c>
      <c r="BR509">
        <v>0</v>
      </c>
      <c r="BS509" s="15">
        <v>0</v>
      </c>
      <c r="BT509">
        <v>1</v>
      </c>
      <c r="BU509">
        <v>0</v>
      </c>
      <c r="BV509">
        <v>0</v>
      </c>
      <c r="BW509">
        <v>0</v>
      </c>
      <c r="BX509">
        <v>1</v>
      </c>
      <c r="BY509">
        <v>0</v>
      </c>
      <c r="BZ509">
        <v>0</v>
      </c>
      <c r="CA509">
        <v>1</v>
      </c>
      <c r="CB509">
        <v>0</v>
      </c>
      <c r="CC509">
        <v>1</v>
      </c>
      <c r="CD509">
        <v>1</v>
      </c>
      <c r="CE509" s="15">
        <v>1</v>
      </c>
      <c r="CF509">
        <v>0.14599999999999999</v>
      </c>
      <c r="CG509">
        <v>118</v>
      </c>
      <c r="CH509">
        <v>1</v>
      </c>
      <c r="CI509">
        <v>0</v>
      </c>
      <c r="CJ509">
        <v>27</v>
      </c>
      <c r="CK509" s="28" t="s">
        <v>80</v>
      </c>
    </row>
    <row r="510" spans="1:89" x14ac:dyDescent="0.35">
      <c r="A510">
        <v>509</v>
      </c>
      <c r="B510">
        <v>34</v>
      </c>
      <c r="C510" s="21" t="s">
        <v>143</v>
      </c>
      <c r="D510" s="11">
        <v>3.53</v>
      </c>
      <c r="E510" s="12">
        <v>0.36</v>
      </c>
      <c r="F510" s="7">
        <f t="shared" si="80"/>
        <v>9.8055555555555554</v>
      </c>
      <c r="G510" s="8">
        <v>0</v>
      </c>
      <c r="H510" s="9">
        <v>0</v>
      </c>
      <c r="I510" s="9">
        <v>1</v>
      </c>
      <c r="J510" s="9">
        <v>0</v>
      </c>
      <c r="K510" s="9">
        <v>0</v>
      </c>
      <c r="L510" s="8">
        <v>27295</v>
      </c>
      <c r="M510" s="9">
        <v>73</v>
      </c>
      <c r="N510" s="9">
        <f t="shared" si="70"/>
        <v>27221</v>
      </c>
      <c r="O510" s="9">
        <f t="shared" si="71"/>
        <v>24</v>
      </c>
      <c r="P510" s="7">
        <v>8</v>
      </c>
      <c r="Q510" s="7">
        <f t="shared" si="76"/>
        <v>23.110999999999997</v>
      </c>
      <c r="R510" s="9">
        <v>1</v>
      </c>
      <c r="S510" s="9">
        <v>0</v>
      </c>
      <c r="T510" s="9">
        <v>1</v>
      </c>
      <c r="U510" s="9">
        <v>0</v>
      </c>
      <c r="V510" s="9">
        <v>0</v>
      </c>
      <c r="W510" s="25">
        <v>0</v>
      </c>
      <c r="X510" s="9">
        <v>0</v>
      </c>
      <c r="Y510" s="9">
        <v>1</v>
      </c>
      <c r="Z510" s="25">
        <v>0</v>
      </c>
      <c r="AA510" s="9">
        <v>0</v>
      </c>
      <c r="AB510" s="25">
        <v>1</v>
      </c>
      <c r="AC510" s="17">
        <v>1999</v>
      </c>
      <c r="AD510" s="27">
        <f t="shared" si="81"/>
        <v>0.16289999999999993</v>
      </c>
      <c r="AE510" s="27">
        <v>9.69E-2</v>
      </c>
      <c r="AF510" s="27">
        <v>0.49940000000000001</v>
      </c>
      <c r="AG510" s="34">
        <v>0.24079999999999999</v>
      </c>
      <c r="AH510" s="33">
        <f t="shared" si="82"/>
        <v>0.53514991000000001</v>
      </c>
      <c r="AI510" s="15">
        <v>0.46485008999999999</v>
      </c>
      <c r="AJ510">
        <v>1</v>
      </c>
      <c r="AK510" s="31">
        <v>0</v>
      </c>
      <c r="AL510" t="s">
        <v>87</v>
      </c>
      <c r="AM510" s="31" t="s">
        <v>87</v>
      </c>
      <c r="AN510">
        <v>0</v>
      </c>
      <c r="AO510" s="15">
        <v>1</v>
      </c>
      <c r="AP510">
        <v>0.28489999999999999</v>
      </c>
      <c r="AQ510" s="15">
        <f t="shared" si="83"/>
        <v>0.71510000000000007</v>
      </c>
      <c r="AR510" s="15" t="s">
        <v>12</v>
      </c>
      <c r="AS510">
        <v>0</v>
      </c>
      <c r="AT510">
        <v>0</v>
      </c>
      <c r="AU510">
        <v>0</v>
      </c>
      <c r="AV510">
        <v>0</v>
      </c>
      <c r="AW510">
        <v>0</v>
      </c>
      <c r="AX510">
        <v>1</v>
      </c>
      <c r="AY510" s="15">
        <v>0</v>
      </c>
      <c r="AZ510">
        <v>0</v>
      </c>
      <c r="BA510">
        <v>1</v>
      </c>
      <c r="BB510" s="15">
        <v>0</v>
      </c>
      <c r="BC510">
        <v>480</v>
      </c>
      <c r="BD510">
        <v>347</v>
      </c>
      <c r="BE510" s="21">
        <v>0.67600000000000005</v>
      </c>
      <c r="BF510" s="21">
        <v>37.110999999999997</v>
      </c>
      <c r="BG510">
        <v>0</v>
      </c>
      <c r="BH510">
        <v>0</v>
      </c>
      <c r="BI510">
        <v>0</v>
      </c>
      <c r="BJ510">
        <v>0</v>
      </c>
      <c r="BK510">
        <v>1</v>
      </c>
      <c r="BL510" s="15">
        <v>0</v>
      </c>
      <c r="BM510">
        <v>0</v>
      </c>
      <c r="BN510">
        <v>0</v>
      </c>
      <c r="BO510">
        <v>0</v>
      </c>
      <c r="BP510" s="15">
        <v>1</v>
      </c>
      <c r="BQ510">
        <v>0</v>
      </c>
      <c r="BR510">
        <v>0</v>
      </c>
      <c r="BS510" s="15">
        <v>0</v>
      </c>
      <c r="BT510">
        <v>1</v>
      </c>
      <c r="BU510">
        <v>0</v>
      </c>
      <c r="BV510">
        <v>0</v>
      </c>
      <c r="BW510">
        <v>0</v>
      </c>
      <c r="BX510">
        <v>1</v>
      </c>
      <c r="BY510">
        <v>0</v>
      </c>
      <c r="BZ510">
        <v>0</v>
      </c>
      <c r="CA510">
        <v>1</v>
      </c>
      <c r="CB510">
        <v>0</v>
      </c>
      <c r="CC510">
        <v>1</v>
      </c>
      <c r="CD510">
        <v>1</v>
      </c>
      <c r="CE510" s="15">
        <v>1</v>
      </c>
      <c r="CF510">
        <v>0.14599999999999999</v>
      </c>
      <c r="CG510">
        <v>118</v>
      </c>
      <c r="CH510">
        <v>1</v>
      </c>
      <c r="CI510">
        <v>0</v>
      </c>
      <c r="CJ510">
        <v>27</v>
      </c>
      <c r="CK510" s="28" t="s">
        <v>80</v>
      </c>
    </row>
    <row r="511" spans="1:89" x14ac:dyDescent="0.35">
      <c r="A511">
        <v>510</v>
      </c>
      <c r="B511">
        <v>34</v>
      </c>
      <c r="C511" s="21" t="s">
        <v>143</v>
      </c>
      <c r="D511" s="11">
        <v>6</v>
      </c>
      <c r="E511" s="12">
        <v>0.18</v>
      </c>
      <c r="F511" s="7">
        <f t="shared" si="80"/>
        <v>33.333333333333336</v>
      </c>
      <c r="G511" s="8">
        <v>0</v>
      </c>
      <c r="H511" s="9">
        <v>0</v>
      </c>
      <c r="I511" s="9">
        <v>1</v>
      </c>
      <c r="J511" s="9">
        <v>0</v>
      </c>
      <c r="K511" s="9">
        <v>0</v>
      </c>
      <c r="L511" s="8">
        <v>27356</v>
      </c>
      <c r="M511" s="9">
        <v>73</v>
      </c>
      <c r="N511" s="9">
        <f t="shared" si="70"/>
        <v>27282</v>
      </c>
      <c r="O511" s="9">
        <f t="shared" si="71"/>
        <v>24</v>
      </c>
      <c r="P511" s="7">
        <v>12</v>
      </c>
      <c r="Q511" s="7">
        <f t="shared" si="76"/>
        <v>16.878999999999998</v>
      </c>
      <c r="R511" s="9">
        <v>1</v>
      </c>
      <c r="S511" s="9">
        <v>0</v>
      </c>
      <c r="T511" s="9">
        <v>1</v>
      </c>
      <c r="U511" s="9">
        <v>0</v>
      </c>
      <c r="V511" s="9">
        <v>0</v>
      </c>
      <c r="W511" s="25">
        <v>0</v>
      </c>
      <c r="X511" s="9">
        <v>0</v>
      </c>
      <c r="Y511" s="9">
        <v>1</v>
      </c>
      <c r="Z511" s="25">
        <v>0</v>
      </c>
      <c r="AA511" s="9">
        <v>0</v>
      </c>
      <c r="AB511" s="25">
        <v>1</v>
      </c>
      <c r="AC511" s="17">
        <v>1983</v>
      </c>
      <c r="AD511" s="27">
        <f t="shared" si="81"/>
        <v>0.28200000000000003</v>
      </c>
      <c r="AE511" s="27">
        <v>0.1472</v>
      </c>
      <c r="AF511" s="27">
        <v>0.43049999999999999</v>
      </c>
      <c r="AG511" s="34">
        <v>0.14030000000000001</v>
      </c>
      <c r="AH511" s="33">
        <f t="shared" si="82"/>
        <v>0.54134831999999999</v>
      </c>
      <c r="AI511" s="15">
        <v>0.45865168000000001</v>
      </c>
      <c r="AJ511">
        <v>1</v>
      </c>
      <c r="AK511" s="31">
        <v>0</v>
      </c>
      <c r="AL511" t="s">
        <v>87</v>
      </c>
      <c r="AM511" s="31" t="s">
        <v>87</v>
      </c>
      <c r="AN511">
        <v>0</v>
      </c>
      <c r="AO511" s="15">
        <v>1</v>
      </c>
      <c r="AP511">
        <v>0.30980000000000002</v>
      </c>
      <c r="AQ511" s="15">
        <f t="shared" si="83"/>
        <v>0.69019999999999992</v>
      </c>
      <c r="AR511" s="15" t="s">
        <v>12</v>
      </c>
      <c r="AS511">
        <v>0</v>
      </c>
      <c r="AT511">
        <v>0</v>
      </c>
      <c r="AU511">
        <v>0</v>
      </c>
      <c r="AV511">
        <v>0</v>
      </c>
      <c r="AW511">
        <v>0</v>
      </c>
      <c r="AX511">
        <v>1</v>
      </c>
      <c r="AY511" s="15">
        <v>0</v>
      </c>
      <c r="AZ511">
        <v>0</v>
      </c>
      <c r="BA511">
        <v>1</v>
      </c>
      <c r="BB511" s="15">
        <v>0</v>
      </c>
      <c r="BC511">
        <v>329</v>
      </c>
      <c r="BD511">
        <v>27</v>
      </c>
      <c r="BE511" s="21">
        <v>0.67300000000000004</v>
      </c>
      <c r="BF511" s="21">
        <v>34.878999999999998</v>
      </c>
      <c r="BG511">
        <v>0</v>
      </c>
      <c r="BH511">
        <v>0</v>
      </c>
      <c r="BI511">
        <v>0</v>
      </c>
      <c r="BJ511">
        <v>0</v>
      </c>
      <c r="BK511">
        <v>1</v>
      </c>
      <c r="BL511" s="15">
        <v>0</v>
      </c>
      <c r="BM511">
        <v>0</v>
      </c>
      <c r="BN511">
        <v>0</v>
      </c>
      <c r="BO511">
        <v>0</v>
      </c>
      <c r="BP511" s="15">
        <v>1</v>
      </c>
      <c r="BQ511">
        <v>0</v>
      </c>
      <c r="BR511">
        <v>0</v>
      </c>
      <c r="BS511" s="15">
        <v>0</v>
      </c>
      <c r="BT511">
        <v>1</v>
      </c>
      <c r="BU511">
        <v>0</v>
      </c>
      <c r="BV511">
        <v>0</v>
      </c>
      <c r="BW511">
        <v>0</v>
      </c>
      <c r="BX511">
        <v>1</v>
      </c>
      <c r="BY511">
        <v>0</v>
      </c>
      <c r="BZ511">
        <v>0</v>
      </c>
      <c r="CA511">
        <v>1</v>
      </c>
      <c r="CB511">
        <v>0</v>
      </c>
      <c r="CC511">
        <v>1</v>
      </c>
      <c r="CD511">
        <v>1</v>
      </c>
      <c r="CE511" s="15">
        <v>1</v>
      </c>
      <c r="CF511">
        <v>0.14599999999999999</v>
      </c>
      <c r="CG511">
        <v>118</v>
      </c>
      <c r="CH511">
        <v>1</v>
      </c>
      <c r="CI511">
        <v>0</v>
      </c>
      <c r="CJ511">
        <v>27</v>
      </c>
      <c r="CK511" s="28" t="s">
        <v>80</v>
      </c>
    </row>
    <row r="512" spans="1:89" x14ac:dyDescent="0.35">
      <c r="A512">
        <v>511</v>
      </c>
      <c r="B512">
        <v>34</v>
      </c>
      <c r="C512" s="21" t="s">
        <v>143</v>
      </c>
      <c r="D512" s="11">
        <v>5.37</v>
      </c>
      <c r="E512" s="12">
        <v>0.2</v>
      </c>
      <c r="F512" s="7">
        <f t="shared" si="80"/>
        <v>26.849999999999998</v>
      </c>
      <c r="G512" s="8">
        <v>0</v>
      </c>
      <c r="H512" s="9">
        <v>0</v>
      </c>
      <c r="I512" s="9">
        <v>1</v>
      </c>
      <c r="J512" s="9">
        <v>0</v>
      </c>
      <c r="K512" s="9">
        <v>0</v>
      </c>
      <c r="L512" s="8">
        <v>26387</v>
      </c>
      <c r="M512" s="9">
        <v>73</v>
      </c>
      <c r="N512" s="9">
        <f t="shared" si="70"/>
        <v>26313</v>
      </c>
      <c r="O512" s="9">
        <f t="shared" si="71"/>
        <v>24</v>
      </c>
      <c r="P512" s="7">
        <v>12</v>
      </c>
      <c r="Q512" s="7">
        <f t="shared" si="76"/>
        <v>18.769599999999997</v>
      </c>
      <c r="R512" s="9">
        <v>1</v>
      </c>
      <c r="S512" s="9">
        <v>0</v>
      </c>
      <c r="T512" s="9">
        <v>1</v>
      </c>
      <c r="U512" s="9">
        <v>0</v>
      </c>
      <c r="V512" s="9">
        <v>0</v>
      </c>
      <c r="W512" s="25">
        <v>0</v>
      </c>
      <c r="X512" s="9">
        <v>0</v>
      </c>
      <c r="Y512" s="9">
        <v>1</v>
      </c>
      <c r="Z512" s="25">
        <v>0</v>
      </c>
      <c r="AA512" s="9">
        <v>0</v>
      </c>
      <c r="AB512" s="25">
        <v>1</v>
      </c>
      <c r="AC512" s="17">
        <v>1993</v>
      </c>
      <c r="AD512" s="27">
        <f t="shared" si="81"/>
        <v>0.19130000000000003</v>
      </c>
      <c r="AE512" s="27">
        <v>0.1027</v>
      </c>
      <c r="AF512" s="27">
        <v>0.4718</v>
      </c>
      <c r="AG512" s="34">
        <v>0.23419999999999999</v>
      </c>
      <c r="AH512" s="33">
        <f t="shared" si="82"/>
        <v>0.52929399999999993</v>
      </c>
      <c r="AI512" s="15">
        <v>0.47070600000000001</v>
      </c>
      <c r="AJ512">
        <v>1</v>
      </c>
      <c r="AK512" s="31">
        <v>0</v>
      </c>
      <c r="AL512" t="s">
        <v>87</v>
      </c>
      <c r="AM512" s="31" t="s">
        <v>87</v>
      </c>
      <c r="AN512">
        <v>0</v>
      </c>
      <c r="AO512" s="15">
        <v>1</v>
      </c>
      <c r="AP512">
        <v>0.28499999999999998</v>
      </c>
      <c r="AQ512" s="15">
        <f t="shared" si="83"/>
        <v>0.71500000000000008</v>
      </c>
      <c r="AR512" s="15" t="s">
        <v>12</v>
      </c>
      <c r="AS512">
        <v>0</v>
      </c>
      <c r="AT512">
        <v>0</v>
      </c>
      <c r="AU512">
        <v>0</v>
      </c>
      <c r="AV512">
        <v>0</v>
      </c>
      <c r="AW512">
        <v>0</v>
      </c>
      <c r="AX512">
        <v>1</v>
      </c>
      <c r="AY512" s="15">
        <v>0</v>
      </c>
      <c r="AZ512">
        <v>0</v>
      </c>
      <c r="BA512">
        <v>1</v>
      </c>
      <c r="BB512" s="15">
        <v>0</v>
      </c>
      <c r="BC512">
        <v>386</v>
      </c>
      <c r="BD512">
        <v>221</v>
      </c>
      <c r="BE512" s="21">
        <v>0.71</v>
      </c>
      <c r="BF512" s="21">
        <v>36.769599999999997</v>
      </c>
      <c r="BG512">
        <v>0</v>
      </c>
      <c r="BH512">
        <v>0</v>
      </c>
      <c r="BI512">
        <v>0</v>
      </c>
      <c r="BJ512">
        <v>0</v>
      </c>
      <c r="BK512">
        <v>1</v>
      </c>
      <c r="BL512" s="15">
        <v>0</v>
      </c>
      <c r="BM512">
        <v>0</v>
      </c>
      <c r="BN512">
        <v>0</v>
      </c>
      <c r="BO512">
        <v>0</v>
      </c>
      <c r="BP512" s="15">
        <v>1</v>
      </c>
      <c r="BQ512">
        <v>0</v>
      </c>
      <c r="BR512">
        <v>0</v>
      </c>
      <c r="BS512" s="15">
        <v>0</v>
      </c>
      <c r="BT512">
        <v>1</v>
      </c>
      <c r="BU512">
        <v>0</v>
      </c>
      <c r="BV512">
        <v>0</v>
      </c>
      <c r="BW512">
        <v>0</v>
      </c>
      <c r="BX512">
        <v>1</v>
      </c>
      <c r="BY512">
        <v>0</v>
      </c>
      <c r="BZ512">
        <v>0</v>
      </c>
      <c r="CA512">
        <v>1</v>
      </c>
      <c r="CB512">
        <v>0</v>
      </c>
      <c r="CC512">
        <v>1</v>
      </c>
      <c r="CD512">
        <v>1</v>
      </c>
      <c r="CE512" s="15">
        <v>1</v>
      </c>
      <c r="CF512">
        <v>0.14599999999999999</v>
      </c>
      <c r="CG512">
        <v>118</v>
      </c>
      <c r="CH512">
        <v>1</v>
      </c>
      <c r="CI512">
        <v>0</v>
      </c>
      <c r="CJ512">
        <v>27</v>
      </c>
      <c r="CK512" s="28" t="s">
        <v>80</v>
      </c>
    </row>
    <row r="513" spans="1:89" x14ac:dyDescent="0.35">
      <c r="A513">
        <v>512</v>
      </c>
      <c r="B513">
        <v>34</v>
      </c>
      <c r="C513" s="21" t="s">
        <v>143</v>
      </c>
      <c r="D513" s="11">
        <v>6.12</v>
      </c>
      <c r="E513" s="12">
        <v>0.21</v>
      </c>
      <c r="F513" s="7">
        <f t="shared" si="80"/>
        <v>29.142857142857146</v>
      </c>
      <c r="G513" s="8">
        <v>0</v>
      </c>
      <c r="H513" s="9">
        <v>0</v>
      </c>
      <c r="I513" s="9">
        <v>1</v>
      </c>
      <c r="J513" s="9">
        <v>0</v>
      </c>
      <c r="K513" s="9">
        <v>0</v>
      </c>
      <c r="L513" s="8">
        <v>27295</v>
      </c>
      <c r="M513" s="9">
        <v>73</v>
      </c>
      <c r="N513" s="9">
        <f t="shared" si="70"/>
        <v>27221</v>
      </c>
      <c r="O513" s="9">
        <f t="shared" si="71"/>
        <v>24</v>
      </c>
      <c r="P513" s="7">
        <v>12</v>
      </c>
      <c r="Q513" s="7">
        <f t="shared" si="76"/>
        <v>19.110999999999997</v>
      </c>
      <c r="R513" s="9">
        <v>1</v>
      </c>
      <c r="S513" s="9">
        <v>0</v>
      </c>
      <c r="T513" s="9">
        <v>1</v>
      </c>
      <c r="U513" s="9">
        <v>0</v>
      </c>
      <c r="V513" s="9">
        <v>0</v>
      </c>
      <c r="W513" s="25">
        <v>0</v>
      </c>
      <c r="X513" s="9">
        <v>0</v>
      </c>
      <c r="Y513" s="9">
        <v>1</v>
      </c>
      <c r="Z513" s="25">
        <v>0</v>
      </c>
      <c r="AA513" s="9">
        <v>0</v>
      </c>
      <c r="AB513" s="25">
        <v>1</v>
      </c>
      <c r="AC513" s="17">
        <v>1999</v>
      </c>
      <c r="AD513" s="27">
        <f t="shared" si="81"/>
        <v>0.16289999999999993</v>
      </c>
      <c r="AE513" s="27">
        <v>9.69E-2</v>
      </c>
      <c r="AF513" s="27">
        <v>0.49940000000000001</v>
      </c>
      <c r="AG513" s="34">
        <v>0.24079999999999999</v>
      </c>
      <c r="AH513" s="33">
        <f t="shared" si="82"/>
        <v>0.53514991000000001</v>
      </c>
      <c r="AI513" s="15">
        <v>0.46485008999999999</v>
      </c>
      <c r="AJ513">
        <v>1</v>
      </c>
      <c r="AK513" s="31">
        <v>0</v>
      </c>
      <c r="AL513" t="s">
        <v>87</v>
      </c>
      <c r="AM513" s="31" t="s">
        <v>87</v>
      </c>
      <c r="AN513">
        <v>0</v>
      </c>
      <c r="AO513" s="15">
        <v>1</v>
      </c>
      <c r="AP513">
        <v>0.28489999999999999</v>
      </c>
      <c r="AQ513" s="15">
        <f t="shared" si="83"/>
        <v>0.71510000000000007</v>
      </c>
      <c r="AR513" s="15" t="s">
        <v>12</v>
      </c>
      <c r="AS513">
        <v>0</v>
      </c>
      <c r="AT513">
        <v>0</v>
      </c>
      <c r="AU513">
        <v>0</v>
      </c>
      <c r="AV513">
        <v>0</v>
      </c>
      <c r="AW513">
        <v>0</v>
      </c>
      <c r="AX513">
        <v>1</v>
      </c>
      <c r="AY513" s="15">
        <v>0</v>
      </c>
      <c r="AZ513">
        <v>0</v>
      </c>
      <c r="BA513">
        <v>1</v>
      </c>
      <c r="BB513" s="15">
        <v>0</v>
      </c>
      <c r="BC513">
        <v>480</v>
      </c>
      <c r="BD513">
        <v>347</v>
      </c>
      <c r="BE513" s="21">
        <v>0.67600000000000005</v>
      </c>
      <c r="BF513" s="21">
        <v>37.110999999999997</v>
      </c>
      <c r="BG513">
        <v>0</v>
      </c>
      <c r="BH513">
        <v>0</v>
      </c>
      <c r="BI513">
        <v>0</v>
      </c>
      <c r="BJ513">
        <v>0</v>
      </c>
      <c r="BK513">
        <v>1</v>
      </c>
      <c r="BL513" s="15">
        <v>0</v>
      </c>
      <c r="BM513">
        <v>0</v>
      </c>
      <c r="BN513">
        <v>0</v>
      </c>
      <c r="BO513">
        <v>0</v>
      </c>
      <c r="BP513" s="15">
        <v>1</v>
      </c>
      <c r="BQ513">
        <v>0</v>
      </c>
      <c r="BR513">
        <v>0</v>
      </c>
      <c r="BS513" s="15">
        <v>0</v>
      </c>
      <c r="BT513">
        <v>1</v>
      </c>
      <c r="BU513">
        <v>0</v>
      </c>
      <c r="BV513">
        <v>0</v>
      </c>
      <c r="BW513">
        <v>0</v>
      </c>
      <c r="BX513">
        <v>1</v>
      </c>
      <c r="BY513">
        <v>0</v>
      </c>
      <c r="BZ513">
        <v>0</v>
      </c>
      <c r="CA513">
        <v>1</v>
      </c>
      <c r="CB513">
        <v>0</v>
      </c>
      <c r="CC513">
        <v>1</v>
      </c>
      <c r="CD513">
        <v>1</v>
      </c>
      <c r="CE513" s="15">
        <v>1</v>
      </c>
      <c r="CF513">
        <v>0.14599999999999999</v>
      </c>
      <c r="CG513">
        <v>118</v>
      </c>
      <c r="CH513">
        <v>1</v>
      </c>
      <c r="CI513">
        <v>0</v>
      </c>
      <c r="CJ513">
        <v>27</v>
      </c>
      <c r="CK513" s="28" t="s">
        <v>80</v>
      </c>
    </row>
    <row r="514" spans="1:89" x14ac:dyDescent="0.35">
      <c r="A514">
        <v>513</v>
      </c>
      <c r="B514">
        <v>34</v>
      </c>
      <c r="C514" s="21" t="s">
        <v>143</v>
      </c>
      <c r="D514" s="11">
        <v>9.9700000000000006</v>
      </c>
      <c r="E514" s="12">
        <v>0.28000000000000003</v>
      </c>
      <c r="F514" s="7">
        <f t="shared" si="80"/>
        <v>35.607142857142854</v>
      </c>
      <c r="G514" s="8">
        <v>0</v>
      </c>
      <c r="H514" s="9">
        <v>0</v>
      </c>
      <c r="I514" s="9">
        <v>1</v>
      </c>
      <c r="J514" s="9">
        <v>0</v>
      </c>
      <c r="K514" s="9">
        <v>0</v>
      </c>
      <c r="L514" s="8">
        <v>27356</v>
      </c>
      <c r="M514" s="9">
        <v>73</v>
      </c>
      <c r="N514" s="9">
        <f t="shared" ref="N514:N577" si="84">L514-M514-1</f>
        <v>27282</v>
      </c>
      <c r="O514" s="9">
        <f t="shared" ref="O514:O577" si="85">COUNTIF(B:B,B514)</f>
        <v>24</v>
      </c>
      <c r="P514" s="7">
        <v>15.5</v>
      </c>
      <c r="Q514" s="7">
        <f t="shared" si="76"/>
        <v>13.378999999999998</v>
      </c>
      <c r="R514" s="9">
        <v>1</v>
      </c>
      <c r="S514" s="9">
        <v>0</v>
      </c>
      <c r="T514" s="9">
        <v>1</v>
      </c>
      <c r="U514" s="9">
        <v>0</v>
      </c>
      <c r="V514" s="9">
        <v>0</v>
      </c>
      <c r="W514" s="25">
        <v>0</v>
      </c>
      <c r="X514" s="9">
        <v>0</v>
      </c>
      <c r="Y514" s="9">
        <v>1</v>
      </c>
      <c r="Z514" s="25">
        <v>0</v>
      </c>
      <c r="AA514" s="9">
        <v>0</v>
      </c>
      <c r="AB514" s="25">
        <v>1</v>
      </c>
      <c r="AC514" s="17">
        <v>1983</v>
      </c>
      <c r="AD514" s="27">
        <f t="shared" si="81"/>
        <v>0.28200000000000003</v>
      </c>
      <c r="AE514" s="27">
        <v>0.1472</v>
      </c>
      <c r="AF514" s="27">
        <v>0.43049999999999999</v>
      </c>
      <c r="AG514" s="34">
        <v>0.14030000000000001</v>
      </c>
      <c r="AH514" s="33">
        <f t="shared" si="82"/>
        <v>0.54134831999999999</v>
      </c>
      <c r="AI514" s="15">
        <v>0.45865168000000001</v>
      </c>
      <c r="AJ514">
        <v>1</v>
      </c>
      <c r="AK514" s="31">
        <v>0</v>
      </c>
      <c r="AL514" t="s">
        <v>87</v>
      </c>
      <c r="AM514" s="31" t="s">
        <v>87</v>
      </c>
      <c r="AN514">
        <v>0</v>
      </c>
      <c r="AO514" s="15">
        <v>1</v>
      </c>
      <c r="AP514">
        <v>0.30980000000000002</v>
      </c>
      <c r="AQ514" s="15">
        <f t="shared" si="83"/>
        <v>0.69019999999999992</v>
      </c>
      <c r="AR514" s="15" t="s">
        <v>12</v>
      </c>
      <c r="AS514">
        <v>0</v>
      </c>
      <c r="AT514">
        <v>0</v>
      </c>
      <c r="AU514">
        <v>0</v>
      </c>
      <c r="AV514">
        <v>0</v>
      </c>
      <c r="AW514">
        <v>0</v>
      </c>
      <c r="AX514">
        <v>1</v>
      </c>
      <c r="AY514" s="15">
        <v>0</v>
      </c>
      <c r="AZ514">
        <v>0</v>
      </c>
      <c r="BA514">
        <v>1</v>
      </c>
      <c r="BB514" s="15">
        <v>0</v>
      </c>
      <c r="BC514">
        <v>329</v>
      </c>
      <c r="BD514">
        <v>27</v>
      </c>
      <c r="BE514" s="21">
        <v>0.67300000000000004</v>
      </c>
      <c r="BF514" s="21">
        <v>34.878999999999998</v>
      </c>
      <c r="BG514">
        <v>0</v>
      </c>
      <c r="BH514">
        <v>0</v>
      </c>
      <c r="BI514">
        <v>0</v>
      </c>
      <c r="BJ514">
        <v>0</v>
      </c>
      <c r="BK514">
        <v>1</v>
      </c>
      <c r="BL514" s="15">
        <v>0</v>
      </c>
      <c r="BM514">
        <v>0</v>
      </c>
      <c r="BN514">
        <v>0</v>
      </c>
      <c r="BO514">
        <v>0</v>
      </c>
      <c r="BP514" s="15">
        <v>1</v>
      </c>
      <c r="BQ514">
        <v>0</v>
      </c>
      <c r="BR514">
        <v>0</v>
      </c>
      <c r="BS514" s="15">
        <v>0</v>
      </c>
      <c r="BT514">
        <v>1</v>
      </c>
      <c r="BU514">
        <v>0</v>
      </c>
      <c r="BV514">
        <v>0</v>
      </c>
      <c r="BW514">
        <v>0</v>
      </c>
      <c r="BX514">
        <v>1</v>
      </c>
      <c r="BY514">
        <v>0</v>
      </c>
      <c r="BZ514">
        <v>0</v>
      </c>
      <c r="CA514">
        <v>1</v>
      </c>
      <c r="CB514">
        <v>0</v>
      </c>
      <c r="CC514">
        <v>1</v>
      </c>
      <c r="CD514">
        <v>1</v>
      </c>
      <c r="CE514" s="15">
        <v>1</v>
      </c>
      <c r="CF514">
        <v>0.14599999999999999</v>
      </c>
      <c r="CG514">
        <v>118</v>
      </c>
      <c r="CH514">
        <v>1</v>
      </c>
      <c r="CI514">
        <v>0</v>
      </c>
      <c r="CJ514">
        <v>27</v>
      </c>
      <c r="CK514" s="28" t="s">
        <v>80</v>
      </c>
    </row>
    <row r="515" spans="1:89" x14ac:dyDescent="0.35">
      <c r="A515">
        <v>514</v>
      </c>
      <c r="B515">
        <v>34</v>
      </c>
      <c r="C515" s="21" t="s">
        <v>143</v>
      </c>
      <c r="D515" s="11">
        <v>10.94</v>
      </c>
      <c r="E515" s="12">
        <v>0.28000000000000003</v>
      </c>
      <c r="F515" s="7">
        <f t="shared" si="80"/>
        <v>39.071428571428569</v>
      </c>
      <c r="G515" s="8">
        <v>0</v>
      </c>
      <c r="H515" s="9">
        <v>0</v>
      </c>
      <c r="I515" s="9">
        <v>1</v>
      </c>
      <c r="J515" s="9">
        <v>0</v>
      </c>
      <c r="K515" s="9">
        <v>0</v>
      </c>
      <c r="L515" s="8">
        <v>26387</v>
      </c>
      <c r="M515" s="9">
        <v>73</v>
      </c>
      <c r="N515" s="9">
        <f t="shared" si="84"/>
        <v>26313</v>
      </c>
      <c r="O515" s="9">
        <f t="shared" si="85"/>
        <v>24</v>
      </c>
      <c r="P515" s="7">
        <v>15.5</v>
      </c>
      <c r="Q515" s="7">
        <f t="shared" si="76"/>
        <v>15.269599999999997</v>
      </c>
      <c r="R515" s="9">
        <v>1</v>
      </c>
      <c r="S515" s="9">
        <v>0</v>
      </c>
      <c r="T515" s="9">
        <v>1</v>
      </c>
      <c r="U515" s="9">
        <v>0</v>
      </c>
      <c r="V515" s="9">
        <v>0</v>
      </c>
      <c r="W515" s="25">
        <v>0</v>
      </c>
      <c r="X515" s="9">
        <v>0</v>
      </c>
      <c r="Y515" s="9">
        <v>1</v>
      </c>
      <c r="Z515" s="25">
        <v>0</v>
      </c>
      <c r="AA515" s="9">
        <v>0</v>
      </c>
      <c r="AB515" s="25">
        <v>1</v>
      </c>
      <c r="AC515" s="17">
        <v>1993</v>
      </c>
      <c r="AD515" s="27">
        <f t="shared" si="81"/>
        <v>0.19130000000000003</v>
      </c>
      <c r="AE515" s="27">
        <v>0.1027</v>
      </c>
      <c r="AF515" s="27">
        <v>0.4718</v>
      </c>
      <c r="AG515" s="34">
        <v>0.23419999999999999</v>
      </c>
      <c r="AH515" s="33">
        <f t="shared" si="82"/>
        <v>0.52929399999999993</v>
      </c>
      <c r="AI515" s="15">
        <v>0.47070600000000001</v>
      </c>
      <c r="AJ515">
        <v>1</v>
      </c>
      <c r="AK515" s="31">
        <v>0</v>
      </c>
      <c r="AL515" t="s">
        <v>87</v>
      </c>
      <c r="AM515" s="31" t="s">
        <v>87</v>
      </c>
      <c r="AN515">
        <v>0</v>
      </c>
      <c r="AO515" s="15">
        <v>1</v>
      </c>
      <c r="AP515">
        <v>0.28499999999999998</v>
      </c>
      <c r="AQ515" s="15">
        <f t="shared" si="83"/>
        <v>0.71500000000000008</v>
      </c>
      <c r="AR515" s="15" t="s">
        <v>12</v>
      </c>
      <c r="AS515">
        <v>0</v>
      </c>
      <c r="AT515">
        <v>0</v>
      </c>
      <c r="AU515">
        <v>0</v>
      </c>
      <c r="AV515">
        <v>0</v>
      </c>
      <c r="AW515">
        <v>0</v>
      </c>
      <c r="AX515">
        <v>1</v>
      </c>
      <c r="AY515" s="15">
        <v>0</v>
      </c>
      <c r="AZ515">
        <v>0</v>
      </c>
      <c r="BA515">
        <v>1</v>
      </c>
      <c r="BB515" s="15">
        <v>0</v>
      </c>
      <c r="BC515">
        <v>386</v>
      </c>
      <c r="BD515">
        <v>221</v>
      </c>
      <c r="BE515" s="21">
        <v>0.71</v>
      </c>
      <c r="BF515" s="21">
        <v>36.769599999999997</v>
      </c>
      <c r="BG515">
        <v>0</v>
      </c>
      <c r="BH515">
        <v>0</v>
      </c>
      <c r="BI515">
        <v>0</v>
      </c>
      <c r="BJ515">
        <v>0</v>
      </c>
      <c r="BK515">
        <v>1</v>
      </c>
      <c r="BL515" s="15">
        <v>0</v>
      </c>
      <c r="BM515">
        <v>0</v>
      </c>
      <c r="BN515">
        <v>0</v>
      </c>
      <c r="BO515">
        <v>0</v>
      </c>
      <c r="BP515" s="15">
        <v>1</v>
      </c>
      <c r="BQ515">
        <v>0</v>
      </c>
      <c r="BR515">
        <v>0</v>
      </c>
      <c r="BS515" s="15">
        <v>0</v>
      </c>
      <c r="BT515">
        <v>1</v>
      </c>
      <c r="BU515">
        <v>0</v>
      </c>
      <c r="BV515">
        <v>0</v>
      </c>
      <c r="BW515">
        <v>0</v>
      </c>
      <c r="BX515">
        <v>1</v>
      </c>
      <c r="BY515">
        <v>0</v>
      </c>
      <c r="BZ515">
        <v>0</v>
      </c>
      <c r="CA515">
        <v>1</v>
      </c>
      <c r="CB515">
        <v>0</v>
      </c>
      <c r="CC515">
        <v>1</v>
      </c>
      <c r="CD515">
        <v>1</v>
      </c>
      <c r="CE515" s="15">
        <v>1</v>
      </c>
      <c r="CF515">
        <v>0.14599999999999999</v>
      </c>
      <c r="CG515">
        <v>118</v>
      </c>
      <c r="CH515">
        <v>1</v>
      </c>
      <c r="CI515">
        <v>0</v>
      </c>
      <c r="CJ515">
        <v>27</v>
      </c>
      <c r="CK515" s="28" t="s">
        <v>80</v>
      </c>
    </row>
    <row r="516" spans="1:89" x14ac:dyDescent="0.35">
      <c r="A516">
        <v>515</v>
      </c>
      <c r="B516">
        <v>34</v>
      </c>
      <c r="C516" s="21" t="s">
        <v>143</v>
      </c>
      <c r="D516" s="11">
        <v>12.29</v>
      </c>
      <c r="E516" s="12">
        <v>0.28000000000000003</v>
      </c>
      <c r="F516" s="7">
        <f t="shared" si="80"/>
        <v>43.892857142857139</v>
      </c>
      <c r="G516" s="8">
        <v>0</v>
      </c>
      <c r="H516" s="9">
        <v>0</v>
      </c>
      <c r="I516" s="9">
        <v>1</v>
      </c>
      <c r="J516" s="9">
        <v>0</v>
      </c>
      <c r="K516" s="9">
        <v>0</v>
      </c>
      <c r="L516" s="8">
        <v>27295</v>
      </c>
      <c r="M516" s="9">
        <v>73</v>
      </c>
      <c r="N516" s="9">
        <f t="shared" si="84"/>
        <v>27221</v>
      </c>
      <c r="O516" s="9">
        <f t="shared" si="85"/>
        <v>24</v>
      </c>
      <c r="P516" s="7">
        <v>15.5</v>
      </c>
      <c r="Q516" s="7">
        <f t="shared" si="76"/>
        <v>15.610999999999997</v>
      </c>
      <c r="R516" s="9">
        <v>1</v>
      </c>
      <c r="S516" s="9">
        <v>0</v>
      </c>
      <c r="T516" s="9">
        <v>1</v>
      </c>
      <c r="U516" s="9">
        <v>0</v>
      </c>
      <c r="V516" s="9">
        <v>0</v>
      </c>
      <c r="W516" s="25">
        <v>0</v>
      </c>
      <c r="X516" s="9">
        <v>0</v>
      </c>
      <c r="Y516" s="9">
        <v>1</v>
      </c>
      <c r="Z516" s="25">
        <v>0</v>
      </c>
      <c r="AA516" s="9">
        <v>0</v>
      </c>
      <c r="AB516" s="25">
        <v>1</v>
      </c>
      <c r="AC516" s="17">
        <v>1999</v>
      </c>
      <c r="AD516" s="27">
        <f t="shared" si="81"/>
        <v>0.16289999999999993</v>
      </c>
      <c r="AE516" s="27">
        <v>9.69E-2</v>
      </c>
      <c r="AF516" s="27">
        <v>0.49940000000000001</v>
      </c>
      <c r="AG516" s="34">
        <v>0.24079999999999999</v>
      </c>
      <c r="AH516" s="33">
        <f t="shared" si="82"/>
        <v>0.53514991000000001</v>
      </c>
      <c r="AI516" s="15">
        <v>0.46485008999999999</v>
      </c>
      <c r="AJ516">
        <v>1</v>
      </c>
      <c r="AK516" s="31">
        <v>0</v>
      </c>
      <c r="AL516" t="s">
        <v>87</v>
      </c>
      <c r="AM516" s="31" t="s">
        <v>87</v>
      </c>
      <c r="AN516">
        <v>0</v>
      </c>
      <c r="AO516" s="15">
        <v>1</v>
      </c>
      <c r="AP516">
        <v>0.28489999999999999</v>
      </c>
      <c r="AQ516" s="15">
        <f t="shared" si="83"/>
        <v>0.71510000000000007</v>
      </c>
      <c r="AR516" s="15" t="s">
        <v>12</v>
      </c>
      <c r="AS516">
        <v>0</v>
      </c>
      <c r="AT516">
        <v>0</v>
      </c>
      <c r="AU516">
        <v>0</v>
      </c>
      <c r="AV516">
        <v>0</v>
      </c>
      <c r="AW516">
        <v>0</v>
      </c>
      <c r="AX516">
        <v>1</v>
      </c>
      <c r="AY516" s="15">
        <v>0</v>
      </c>
      <c r="AZ516">
        <v>0</v>
      </c>
      <c r="BA516">
        <v>1</v>
      </c>
      <c r="BB516" s="15">
        <v>0</v>
      </c>
      <c r="BC516">
        <v>480</v>
      </c>
      <c r="BD516">
        <v>347</v>
      </c>
      <c r="BE516" s="21">
        <v>0.67600000000000005</v>
      </c>
      <c r="BF516" s="21">
        <v>37.110999999999997</v>
      </c>
      <c r="BG516">
        <v>0</v>
      </c>
      <c r="BH516">
        <v>0</v>
      </c>
      <c r="BI516">
        <v>0</v>
      </c>
      <c r="BJ516">
        <v>0</v>
      </c>
      <c r="BK516">
        <v>1</v>
      </c>
      <c r="BL516" s="15">
        <v>0</v>
      </c>
      <c r="BM516">
        <v>0</v>
      </c>
      <c r="BN516">
        <v>0</v>
      </c>
      <c r="BO516">
        <v>0</v>
      </c>
      <c r="BP516" s="15">
        <v>1</v>
      </c>
      <c r="BQ516">
        <v>0</v>
      </c>
      <c r="BR516">
        <v>0</v>
      </c>
      <c r="BS516" s="15">
        <v>0</v>
      </c>
      <c r="BT516">
        <v>1</v>
      </c>
      <c r="BU516">
        <v>0</v>
      </c>
      <c r="BV516">
        <v>0</v>
      </c>
      <c r="BW516">
        <v>0</v>
      </c>
      <c r="BX516">
        <v>1</v>
      </c>
      <c r="BY516">
        <v>0</v>
      </c>
      <c r="BZ516">
        <v>0</v>
      </c>
      <c r="CA516">
        <v>1</v>
      </c>
      <c r="CB516">
        <v>0</v>
      </c>
      <c r="CC516">
        <v>1</v>
      </c>
      <c r="CD516">
        <v>1</v>
      </c>
      <c r="CE516" s="15">
        <v>1</v>
      </c>
      <c r="CF516">
        <v>0.14599999999999999</v>
      </c>
      <c r="CG516">
        <v>118</v>
      </c>
      <c r="CH516">
        <v>1</v>
      </c>
      <c r="CI516">
        <v>0</v>
      </c>
      <c r="CJ516">
        <v>27</v>
      </c>
      <c r="CK516" s="28" t="s">
        <v>80</v>
      </c>
    </row>
    <row r="517" spans="1:89" x14ac:dyDescent="0.35">
      <c r="A517">
        <v>516</v>
      </c>
      <c r="B517">
        <v>34</v>
      </c>
      <c r="C517" s="21" t="s">
        <v>143</v>
      </c>
      <c r="D517" s="11">
        <v>5.17</v>
      </c>
      <c r="E517" s="12">
        <v>0.24</v>
      </c>
      <c r="F517" s="7">
        <f t="shared" si="80"/>
        <v>21.541666666666668</v>
      </c>
      <c r="G517" s="8">
        <v>0</v>
      </c>
      <c r="H517" s="9">
        <v>0</v>
      </c>
      <c r="I517" s="9">
        <v>1</v>
      </c>
      <c r="J517" s="9">
        <v>0</v>
      </c>
      <c r="K517" s="9">
        <v>0</v>
      </c>
      <c r="L517" s="8">
        <v>28855</v>
      </c>
      <c r="M517" s="9">
        <v>73</v>
      </c>
      <c r="N517" s="9">
        <f t="shared" si="84"/>
        <v>28781</v>
      </c>
      <c r="O517" s="9">
        <f t="shared" si="85"/>
        <v>24</v>
      </c>
      <c r="P517" s="7">
        <v>5</v>
      </c>
      <c r="Q517" s="7">
        <f t="shared" si="76"/>
        <v>21.476599999999998</v>
      </c>
      <c r="R517" s="9">
        <v>1</v>
      </c>
      <c r="S517" s="9">
        <v>0</v>
      </c>
      <c r="T517" s="9">
        <v>1</v>
      </c>
      <c r="U517" s="9">
        <v>0</v>
      </c>
      <c r="V517" s="9">
        <v>0</v>
      </c>
      <c r="W517" s="25">
        <v>0</v>
      </c>
      <c r="X517" s="9">
        <v>0</v>
      </c>
      <c r="Y517" s="9">
        <v>1</v>
      </c>
      <c r="Z517" s="25">
        <v>0</v>
      </c>
      <c r="AA517" s="9">
        <v>0</v>
      </c>
      <c r="AB517" s="25">
        <v>1</v>
      </c>
      <c r="AC517" s="17">
        <v>1983</v>
      </c>
      <c r="AD517" s="27">
        <f t="shared" si="81"/>
        <v>0.75960000000000005</v>
      </c>
      <c r="AE517" s="27">
        <v>0.14369999999999999</v>
      </c>
      <c r="AF517" s="27">
        <v>9.5100000000000004E-2</v>
      </c>
      <c r="AG517" s="34">
        <v>1.6000000000000001E-3</v>
      </c>
      <c r="AH517" s="33">
        <f t="shared" si="82"/>
        <v>0.54134831999999999</v>
      </c>
      <c r="AI517" s="15">
        <v>0.45865168000000001</v>
      </c>
      <c r="AJ517">
        <v>1</v>
      </c>
      <c r="AK517" s="31">
        <v>0</v>
      </c>
      <c r="AL517" t="s">
        <v>87</v>
      </c>
      <c r="AM517" s="31" t="s">
        <v>87</v>
      </c>
      <c r="AN517">
        <v>0</v>
      </c>
      <c r="AO517" s="15">
        <v>1</v>
      </c>
      <c r="AP517">
        <v>0.79579999999999995</v>
      </c>
      <c r="AQ517" s="15">
        <f t="shared" si="83"/>
        <v>0.20420000000000005</v>
      </c>
      <c r="AR517" s="15" t="s">
        <v>12</v>
      </c>
      <c r="AS517">
        <v>0</v>
      </c>
      <c r="AT517">
        <v>0</v>
      </c>
      <c r="AU517">
        <v>0</v>
      </c>
      <c r="AV517">
        <v>0</v>
      </c>
      <c r="AW517">
        <v>0</v>
      </c>
      <c r="AX517">
        <v>1</v>
      </c>
      <c r="AY517" s="15">
        <v>0</v>
      </c>
      <c r="AZ517">
        <v>0</v>
      </c>
      <c r="BA517">
        <v>1</v>
      </c>
      <c r="BB517" s="15">
        <v>0</v>
      </c>
      <c r="BC517">
        <v>329</v>
      </c>
      <c r="BD517">
        <v>27</v>
      </c>
      <c r="BE517" s="21">
        <v>0.67300000000000004</v>
      </c>
      <c r="BF517" s="21">
        <v>32.476599999999998</v>
      </c>
      <c r="BG517">
        <v>0</v>
      </c>
      <c r="BH517">
        <v>0</v>
      </c>
      <c r="BI517">
        <v>0</v>
      </c>
      <c r="BJ517">
        <v>0</v>
      </c>
      <c r="BK517">
        <v>1</v>
      </c>
      <c r="BL517" s="15">
        <v>0</v>
      </c>
      <c r="BM517">
        <v>0</v>
      </c>
      <c r="BN517">
        <v>0</v>
      </c>
      <c r="BO517">
        <v>0</v>
      </c>
      <c r="BP517" s="15">
        <v>1</v>
      </c>
      <c r="BQ517">
        <v>0</v>
      </c>
      <c r="BR517">
        <v>0</v>
      </c>
      <c r="BS517" s="15">
        <v>0</v>
      </c>
      <c r="BT517">
        <v>1</v>
      </c>
      <c r="BU517">
        <v>0</v>
      </c>
      <c r="BV517">
        <v>0</v>
      </c>
      <c r="BW517">
        <v>0</v>
      </c>
      <c r="BX517">
        <v>1</v>
      </c>
      <c r="BY517">
        <v>0</v>
      </c>
      <c r="BZ517">
        <v>0</v>
      </c>
      <c r="CA517">
        <v>1</v>
      </c>
      <c r="CB517">
        <v>0</v>
      </c>
      <c r="CC517">
        <v>1</v>
      </c>
      <c r="CD517">
        <v>1</v>
      </c>
      <c r="CE517" s="15">
        <v>1</v>
      </c>
      <c r="CF517">
        <v>0.14599999999999999</v>
      </c>
      <c r="CG517">
        <v>118</v>
      </c>
      <c r="CH517">
        <v>1</v>
      </c>
      <c r="CI517">
        <v>0</v>
      </c>
      <c r="CJ517">
        <v>27</v>
      </c>
      <c r="CK517" s="28" t="s">
        <v>80</v>
      </c>
    </row>
    <row r="518" spans="1:89" x14ac:dyDescent="0.35">
      <c r="A518">
        <v>517</v>
      </c>
      <c r="B518">
        <v>34</v>
      </c>
      <c r="C518" s="21" t="s">
        <v>143</v>
      </c>
      <c r="D518" s="11">
        <v>5.09</v>
      </c>
      <c r="E518" s="12">
        <v>0.25</v>
      </c>
      <c r="F518" s="7">
        <f t="shared" si="80"/>
        <v>20.36</v>
      </c>
      <c r="G518" s="8">
        <v>0</v>
      </c>
      <c r="H518" s="9">
        <v>0</v>
      </c>
      <c r="I518" s="9">
        <v>1</v>
      </c>
      <c r="J518" s="9">
        <v>0</v>
      </c>
      <c r="K518" s="9">
        <v>0</v>
      </c>
      <c r="L518" s="8">
        <v>26398</v>
      </c>
      <c r="M518" s="9">
        <v>73</v>
      </c>
      <c r="N518" s="9">
        <f t="shared" si="84"/>
        <v>26324</v>
      </c>
      <c r="O518" s="9">
        <f t="shared" si="85"/>
        <v>24</v>
      </c>
      <c r="P518" s="7">
        <v>5</v>
      </c>
      <c r="Q518" s="7">
        <f t="shared" si="76"/>
        <v>22.099899999999998</v>
      </c>
      <c r="R518" s="9">
        <v>1</v>
      </c>
      <c r="S518" s="9">
        <v>0</v>
      </c>
      <c r="T518" s="9">
        <v>1</v>
      </c>
      <c r="U518" s="9">
        <v>0</v>
      </c>
      <c r="V518" s="9">
        <v>0</v>
      </c>
      <c r="W518" s="25">
        <v>0</v>
      </c>
      <c r="X518" s="9">
        <v>0</v>
      </c>
      <c r="Y518" s="9">
        <v>1</v>
      </c>
      <c r="Z518" s="25">
        <v>0</v>
      </c>
      <c r="AA518" s="9">
        <v>0</v>
      </c>
      <c r="AB518" s="25">
        <v>1</v>
      </c>
      <c r="AC518" s="17">
        <v>1993</v>
      </c>
      <c r="AD518" s="27">
        <f t="shared" si="81"/>
        <v>0.69320000000000004</v>
      </c>
      <c r="AE518" s="27">
        <v>0.1447</v>
      </c>
      <c r="AF518" s="27">
        <v>0.1585</v>
      </c>
      <c r="AG518" s="34">
        <v>3.5999999999999999E-3</v>
      </c>
      <c r="AH518" s="33">
        <f t="shared" si="82"/>
        <v>0.52929399999999993</v>
      </c>
      <c r="AI518" s="15">
        <v>0.47070600000000001</v>
      </c>
      <c r="AJ518">
        <v>1</v>
      </c>
      <c r="AK518" s="31">
        <v>0</v>
      </c>
      <c r="AL518" t="s">
        <v>87</v>
      </c>
      <c r="AM518" s="31" t="s">
        <v>87</v>
      </c>
      <c r="AN518">
        <v>0</v>
      </c>
      <c r="AO518" s="15">
        <v>1</v>
      </c>
      <c r="AP518">
        <v>0.76400000000000001</v>
      </c>
      <c r="AQ518" s="15">
        <f t="shared" si="83"/>
        <v>0.23599999999999999</v>
      </c>
      <c r="AR518" s="15" t="s">
        <v>12</v>
      </c>
      <c r="AS518">
        <v>0</v>
      </c>
      <c r="AT518">
        <v>0</v>
      </c>
      <c r="AU518">
        <v>0</v>
      </c>
      <c r="AV518">
        <v>0</v>
      </c>
      <c r="AW518">
        <v>0</v>
      </c>
      <c r="AX518">
        <v>1</v>
      </c>
      <c r="AY518" s="15">
        <v>0</v>
      </c>
      <c r="AZ518">
        <v>0</v>
      </c>
      <c r="BA518">
        <v>1</v>
      </c>
      <c r="BB518" s="15">
        <v>0</v>
      </c>
      <c r="BC518">
        <v>386</v>
      </c>
      <c r="BD518">
        <v>221</v>
      </c>
      <c r="BE518" s="21">
        <v>0.71</v>
      </c>
      <c r="BF518" s="21">
        <v>33.099899999999998</v>
      </c>
      <c r="BG518">
        <v>0</v>
      </c>
      <c r="BH518">
        <v>0</v>
      </c>
      <c r="BI518">
        <v>0</v>
      </c>
      <c r="BJ518">
        <v>0</v>
      </c>
      <c r="BK518">
        <v>1</v>
      </c>
      <c r="BL518" s="15">
        <v>0</v>
      </c>
      <c r="BM518">
        <v>0</v>
      </c>
      <c r="BN518">
        <v>0</v>
      </c>
      <c r="BO518">
        <v>0</v>
      </c>
      <c r="BP518" s="15">
        <v>1</v>
      </c>
      <c r="BQ518">
        <v>0</v>
      </c>
      <c r="BR518">
        <v>0</v>
      </c>
      <c r="BS518" s="15">
        <v>0</v>
      </c>
      <c r="BT518">
        <v>1</v>
      </c>
      <c r="BU518">
        <v>0</v>
      </c>
      <c r="BV518">
        <v>0</v>
      </c>
      <c r="BW518">
        <v>0</v>
      </c>
      <c r="BX518">
        <v>1</v>
      </c>
      <c r="BY518">
        <v>0</v>
      </c>
      <c r="BZ518">
        <v>0</v>
      </c>
      <c r="CA518">
        <v>1</v>
      </c>
      <c r="CB518">
        <v>0</v>
      </c>
      <c r="CC518">
        <v>1</v>
      </c>
      <c r="CD518">
        <v>1</v>
      </c>
      <c r="CE518" s="15">
        <v>1</v>
      </c>
      <c r="CF518">
        <v>0.14599999999999999</v>
      </c>
      <c r="CG518">
        <v>118</v>
      </c>
      <c r="CH518">
        <v>1</v>
      </c>
      <c r="CI518">
        <v>0</v>
      </c>
      <c r="CJ518">
        <v>27</v>
      </c>
      <c r="CK518" s="28" t="s">
        <v>80</v>
      </c>
    </row>
    <row r="519" spans="1:89" x14ac:dyDescent="0.35">
      <c r="A519">
        <v>518</v>
      </c>
      <c r="B519">
        <v>34</v>
      </c>
      <c r="C519" s="21" t="s">
        <v>143</v>
      </c>
      <c r="D519" s="11">
        <v>5.15</v>
      </c>
      <c r="E519" s="12">
        <v>0.25</v>
      </c>
      <c r="F519" s="7">
        <f t="shared" si="80"/>
        <v>20.6</v>
      </c>
      <c r="G519" s="8">
        <v>0</v>
      </c>
      <c r="H519" s="9">
        <v>0</v>
      </c>
      <c r="I519" s="9">
        <v>1</v>
      </c>
      <c r="J519" s="9">
        <v>0</v>
      </c>
      <c r="K519" s="9">
        <v>0</v>
      </c>
      <c r="L519" s="8">
        <v>29805</v>
      </c>
      <c r="M519" s="9">
        <v>73</v>
      </c>
      <c r="N519" s="9">
        <f t="shared" si="84"/>
        <v>29731</v>
      </c>
      <c r="O519" s="9">
        <f t="shared" si="85"/>
        <v>24</v>
      </c>
      <c r="P519" s="7">
        <v>5</v>
      </c>
      <c r="Q519" s="7">
        <f t="shared" si="76"/>
        <v>22.079599999999999</v>
      </c>
      <c r="R519" s="9">
        <v>1</v>
      </c>
      <c r="S519" s="9">
        <v>0</v>
      </c>
      <c r="T519" s="9">
        <v>1</v>
      </c>
      <c r="U519" s="9">
        <v>0</v>
      </c>
      <c r="V519" s="9">
        <v>0</v>
      </c>
      <c r="W519" s="25">
        <v>0</v>
      </c>
      <c r="X519" s="9">
        <v>0</v>
      </c>
      <c r="Y519" s="9">
        <v>1</v>
      </c>
      <c r="Z519" s="25">
        <v>0</v>
      </c>
      <c r="AA519" s="9">
        <v>0</v>
      </c>
      <c r="AB519" s="25">
        <v>1</v>
      </c>
      <c r="AC519" s="17">
        <v>1999</v>
      </c>
      <c r="AD519" s="27">
        <f t="shared" si="81"/>
        <v>0.61990000000000001</v>
      </c>
      <c r="AE519" s="27">
        <v>0.14649999999999999</v>
      </c>
      <c r="AF519" s="27">
        <v>0.22819999999999999</v>
      </c>
      <c r="AG519" s="34">
        <v>5.4000000000000003E-3</v>
      </c>
      <c r="AH519" s="33">
        <f t="shared" si="82"/>
        <v>0.53514991000000001</v>
      </c>
      <c r="AI519" s="15">
        <v>0.46485008999999999</v>
      </c>
      <c r="AJ519">
        <v>1</v>
      </c>
      <c r="AK519" s="31">
        <v>0</v>
      </c>
      <c r="AL519" t="s">
        <v>87</v>
      </c>
      <c r="AM519" s="31" t="s">
        <v>87</v>
      </c>
      <c r="AN519">
        <v>0</v>
      </c>
      <c r="AO519" s="15">
        <v>1</v>
      </c>
      <c r="AP519">
        <v>0.75</v>
      </c>
      <c r="AQ519" s="15">
        <f t="shared" si="83"/>
        <v>0.25</v>
      </c>
      <c r="AR519" s="15" t="s">
        <v>12</v>
      </c>
      <c r="AS519">
        <v>0</v>
      </c>
      <c r="AT519">
        <v>0</v>
      </c>
      <c r="AU519">
        <v>0</v>
      </c>
      <c r="AV519">
        <v>0</v>
      </c>
      <c r="AW519">
        <v>0</v>
      </c>
      <c r="AX519">
        <v>1</v>
      </c>
      <c r="AY519" s="15">
        <v>0</v>
      </c>
      <c r="AZ519">
        <v>0</v>
      </c>
      <c r="BA519">
        <v>1</v>
      </c>
      <c r="BB519" s="15">
        <v>0</v>
      </c>
      <c r="BC519">
        <v>480</v>
      </c>
      <c r="BD519">
        <v>347</v>
      </c>
      <c r="BE519" s="21">
        <v>0.67600000000000005</v>
      </c>
      <c r="BF519" s="21">
        <v>33.079599999999999</v>
      </c>
      <c r="BG519">
        <v>0</v>
      </c>
      <c r="BH519">
        <v>0</v>
      </c>
      <c r="BI519">
        <v>0</v>
      </c>
      <c r="BJ519">
        <v>0</v>
      </c>
      <c r="BK519">
        <v>1</v>
      </c>
      <c r="BL519" s="15">
        <v>0</v>
      </c>
      <c r="BM519">
        <v>0</v>
      </c>
      <c r="BN519">
        <v>0</v>
      </c>
      <c r="BO519">
        <v>0</v>
      </c>
      <c r="BP519" s="15">
        <v>1</v>
      </c>
      <c r="BQ519">
        <v>0</v>
      </c>
      <c r="BR519">
        <v>0</v>
      </c>
      <c r="BS519" s="15">
        <v>0</v>
      </c>
      <c r="BT519">
        <v>1</v>
      </c>
      <c r="BU519">
        <v>0</v>
      </c>
      <c r="BV519">
        <v>0</v>
      </c>
      <c r="BW519">
        <v>0</v>
      </c>
      <c r="BX519">
        <v>1</v>
      </c>
      <c r="BY519">
        <v>0</v>
      </c>
      <c r="BZ519">
        <v>0</v>
      </c>
      <c r="CA519">
        <v>1</v>
      </c>
      <c r="CB519">
        <v>0</v>
      </c>
      <c r="CC519">
        <v>1</v>
      </c>
      <c r="CD519">
        <v>1</v>
      </c>
      <c r="CE519" s="15">
        <v>1</v>
      </c>
      <c r="CF519">
        <v>0.14599999999999999</v>
      </c>
      <c r="CG519">
        <v>118</v>
      </c>
      <c r="CH519">
        <v>1</v>
      </c>
      <c r="CI519">
        <v>0</v>
      </c>
      <c r="CJ519">
        <v>27</v>
      </c>
      <c r="CK519" s="28" t="s">
        <v>80</v>
      </c>
    </row>
    <row r="520" spans="1:89" x14ac:dyDescent="0.35">
      <c r="A520">
        <v>519</v>
      </c>
      <c r="B520">
        <v>34</v>
      </c>
      <c r="C520" s="21" t="s">
        <v>143</v>
      </c>
      <c r="D520" s="11">
        <v>0.82</v>
      </c>
      <c r="E520" s="12">
        <v>0.26</v>
      </c>
      <c r="F520" s="7">
        <f t="shared" si="80"/>
        <v>3.1538461538461537</v>
      </c>
      <c r="G520" s="8">
        <v>0</v>
      </c>
      <c r="H520" s="9">
        <v>0</v>
      </c>
      <c r="I520" s="9">
        <v>1</v>
      </c>
      <c r="J520" s="9">
        <v>0</v>
      </c>
      <c r="K520" s="9">
        <v>0</v>
      </c>
      <c r="L520" s="8">
        <v>28855</v>
      </c>
      <c r="M520" s="9">
        <v>73</v>
      </c>
      <c r="N520" s="9">
        <f t="shared" si="84"/>
        <v>28781</v>
      </c>
      <c r="O520" s="9">
        <f t="shared" si="85"/>
        <v>24</v>
      </c>
      <c r="P520" s="7">
        <v>8</v>
      </c>
      <c r="Q520" s="7">
        <f t="shared" si="76"/>
        <v>20.878999999999998</v>
      </c>
      <c r="R520" s="9">
        <v>1</v>
      </c>
      <c r="S520" s="9">
        <v>0</v>
      </c>
      <c r="T520" s="9">
        <v>1</v>
      </c>
      <c r="U520" s="9">
        <v>0</v>
      </c>
      <c r="V520" s="9">
        <v>0</v>
      </c>
      <c r="W520" s="25">
        <v>0</v>
      </c>
      <c r="X520" s="9">
        <v>0</v>
      </c>
      <c r="Y520" s="9">
        <v>1</v>
      </c>
      <c r="Z520" s="25">
        <v>0</v>
      </c>
      <c r="AA520" s="9">
        <v>0</v>
      </c>
      <c r="AB520" s="25">
        <v>1</v>
      </c>
      <c r="AC520" s="17">
        <v>1983</v>
      </c>
      <c r="AD520" s="27">
        <f t="shared" si="81"/>
        <v>0.75960000000000005</v>
      </c>
      <c r="AE520" s="27">
        <v>0.14369999999999999</v>
      </c>
      <c r="AF520" s="27">
        <v>9.5100000000000004E-2</v>
      </c>
      <c r="AG520" s="34">
        <v>1.6000000000000001E-3</v>
      </c>
      <c r="AH520" s="33">
        <f t="shared" si="82"/>
        <v>0.54134831999999999</v>
      </c>
      <c r="AI520" s="15">
        <v>0.45865168000000001</v>
      </c>
      <c r="AJ520">
        <v>1</v>
      </c>
      <c r="AK520" s="31">
        <v>0</v>
      </c>
      <c r="AL520" t="s">
        <v>87</v>
      </c>
      <c r="AM520" s="31" t="s">
        <v>87</v>
      </c>
      <c r="AN520">
        <v>0</v>
      </c>
      <c r="AO520" s="15">
        <v>1</v>
      </c>
      <c r="AP520">
        <v>0.30980000000000002</v>
      </c>
      <c r="AQ520" s="15">
        <f t="shared" si="83"/>
        <v>0.69019999999999992</v>
      </c>
      <c r="AR520" s="15" t="s">
        <v>12</v>
      </c>
      <c r="AS520">
        <v>0</v>
      </c>
      <c r="AT520">
        <v>0</v>
      </c>
      <c r="AU520">
        <v>0</v>
      </c>
      <c r="AV520">
        <v>0</v>
      </c>
      <c r="AW520">
        <v>0</v>
      </c>
      <c r="AX520">
        <v>1</v>
      </c>
      <c r="AY520" s="15">
        <v>0</v>
      </c>
      <c r="AZ520">
        <v>0</v>
      </c>
      <c r="BA520">
        <v>1</v>
      </c>
      <c r="BB520" s="15">
        <v>0</v>
      </c>
      <c r="BC520">
        <v>329</v>
      </c>
      <c r="BD520">
        <v>27</v>
      </c>
      <c r="BE520" s="21">
        <v>0.67300000000000004</v>
      </c>
      <c r="BF520" s="21">
        <v>34.878999999999998</v>
      </c>
      <c r="BG520">
        <v>0</v>
      </c>
      <c r="BH520">
        <v>0</v>
      </c>
      <c r="BI520">
        <v>0</v>
      </c>
      <c r="BJ520">
        <v>0</v>
      </c>
      <c r="BK520">
        <v>1</v>
      </c>
      <c r="BL520" s="15">
        <v>0</v>
      </c>
      <c r="BM520">
        <v>0</v>
      </c>
      <c r="BN520">
        <v>0</v>
      </c>
      <c r="BO520">
        <v>0</v>
      </c>
      <c r="BP520" s="15">
        <v>1</v>
      </c>
      <c r="BQ520">
        <v>0</v>
      </c>
      <c r="BR520">
        <v>0</v>
      </c>
      <c r="BS520" s="15">
        <v>0</v>
      </c>
      <c r="BT520">
        <v>1</v>
      </c>
      <c r="BU520">
        <v>0</v>
      </c>
      <c r="BV520">
        <v>0</v>
      </c>
      <c r="BW520">
        <v>0</v>
      </c>
      <c r="BX520">
        <v>1</v>
      </c>
      <c r="BY520">
        <v>0</v>
      </c>
      <c r="BZ520">
        <v>0</v>
      </c>
      <c r="CA520">
        <v>1</v>
      </c>
      <c r="CB520">
        <v>0</v>
      </c>
      <c r="CC520">
        <v>1</v>
      </c>
      <c r="CD520">
        <v>1</v>
      </c>
      <c r="CE520" s="15">
        <v>1</v>
      </c>
      <c r="CF520">
        <v>0.14599999999999999</v>
      </c>
      <c r="CG520">
        <v>118</v>
      </c>
      <c r="CH520">
        <v>1</v>
      </c>
      <c r="CI520">
        <v>0</v>
      </c>
      <c r="CJ520">
        <v>27</v>
      </c>
      <c r="CK520" s="28" t="s">
        <v>80</v>
      </c>
    </row>
    <row r="521" spans="1:89" x14ac:dyDescent="0.35">
      <c r="A521">
        <v>520</v>
      </c>
      <c r="B521">
        <v>34</v>
      </c>
      <c r="C521" s="21" t="s">
        <v>143</v>
      </c>
      <c r="D521" s="11">
        <v>0.72</v>
      </c>
      <c r="E521" s="12">
        <v>0.24</v>
      </c>
      <c r="F521" s="7">
        <f t="shared" si="80"/>
        <v>3</v>
      </c>
      <c r="G521" s="8">
        <v>0</v>
      </c>
      <c r="H521" s="9">
        <v>0</v>
      </c>
      <c r="I521" s="9">
        <v>1</v>
      </c>
      <c r="J521" s="9">
        <v>0</v>
      </c>
      <c r="K521" s="9">
        <v>0</v>
      </c>
      <c r="L521" s="8">
        <v>26398</v>
      </c>
      <c r="M521" s="9">
        <v>73</v>
      </c>
      <c r="N521" s="9">
        <f t="shared" si="84"/>
        <v>26324</v>
      </c>
      <c r="O521" s="9">
        <f t="shared" si="85"/>
        <v>24</v>
      </c>
      <c r="P521" s="7">
        <v>8</v>
      </c>
      <c r="Q521" s="7">
        <f t="shared" si="76"/>
        <v>22.769599999999997</v>
      </c>
      <c r="R521" s="9">
        <v>1</v>
      </c>
      <c r="S521" s="9">
        <v>0</v>
      </c>
      <c r="T521" s="9">
        <v>1</v>
      </c>
      <c r="U521" s="9">
        <v>0</v>
      </c>
      <c r="V521" s="9">
        <v>0</v>
      </c>
      <c r="W521" s="25">
        <v>0</v>
      </c>
      <c r="X521" s="9">
        <v>0</v>
      </c>
      <c r="Y521" s="9">
        <v>1</v>
      </c>
      <c r="Z521" s="25">
        <v>0</v>
      </c>
      <c r="AA521" s="9">
        <v>0</v>
      </c>
      <c r="AB521" s="25">
        <v>1</v>
      </c>
      <c r="AC521" s="17">
        <v>1993</v>
      </c>
      <c r="AD521" s="27">
        <f t="shared" si="81"/>
        <v>0.69320000000000004</v>
      </c>
      <c r="AE521" s="27">
        <v>0.1447</v>
      </c>
      <c r="AF521" s="27">
        <v>0.1585</v>
      </c>
      <c r="AG521" s="34">
        <v>3.5999999999999999E-3</v>
      </c>
      <c r="AH521" s="33">
        <f t="shared" si="82"/>
        <v>0.52929399999999993</v>
      </c>
      <c r="AI521" s="15">
        <v>0.47070600000000001</v>
      </c>
      <c r="AJ521">
        <v>1</v>
      </c>
      <c r="AK521" s="31">
        <v>0</v>
      </c>
      <c r="AL521" t="s">
        <v>87</v>
      </c>
      <c r="AM521" s="31" t="s">
        <v>87</v>
      </c>
      <c r="AN521">
        <v>0</v>
      </c>
      <c r="AO521" s="15">
        <v>1</v>
      </c>
      <c r="AP521">
        <v>0.28499999999999998</v>
      </c>
      <c r="AQ521" s="15">
        <f t="shared" si="83"/>
        <v>0.71500000000000008</v>
      </c>
      <c r="AR521" s="15" t="s">
        <v>12</v>
      </c>
      <c r="AS521">
        <v>0</v>
      </c>
      <c r="AT521">
        <v>0</v>
      </c>
      <c r="AU521">
        <v>0</v>
      </c>
      <c r="AV521">
        <v>0</v>
      </c>
      <c r="AW521">
        <v>0</v>
      </c>
      <c r="AX521">
        <v>1</v>
      </c>
      <c r="AY521" s="15">
        <v>0</v>
      </c>
      <c r="AZ521">
        <v>0</v>
      </c>
      <c r="BA521">
        <v>1</v>
      </c>
      <c r="BB521" s="15">
        <v>0</v>
      </c>
      <c r="BC521">
        <v>386</v>
      </c>
      <c r="BD521">
        <v>221</v>
      </c>
      <c r="BE521" s="21">
        <v>0.71</v>
      </c>
      <c r="BF521" s="21">
        <v>36.769599999999997</v>
      </c>
      <c r="BG521">
        <v>0</v>
      </c>
      <c r="BH521">
        <v>0</v>
      </c>
      <c r="BI521">
        <v>0</v>
      </c>
      <c r="BJ521">
        <v>0</v>
      </c>
      <c r="BK521">
        <v>1</v>
      </c>
      <c r="BL521" s="15">
        <v>0</v>
      </c>
      <c r="BM521">
        <v>0</v>
      </c>
      <c r="BN521">
        <v>0</v>
      </c>
      <c r="BO521">
        <v>0</v>
      </c>
      <c r="BP521" s="15">
        <v>1</v>
      </c>
      <c r="BQ521">
        <v>0</v>
      </c>
      <c r="BR521">
        <v>0</v>
      </c>
      <c r="BS521" s="15">
        <v>0</v>
      </c>
      <c r="BT521">
        <v>1</v>
      </c>
      <c r="BU521">
        <v>0</v>
      </c>
      <c r="BV521">
        <v>0</v>
      </c>
      <c r="BW521">
        <v>0</v>
      </c>
      <c r="BX521">
        <v>1</v>
      </c>
      <c r="BY521">
        <v>0</v>
      </c>
      <c r="BZ521">
        <v>0</v>
      </c>
      <c r="CA521">
        <v>1</v>
      </c>
      <c r="CB521">
        <v>0</v>
      </c>
      <c r="CC521">
        <v>1</v>
      </c>
      <c r="CD521">
        <v>1</v>
      </c>
      <c r="CE521" s="15">
        <v>1</v>
      </c>
      <c r="CF521">
        <v>0.14599999999999999</v>
      </c>
      <c r="CG521">
        <v>118</v>
      </c>
      <c r="CH521">
        <v>1</v>
      </c>
      <c r="CI521">
        <v>0</v>
      </c>
      <c r="CJ521">
        <v>27</v>
      </c>
      <c r="CK521" s="28" t="s">
        <v>80</v>
      </c>
    </row>
    <row r="522" spans="1:89" x14ac:dyDescent="0.35">
      <c r="A522">
        <v>521</v>
      </c>
      <c r="B522">
        <v>34</v>
      </c>
      <c r="C522" s="21" t="s">
        <v>143</v>
      </c>
      <c r="D522" s="11">
        <v>0.72</v>
      </c>
      <c r="E522" s="12">
        <v>0.22</v>
      </c>
      <c r="F522" s="7">
        <f t="shared" si="80"/>
        <v>3.2727272727272725</v>
      </c>
      <c r="G522" s="8">
        <v>0</v>
      </c>
      <c r="H522" s="9">
        <v>0</v>
      </c>
      <c r="I522" s="9">
        <v>1</v>
      </c>
      <c r="J522" s="9">
        <v>0</v>
      </c>
      <c r="K522" s="9">
        <v>0</v>
      </c>
      <c r="L522" s="8">
        <v>29805</v>
      </c>
      <c r="M522" s="9">
        <v>73</v>
      </c>
      <c r="N522" s="9">
        <f t="shared" si="84"/>
        <v>29731</v>
      </c>
      <c r="O522" s="9">
        <f t="shared" si="85"/>
        <v>24</v>
      </c>
      <c r="P522" s="7">
        <v>8</v>
      </c>
      <c r="Q522" s="7">
        <f t="shared" si="76"/>
        <v>23.110999999999997</v>
      </c>
      <c r="R522" s="9">
        <v>1</v>
      </c>
      <c r="S522" s="9">
        <v>0</v>
      </c>
      <c r="T522" s="9">
        <v>1</v>
      </c>
      <c r="U522" s="9">
        <v>0</v>
      </c>
      <c r="V522" s="9">
        <v>0</v>
      </c>
      <c r="W522" s="25">
        <v>0</v>
      </c>
      <c r="X522" s="9">
        <v>0</v>
      </c>
      <c r="Y522" s="9">
        <v>1</v>
      </c>
      <c r="Z522" s="25">
        <v>0</v>
      </c>
      <c r="AA522" s="9">
        <v>0</v>
      </c>
      <c r="AB522" s="25">
        <v>1</v>
      </c>
      <c r="AC522" s="17">
        <v>1999</v>
      </c>
      <c r="AD522" s="27">
        <f t="shared" si="81"/>
        <v>0.61990000000000001</v>
      </c>
      <c r="AE522" s="27">
        <v>0.14649999999999999</v>
      </c>
      <c r="AF522" s="27">
        <v>0.22819999999999999</v>
      </c>
      <c r="AG522" s="34">
        <v>5.4000000000000003E-3</v>
      </c>
      <c r="AH522" s="33">
        <f t="shared" si="82"/>
        <v>0.53514991000000001</v>
      </c>
      <c r="AI522" s="15">
        <v>0.46485008999999999</v>
      </c>
      <c r="AJ522">
        <v>1</v>
      </c>
      <c r="AK522" s="31">
        <v>0</v>
      </c>
      <c r="AL522" t="s">
        <v>87</v>
      </c>
      <c r="AM522" s="31" t="s">
        <v>87</v>
      </c>
      <c r="AN522">
        <v>0</v>
      </c>
      <c r="AO522" s="15">
        <v>1</v>
      </c>
      <c r="AP522">
        <v>0.28489999999999999</v>
      </c>
      <c r="AQ522" s="15">
        <f t="shared" si="83"/>
        <v>0.71510000000000007</v>
      </c>
      <c r="AR522" s="15" t="s">
        <v>12</v>
      </c>
      <c r="AS522">
        <v>0</v>
      </c>
      <c r="AT522">
        <v>0</v>
      </c>
      <c r="AU522">
        <v>0</v>
      </c>
      <c r="AV522">
        <v>0</v>
      </c>
      <c r="AW522">
        <v>0</v>
      </c>
      <c r="AX522">
        <v>1</v>
      </c>
      <c r="AY522" s="15">
        <v>0</v>
      </c>
      <c r="AZ522">
        <v>0</v>
      </c>
      <c r="BA522">
        <v>1</v>
      </c>
      <c r="BB522" s="15">
        <v>0</v>
      </c>
      <c r="BC522">
        <v>480</v>
      </c>
      <c r="BD522">
        <v>347</v>
      </c>
      <c r="BE522" s="21">
        <v>0.67600000000000005</v>
      </c>
      <c r="BF522" s="21">
        <v>37.110999999999997</v>
      </c>
      <c r="BG522">
        <v>0</v>
      </c>
      <c r="BH522">
        <v>0</v>
      </c>
      <c r="BI522">
        <v>0</v>
      </c>
      <c r="BJ522">
        <v>0</v>
      </c>
      <c r="BK522">
        <v>1</v>
      </c>
      <c r="BL522" s="15">
        <v>0</v>
      </c>
      <c r="BM522">
        <v>0</v>
      </c>
      <c r="BN522">
        <v>0</v>
      </c>
      <c r="BO522">
        <v>0</v>
      </c>
      <c r="BP522" s="15">
        <v>1</v>
      </c>
      <c r="BQ522">
        <v>0</v>
      </c>
      <c r="BR522">
        <v>0</v>
      </c>
      <c r="BS522" s="15">
        <v>0</v>
      </c>
      <c r="BT522">
        <v>1</v>
      </c>
      <c r="BU522">
        <v>0</v>
      </c>
      <c r="BV522">
        <v>0</v>
      </c>
      <c r="BW522">
        <v>0</v>
      </c>
      <c r="BX522">
        <v>1</v>
      </c>
      <c r="BY522">
        <v>0</v>
      </c>
      <c r="BZ522">
        <v>0</v>
      </c>
      <c r="CA522">
        <v>1</v>
      </c>
      <c r="CB522">
        <v>0</v>
      </c>
      <c r="CC522">
        <v>1</v>
      </c>
      <c r="CD522">
        <v>1</v>
      </c>
      <c r="CE522" s="15">
        <v>1</v>
      </c>
      <c r="CF522">
        <v>0.14599999999999999</v>
      </c>
      <c r="CG522">
        <v>118</v>
      </c>
      <c r="CH522">
        <v>1</v>
      </c>
      <c r="CI522">
        <v>0</v>
      </c>
      <c r="CJ522">
        <v>27</v>
      </c>
      <c r="CK522" s="28" t="s">
        <v>80</v>
      </c>
    </row>
    <row r="523" spans="1:89" x14ac:dyDescent="0.35">
      <c r="A523">
        <v>522</v>
      </c>
      <c r="B523">
        <v>34</v>
      </c>
      <c r="C523" s="21" t="s">
        <v>143</v>
      </c>
      <c r="D523" s="11">
        <v>0.69</v>
      </c>
      <c r="E523" s="12">
        <v>0.36</v>
      </c>
      <c r="F523" s="7">
        <f t="shared" si="80"/>
        <v>1.9166666666666665</v>
      </c>
      <c r="G523" s="8">
        <v>0</v>
      </c>
      <c r="H523" s="9">
        <v>0</v>
      </c>
      <c r="I523" s="9">
        <v>1</v>
      </c>
      <c r="J523" s="9">
        <v>0</v>
      </c>
      <c r="K523" s="9">
        <v>0</v>
      </c>
      <c r="L523" s="8">
        <v>28855</v>
      </c>
      <c r="M523" s="9">
        <v>73</v>
      </c>
      <c r="N523" s="9">
        <f t="shared" si="84"/>
        <v>28781</v>
      </c>
      <c r="O523" s="9">
        <f t="shared" si="85"/>
        <v>24</v>
      </c>
      <c r="P523" s="7">
        <v>12</v>
      </c>
      <c r="Q523" s="7">
        <f t="shared" si="76"/>
        <v>16.878999999999998</v>
      </c>
      <c r="R523" s="9">
        <v>1</v>
      </c>
      <c r="S523" s="9">
        <v>0</v>
      </c>
      <c r="T523" s="9">
        <v>1</v>
      </c>
      <c r="U523" s="9">
        <v>0</v>
      </c>
      <c r="V523" s="9">
        <v>0</v>
      </c>
      <c r="W523" s="25">
        <v>0</v>
      </c>
      <c r="X523" s="9">
        <v>0</v>
      </c>
      <c r="Y523" s="9">
        <v>1</v>
      </c>
      <c r="Z523" s="25">
        <v>0</v>
      </c>
      <c r="AA523" s="9">
        <v>0</v>
      </c>
      <c r="AB523" s="25">
        <v>1</v>
      </c>
      <c r="AC523" s="17">
        <v>1983</v>
      </c>
      <c r="AD523" s="27">
        <f t="shared" si="81"/>
        <v>0.75960000000000005</v>
      </c>
      <c r="AE523" s="27">
        <v>0.14369999999999999</v>
      </c>
      <c r="AF523" s="27">
        <v>9.5100000000000004E-2</v>
      </c>
      <c r="AG523" s="34">
        <v>1.6000000000000001E-3</v>
      </c>
      <c r="AH523" s="33">
        <f t="shared" si="82"/>
        <v>0.54134831999999999</v>
      </c>
      <c r="AI523" s="15">
        <v>0.45865168000000001</v>
      </c>
      <c r="AJ523">
        <v>1</v>
      </c>
      <c r="AK523" s="31">
        <v>0</v>
      </c>
      <c r="AL523" t="s">
        <v>87</v>
      </c>
      <c r="AM523" s="31" t="s">
        <v>87</v>
      </c>
      <c r="AN523">
        <v>0</v>
      </c>
      <c r="AO523" s="15">
        <v>1</v>
      </c>
      <c r="AP523">
        <v>0.30980000000000002</v>
      </c>
      <c r="AQ523" s="15">
        <f t="shared" si="83"/>
        <v>0.69019999999999992</v>
      </c>
      <c r="AR523" s="15" t="s">
        <v>12</v>
      </c>
      <c r="AS523">
        <v>0</v>
      </c>
      <c r="AT523">
        <v>0</v>
      </c>
      <c r="AU523">
        <v>0</v>
      </c>
      <c r="AV523">
        <v>0</v>
      </c>
      <c r="AW523">
        <v>0</v>
      </c>
      <c r="AX523">
        <v>1</v>
      </c>
      <c r="AY523" s="15">
        <v>0</v>
      </c>
      <c r="AZ523">
        <v>0</v>
      </c>
      <c r="BA523">
        <v>1</v>
      </c>
      <c r="BB523" s="15">
        <v>0</v>
      </c>
      <c r="BC523">
        <v>329</v>
      </c>
      <c r="BD523">
        <v>27</v>
      </c>
      <c r="BE523" s="21">
        <v>0.67300000000000004</v>
      </c>
      <c r="BF523" s="21">
        <v>34.878999999999998</v>
      </c>
      <c r="BG523">
        <v>0</v>
      </c>
      <c r="BH523">
        <v>0</v>
      </c>
      <c r="BI523">
        <v>0</v>
      </c>
      <c r="BJ523">
        <v>0</v>
      </c>
      <c r="BK523">
        <v>1</v>
      </c>
      <c r="BL523" s="15">
        <v>0</v>
      </c>
      <c r="BM523">
        <v>0</v>
      </c>
      <c r="BN523">
        <v>0</v>
      </c>
      <c r="BO523">
        <v>0</v>
      </c>
      <c r="BP523" s="15">
        <v>1</v>
      </c>
      <c r="BQ523">
        <v>0</v>
      </c>
      <c r="BR523">
        <v>0</v>
      </c>
      <c r="BS523" s="15">
        <v>0</v>
      </c>
      <c r="BT523">
        <v>1</v>
      </c>
      <c r="BU523">
        <v>0</v>
      </c>
      <c r="BV523">
        <v>0</v>
      </c>
      <c r="BW523">
        <v>0</v>
      </c>
      <c r="BX523">
        <v>1</v>
      </c>
      <c r="BY523">
        <v>0</v>
      </c>
      <c r="BZ523">
        <v>0</v>
      </c>
      <c r="CA523">
        <v>1</v>
      </c>
      <c r="CB523">
        <v>0</v>
      </c>
      <c r="CC523">
        <v>1</v>
      </c>
      <c r="CD523">
        <v>1</v>
      </c>
      <c r="CE523" s="15">
        <v>1</v>
      </c>
      <c r="CF523">
        <v>0.14599999999999999</v>
      </c>
      <c r="CG523">
        <v>118</v>
      </c>
      <c r="CH523">
        <v>1</v>
      </c>
      <c r="CI523">
        <v>0</v>
      </c>
      <c r="CJ523">
        <v>27</v>
      </c>
      <c r="CK523" s="28" t="s">
        <v>80</v>
      </c>
    </row>
    <row r="524" spans="1:89" x14ac:dyDescent="0.35">
      <c r="A524">
        <v>523</v>
      </c>
      <c r="B524">
        <v>34</v>
      </c>
      <c r="C524" s="21" t="s">
        <v>143</v>
      </c>
      <c r="D524" s="11">
        <f>0.47</f>
        <v>0.47</v>
      </c>
      <c r="E524" s="12">
        <v>0.26</v>
      </c>
      <c r="F524" s="7">
        <f t="shared" si="80"/>
        <v>1.8076923076923075</v>
      </c>
      <c r="G524" s="8">
        <v>0</v>
      </c>
      <c r="H524" s="9">
        <v>0</v>
      </c>
      <c r="I524" s="9">
        <v>1</v>
      </c>
      <c r="J524" s="9">
        <v>0</v>
      </c>
      <c r="K524" s="9">
        <v>0</v>
      </c>
      <c r="L524" s="8">
        <v>26398</v>
      </c>
      <c r="M524" s="9">
        <v>73</v>
      </c>
      <c r="N524" s="9">
        <f t="shared" si="84"/>
        <v>26324</v>
      </c>
      <c r="O524" s="9">
        <f t="shared" si="85"/>
        <v>24</v>
      </c>
      <c r="P524" s="7">
        <v>12</v>
      </c>
      <c r="Q524" s="7">
        <f t="shared" si="76"/>
        <v>18.769599999999997</v>
      </c>
      <c r="R524" s="9">
        <v>1</v>
      </c>
      <c r="S524" s="9">
        <v>0</v>
      </c>
      <c r="T524" s="9">
        <v>1</v>
      </c>
      <c r="U524" s="9">
        <v>0</v>
      </c>
      <c r="V524" s="9">
        <v>0</v>
      </c>
      <c r="W524" s="25">
        <v>0</v>
      </c>
      <c r="X524" s="9">
        <v>0</v>
      </c>
      <c r="Y524" s="9">
        <v>1</v>
      </c>
      <c r="Z524" s="25">
        <v>0</v>
      </c>
      <c r="AA524" s="9">
        <v>0</v>
      </c>
      <c r="AB524" s="25">
        <v>1</v>
      </c>
      <c r="AC524" s="17">
        <v>1993</v>
      </c>
      <c r="AD524" s="27">
        <f t="shared" si="81"/>
        <v>0.69320000000000004</v>
      </c>
      <c r="AE524" s="27">
        <v>0.1447</v>
      </c>
      <c r="AF524" s="27">
        <v>0.1585</v>
      </c>
      <c r="AG524" s="34">
        <v>3.5999999999999999E-3</v>
      </c>
      <c r="AH524" s="33">
        <f t="shared" si="82"/>
        <v>0.52929399999999993</v>
      </c>
      <c r="AI524" s="15">
        <v>0.47070600000000001</v>
      </c>
      <c r="AJ524">
        <v>1</v>
      </c>
      <c r="AK524" s="31">
        <v>0</v>
      </c>
      <c r="AL524" t="s">
        <v>87</v>
      </c>
      <c r="AM524" s="31" t="s">
        <v>87</v>
      </c>
      <c r="AN524">
        <v>0</v>
      </c>
      <c r="AO524" s="15">
        <v>1</v>
      </c>
      <c r="AP524">
        <v>0.28499999999999998</v>
      </c>
      <c r="AQ524" s="15">
        <f t="shared" si="83"/>
        <v>0.71500000000000008</v>
      </c>
      <c r="AR524" s="15" t="s">
        <v>12</v>
      </c>
      <c r="AS524">
        <v>0</v>
      </c>
      <c r="AT524">
        <v>0</v>
      </c>
      <c r="AU524">
        <v>0</v>
      </c>
      <c r="AV524">
        <v>0</v>
      </c>
      <c r="AW524">
        <v>0</v>
      </c>
      <c r="AX524">
        <v>1</v>
      </c>
      <c r="AY524" s="15">
        <v>0</v>
      </c>
      <c r="AZ524">
        <v>0</v>
      </c>
      <c r="BA524">
        <v>1</v>
      </c>
      <c r="BB524" s="15">
        <v>0</v>
      </c>
      <c r="BC524">
        <v>386</v>
      </c>
      <c r="BD524">
        <v>221</v>
      </c>
      <c r="BE524" s="21">
        <v>0.71</v>
      </c>
      <c r="BF524" s="21">
        <v>36.769599999999997</v>
      </c>
      <c r="BG524">
        <v>0</v>
      </c>
      <c r="BH524">
        <v>0</v>
      </c>
      <c r="BI524">
        <v>0</v>
      </c>
      <c r="BJ524">
        <v>0</v>
      </c>
      <c r="BK524">
        <v>1</v>
      </c>
      <c r="BL524" s="15">
        <v>0</v>
      </c>
      <c r="BM524">
        <v>0</v>
      </c>
      <c r="BN524">
        <v>0</v>
      </c>
      <c r="BO524">
        <v>0</v>
      </c>
      <c r="BP524" s="15">
        <v>1</v>
      </c>
      <c r="BQ524">
        <v>0</v>
      </c>
      <c r="BR524">
        <v>0</v>
      </c>
      <c r="BS524" s="15">
        <v>0</v>
      </c>
      <c r="BT524">
        <v>1</v>
      </c>
      <c r="BU524">
        <v>0</v>
      </c>
      <c r="BV524">
        <v>0</v>
      </c>
      <c r="BW524">
        <v>0</v>
      </c>
      <c r="BX524">
        <v>1</v>
      </c>
      <c r="BY524">
        <v>0</v>
      </c>
      <c r="BZ524">
        <v>0</v>
      </c>
      <c r="CA524">
        <v>1</v>
      </c>
      <c r="CB524">
        <v>0</v>
      </c>
      <c r="CC524">
        <v>1</v>
      </c>
      <c r="CD524">
        <v>1</v>
      </c>
      <c r="CE524" s="15">
        <v>1</v>
      </c>
      <c r="CF524">
        <v>0.14599999999999999</v>
      </c>
      <c r="CG524">
        <v>118</v>
      </c>
      <c r="CH524">
        <v>1</v>
      </c>
      <c r="CI524">
        <v>0</v>
      </c>
      <c r="CJ524">
        <v>27</v>
      </c>
      <c r="CK524" s="28" t="s">
        <v>80</v>
      </c>
    </row>
    <row r="525" spans="1:89" x14ac:dyDescent="0.35">
      <c r="A525">
        <v>524</v>
      </c>
      <c r="B525">
        <v>34</v>
      </c>
      <c r="C525" s="21" t="s">
        <v>143</v>
      </c>
      <c r="D525" s="11">
        <v>0.16</v>
      </c>
      <c r="E525" s="12">
        <v>0.21</v>
      </c>
      <c r="F525" s="7">
        <f t="shared" si="80"/>
        <v>0.76190476190476197</v>
      </c>
      <c r="G525" s="8">
        <v>0</v>
      </c>
      <c r="H525" s="9">
        <v>0</v>
      </c>
      <c r="I525" s="9">
        <v>1</v>
      </c>
      <c r="J525" s="9">
        <v>0</v>
      </c>
      <c r="K525" s="9">
        <v>0</v>
      </c>
      <c r="L525" s="8">
        <v>29805</v>
      </c>
      <c r="M525" s="9">
        <v>73</v>
      </c>
      <c r="N525" s="9">
        <f t="shared" si="84"/>
        <v>29731</v>
      </c>
      <c r="O525" s="9">
        <f t="shared" si="85"/>
        <v>24</v>
      </c>
      <c r="P525" s="7">
        <v>12</v>
      </c>
      <c r="Q525" s="7">
        <f t="shared" si="76"/>
        <v>19.110999999999997</v>
      </c>
      <c r="R525" s="9">
        <v>1</v>
      </c>
      <c r="S525" s="9">
        <v>0</v>
      </c>
      <c r="T525" s="9">
        <v>1</v>
      </c>
      <c r="U525" s="9">
        <v>0</v>
      </c>
      <c r="V525" s="9">
        <v>0</v>
      </c>
      <c r="W525" s="25">
        <v>0</v>
      </c>
      <c r="X525" s="9">
        <v>0</v>
      </c>
      <c r="Y525" s="9">
        <v>1</v>
      </c>
      <c r="Z525" s="25">
        <v>0</v>
      </c>
      <c r="AA525" s="9">
        <v>0</v>
      </c>
      <c r="AB525" s="25">
        <v>1</v>
      </c>
      <c r="AC525" s="17">
        <v>1999</v>
      </c>
      <c r="AD525" s="27">
        <f t="shared" si="81"/>
        <v>0.61990000000000001</v>
      </c>
      <c r="AE525" s="27">
        <v>0.14649999999999999</v>
      </c>
      <c r="AF525" s="27">
        <v>0.22819999999999999</v>
      </c>
      <c r="AG525" s="34">
        <v>5.4000000000000003E-3</v>
      </c>
      <c r="AH525" s="33">
        <f t="shared" si="82"/>
        <v>0.53514991000000001</v>
      </c>
      <c r="AI525" s="15">
        <v>0.46485008999999999</v>
      </c>
      <c r="AJ525">
        <v>1</v>
      </c>
      <c r="AK525" s="31">
        <v>0</v>
      </c>
      <c r="AL525" t="s">
        <v>87</v>
      </c>
      <c r="AM525" s="31" t="s">
        <v>87</v>
      </c>
      <c r="AN525">
        <v>0</v>
      </c>
      <c r="AO525" s="15">
        <v>1</v>
      </c>
      <c r="AP525">
        <v>0.28489999999999999</v>
      </c>
      <c r="AQ525" s="15">
        <f t="shared" si="83"/>
        <v>0.71510000000000007</v>
      </c>
      <c r="AR525" s="15" t="s">
        <v>12</v>
      </c>
      <c r="AS525">
        <v>0</v>
      </c>
      <c r="AT525">
        <v>0</v>
      </c>
      <c r="AU525">
        <v>0</v>
      </c>
      <c r="AV525">
        <v>0</v>
      </c>
      <c r="AW525">
        <v>0</v>
      </c>
      <c r="AX525">
        <v>1</v>
      </c>
      <c r="AY525" s="15">
        <v>0</v>
      </c>
      <c r="AZ525">
        <v>0</v>
      </c>
      <c r="BA525">
        <v>1</v>
      </c>
      <c r="BB525" s="15">
        <v>0</v>
      </c>
      <c r="BC525">
        <v>480</v>
      </c>
      <c r="BD525">
        <v>347</v>
      </c>
      <c r="BE525" s="21">
        <v>0.67600000000000005</v>
      </c>
      <c r="BF525" s="21">
        <v>37.110999999999997</v>
      </c>
      <c r="BG525">
        <v>0</v>
      </c>
      <c r="BH525">
        <v>0</v>
      </c>
      <c r="BI525">
        <v>0</v>
      </c>
      <c r="BJ525">
        <v>0</v>
      </c>
      <c r="BK525">
        <v>1</v>
      </c>
      <c r="BL525" s="15">
        <v>0</v>
      </c>
      <c r="BM525">
        <v>0</v>
      </c>
      <c r="BN525">
        <v>0</v>
      </c>
      <c r="BO525">
        <v>0</v>
      </c>
      <c r="BP525" s="15">
        <v>1</v>
      </c>
      <c r="BQ525">
        <v>0</v>
      </c>
      <c r="BR525">
        <v>0</v>
      </c>
      <c r="BS525" s="15">
        <v>0</v>
      </c>
      <c r="BT525">
        <v>1</v>
      </c>
      <c r="BU525">
        <v>0</v>
      </c>
      <c r="BV525">
        <v>0</v>
      </c>
      <c r="BW525">
        <v>0</v>
      </c>
      <c r="BX525">
        <v>1</v>
      </c>
      <c r="BY525">
        <v>0</v>
      </c>
      <c r="BZ525">
        <v>0</v>
      </c>
      <c r="CA525">
        <v>1</v>
      </c>
      <c r="CB525">
        <v>0</v>
      </c>
      <c r="CC525">
        <v>1</v>
      </c>
      <c r="CD525">
        <v>1</v>
      </c>
      <c r="CE525" s="15">
        <v>1</v>
      </c>
      <c r="CF525">
        <v>0.14599999999999999</v>
      </c>
      <c r="CG525">
        <v>118</v>
      </c>
      <c r="CH525">
        <v>1</v>
      </c>
      <c r="CI525">
        <v>0</v>
      </c>
      <c r="CJ525">
        <v>27</v>
      </c>
      <c r="CK525" s="28" t="s">
        <v>80</v>
      </c>
    </row>
    <row r="526" spans="1:89" x14ac:dyDescent="0.35">
      <c r="A526">
        <v>525</v>
      </c>
      <c r="B526">
        <v>34</v>
      </c>
      <c r="C526" s="21" t="s">
        <v>143</v>
      </c>
      <c r="D526" s="11">
        <v>2.1800000000000002</v>
      </c>
      <c r="E526" s="12">
        <v>1.84</v>
      </c>
      <c r="F526" s="7">
        <f t="shared" si="80"/>
        <v>1.1847826086956521</v>
      </c>
      <c r="G526" s="8">
        <v>0</v>
      </c>
      <c r="H526" s="9">
        <v>0</v>
      </c>
      <c r="I526" s="9">
        <v>1</v>
      </c>
      <c r="J526" s="9">
        <v>0</v>
      </c>
      <c r="K526" s="9">
        <v>0</v>
      </c>
      <c r="L526" s="8">
        <v>28855</v>
      </c>
      <c r="M526" s="9">
        <v>73</v>
      </c>
      <c r="N526" s="9">
        <f t="shared" si="84"/>
        <v>28781</v>
      </c>
      <c r="O526" s="9">
        <f t="shared" si="85"/>
        <v>24</v>
      </c>
      <c r="P526" s="7">
        <v>15.5</v>
      </c>
      <c r="Q526" s="7">
        <f t="shared" si="76"/>
        <v>13.378999999999998</v>
      </c>
      <c r="R526" s="9">
        <v>1</v>
      </c>
      <c r="S526" s="9">
        <v>0</v>
      </c>
      <c r="T526" s="9">
        <v>1</v>
      </c>
      <c r="U526" s="9">
        <v>0</v>
      </c>
      <c r="V526" s="9">
        <v>0</v>
      </c>
      <c r="W526" s="25">
        <v>0</v>
      </c>
      <c r="X526" s="9">
        <v>0</v>
      </c>
      <c r="Y526" s="9">
        <v>1</v>
      </c>
      <c r="Z526" s="25">
        <v>0</v>
      </c>
      <c r="AA526" s="9">
        <v>0</v>
      </c>
      <c r="AB526" s="25">
        <v>1</v>
      </c>
      <c r="AC526" s="17">
        <v>1983</v>
      </c>
      <c r="AD526" s="27">
        <f t="shared" si="81"/>
        <v>0.75960000000000005</v>
      </c>
      <c r="AE526" s="27">
        <v>0.14369999999999999</v>
      </c>
      <c r="AF526" s="27">
        <v>9.5100000000000004E-2</v>
      </c>
      <c r="AG526" s="34">
        <v>1.6000000000000001E-3</v>
      </c>
      <c r="AH526" s="33">
        <f t="shared" si="82"/>
        <v>0.54134831999999999</v>
      </c>
      <c r="AI526" s="15">
        <v>0.45865168000000001</v>
      </c>
      <c r="AJ526">
        <v>1</v>
      </c>
      <c r="AK526" s="31">
        <v>0</v>
      </c>
      <c r="AL526" t="s">
        <v>87</v>
      </c>
      <c r="AM526" s="31" t="s">
        <v>87</v>
      </c>
      <c r="AN526">
        <v>0</v>
      </c>
      <c r="AO526" s="15">
        <v>1</v>
      </c>
      <c r="AP526">
        <v>0.30980000000000002</v>
      </c>
      <c r="AQ526" s="15">
        <f t="shared" si="83"/>
        <v>0.69019999999999992</v>
      </c>
      <c r="AR526" s="15" t="s">
        <v>12</v>
      </c>
      <c r="AS526">
        <v>0</v>
      </c>
      <c r="AT526">
        <v>0</v>
      </c>
      <c r="AU526">
        <v>0</v>
      </c>
      <c r="AV526">
        <v>0</v>
      </c>
      <c r="AW526">
        <v>0</v>
      </c>
      <c r="AX526">
        <v>1</v>
      </c>
      <c r="AY526" s="15">
        <v>0</v>
      </c>
      <c r="AZ526">
        <v>0</v>
      </c>
      <c r="BA526">
        <v>1</v>
      </c>
      <c r="BB526" s="15">
        <v>0</v>
      </c>
      <c r="BC526">
        <v>329</v>
      </c>
      <c r="BD526">
        <v>27</v>
      </c>
      <c r="BE526" s="21">
        <v>0.67300000000000004</v>
      </c>
      <c r="BF526" s="21">
        <v>34.878999999999998</v>
      </c>
      <c r="BG526">
        <v>0</v>
      </c>
      <c r="BH526">
        <v>0</v>
      </c>
      <c r="BI526">
        <v>0</v>
      </c>
      <c r="BJ526">
        <v>0</v>
      </c>
      <c r="BK526">
        <v>1</v>
      </c>
      <c r="BL526" s="15">
        <v>0</v>
      </c>
      <c r="BM526">
        <v>0</v>
      </c>
      <c r="BN526">
        <v>0</v>
      </c>
      <c r="BO526">
        <v>0</v>
      </c>
      <c r="BP526" s="15">
        <v>1</v>
      </c>
      <c r="BQ526">
        <v>0</v>
      </c>
      <c r="BR526">
        <v>0</v>
      </c>
      <c r="BS526" s="15">
        <v>0</v>
      </c>
      <c r="BT526">
        <v>1</v>
      </c>
      <c r="BU526">
        <v>0</v>
      </c>
      <c r="BV526">
        <v>0</v>
      </c>
      <c r="BW526">
        <v>0</v>
      </c>
      <c r="BX526">
        <v>1</v>
      </c>
      <c r="BY526">
        <v>0</v>
      </c>
      <c r="BZ526">
        <v>0</v>
      </c>
      <c r="CA526">
        <v>1</v>
      </c>
      <c r="CB526">
        <v>0</v>
      </c>
      <c r="CC526">
        <v>1</v>
      </c>
      <c r="CD526">
        <v>1</v>
      </c>
      <c r="CE526" s="15">
        <v>1</v>
      </c>
      <c r="CF526">
        <v>0.14599999999999999</v>
      </c>
      <c r="CG526">
        <v>118</v>
      </c>
      <c r="CH526">
        <v>1</v>
      </c>
      <c r="CI526">
        <v>0</v>
      </c>
      <c r="CJ526">
        <v>27</v>
      </c>
      <c r="CK526" s="28" t="s">
        <v>80</v>
      </c>
    </row>
    <row r="527" spans="1:89" x14ac:dyDescent="0.35">
      <c r="A527">
        <v>526</v>
      </c>
      <c r="B527">
        <v>34</v>
      </c>
      <c r="C527" s="21" t="s">
        <v>143</v>
      </c>
      <c r="D527" s="11">
        <v>-2.11</v>
      </c>
      <c r="E527" s="12">
        <v>1.1499999999999999</v>
      </c>
      <c r="F527" s="7">
        <f t="shared" si="80"/>
        <v>-1.8347826086956522</v>
      </c>
      <c r="G527" s="8">
        <v>0</v>
      </c>
      <c r="H527" s="9">
        <v>0</v>
      </c>
      <c r="I527" s="9">
        <v>1</v>
      </c>
      <c r="J527" s="9">
        <v>0</v>
      </c>
      <c r="K527" s="9">
        <v>0</v>
      </c>
      <c r="L527" s="8">
        <v>26398</v>
      </c>
      <c r="M527" s="9">
        <v>73</v>
      </c>
      <c r="N527" s="9">
        <f t="shared" si="84"/>
        <v>26324</v>
      </c>
      <c r="O527" s="9">
        <f t="shared" si="85"/>
        <v>24</v>
      </c>
      <c r="P527" s="7">
        <v>15.5</v>
      </c>
      <c r="Q527" s="7">
        <f t="shared" si="76"/>
        <v>15.269599999999997</v>
      </c>
      <c r="R527" s="9">
        <v>1</v>
      </c>
      <c r="S527" s="9">
        <v>0</v>
      </c>
      <c r="T527" s="9">
        <v>1</v>
      </c>
      <c r="U527" s="9">
        <v>0</v>
      </c>
      <c r="V527" s="9">
        <v>0</v>
      </c>
      <c r="W527" s="25">
        <v>0</v>
      </c>
      <c r="X527" s="9">
        <v>0</v>
      </c>
      <c r="Y527" s="9">
        <v>1</v>
      </c>
      <c r="Z527" s="25">
        <v>0</v>
      </c>
      <c r="AA527" s="9">
        <v>0</v>
      </c>
      <c r="AB527" s="25">
        <v>1</v>
      </c>
      <c r="AC527" s="17">
        <v>1993</v>
      </c>
      <c r="AD527" s="27">
        <f t="shared" si="81"/>
        <v>0.69320000000000004</v>
      </c>
      <c r="AE527" s="27">
        <v>0.1447</v>
      </c>
      <c r="AF527" s="27">
        <v>0.1585</v>
      </c>
      <c r="AG527" s="34">
        <v>3.5999999999999999E-3</v>
      </c>
      <c r="AH527" s="33">
        <f t="shared" si="82"/>
        <v>0.52929399999999993</v>
      </c>
      <c r="AI527" s="15">
        <v>0.47070600000000001</v>
      </c>
      <c r="AJ527">
        <v>1</v>
      </c>
      <c r="AK527" s="31">
        <v>0</v>
      </c>
      <c r="AL527" t="s">
        <v>87</v>
      </c>
      <c r="AM527" s="31" t="s">
        <v>87</v>
      </c>
      <c r="AN527">
        <v>0</v>
      </c>
      <c r="AO527" s="15">
        <v>1</v>
      </c>
      <c r="AP527">
        <v>0.28499999999999998</v>
      </c>
      <c r="AQ527" s="15">
        <f t="shared" si="83"/>
        <v>0.71500000000000008</v>
      </c>
      <c r="AR527" s="15" t="s">
        <v>12</v>
      </c>
      <c r="AS527">
        <v>0</v>
      </c>
      <c r="AT527">
        <v>0</v>
      </c>
      <c r="AU527">
        <v>0</v>
      </c>
      <c r="AV527">
        <v>0</v>
      </c>
      <c r="AW527">
        <v>0</v>
      </c>
      <c r="AX527">
        <v>1</v>
      </c>
      <c r="AY527" s="15">
        <v>0</v>
      </c>
      <c r="AZ527">
        <v>0</v>
      </c>
      <c r="BA527">
        <v>1</v>
      </c>
      <c r="BB527" s="15">
        <v>0</v>
      </c>
      <c r="BC527">
        <v>386</v>
      </c>
      <c r="BD527">
        <v>221</v>
      </c>
      <c r="BE527" s="21">
        <v>0.71</v>
      </c>
      <c r="BF527" s="21">
        <v>36.769599999999997</v>
      </c>
      <c r="BG527">
        <v>0</v>
      </c>
      <c r="BH527">
        <v>0</v>
      </c>
      <c r="BI527">
        <v>0</v>
      </c>
      <c r="BJ527">
        <v>0</v>
      </c>
      <c r="BK527">
        <v>1</v>
      </c>
      <c r="BL527" s="15">
        <v>0</v>
      </c>
      <c r="BM527">
        <v>0</v>
      </c>
      <c r="BN527">
        <v>0</v>
      </c>
      <c r="BO527">
        <v>0</v>
      </c>
      <c r="BP527" s="15">
        <v>1</v>
      </c>
      <c r="BQ527">
        <v>0</v>
      </c>
      <c r="BR527">
        <v>0</v>
      </c>
      <c r="BS527" s="15">
        <v>0</v>
      </c>
      <c r="BT527">
        <v>1</v>
      </c>
      <c r="BU527">
        <v>0</v>
      </c>
      <c r="BV527">
        <v>0</v>
      </c>
      <c r="BW527">
        <v>0</v>
      </c>
      <c r="BX527">
        <v>1</v>
      </c>
      <c r="BY527">
        <v>0</v>
      </c>
      <c r="BZ527">
        <v>0</v>
      </c>
      <c r="CA527">
        <v>1</v>
      </c>
      <c r="CB527">
        <v>0</v>
      </c>
      <c r="CC527">
        <v>1</v>
      </c>
      <c r="CD527">
        <v>1</v>
      </c>
      <c r="CE527" s="15">
        <v>1</v>
      </c>
      <c r="CF527">
        <v>0.14599999999999999</v>
      </c>
      <c r="CG527">
        <v>118</v>
      </c>
      <c r="CH527">
        <v>1</v>
      </c>
      <c r="CI527">
        <v>0</v>
      </c>
      <c r="CJ527">
        <v>27</v>
      </c>
      <c r="CK527" s="28" t="s">
        <v>80</v>
      </c>
    </row>
    <row r="528" spans="1:89" x14ac:dyDescent="0.35">
      <c r="A528">
        <v>527</v>
      </c>
      <c r="B528">
        <v>34</v>
      </c>
      <c r="C528" s="21" t="s">
        <v>143</v>
      </c>
      <c r="D528" s="11">
        <v>-7.0000000000000007E-2</v>
      </c>
      <c r="E528" s="12">
        <v>0.95</v>
      </c>
      <c r="F528" s="7">
        <f t="shared" si="80"/>
        <v>-7.3684210526315796E-2</v>
      </c>
      <c r="G528" s="8">
        <v>0</v>
      </c>
      <c r="H528" s="9">
        <v>0</v>
      </c>
      <c r="I528" s="9">
        <v>1</v>
      </c>
      <c r="J528" s="9">
        <v>0</v>
      </c>
      <c r="K528" s="9">
        <v>0</v>
      </c>
      <c r="L528" s="8">
        <v>29805</v>
      </c>
      <c r="M528" s="9">
        <v>73</v>
      </c>
      <c r="N528" s="9">
        <f t="shared" si="84"/>
        <v>29731</v>
      </c>
      <c r="O528" s="9">
        <f t="shared" si="85"/>
        <v>24</v>
      </c>
      <c r="P528" s="7">
        <v>15.5</v>
      </c>
      <c r="Q528" s="7">
        <f t="shared" si="76"/>
        <v>15.610999999999997</v>
      </c>
      <c r="R528" s="9">
        <v>1</v>
      </c>
      <c r="S528" s="9">
        <v>0</v>
      </c>
      <c r="T528" s="9">
        <v>1</v>
      </c>
      <c r="U528" s="9">
        <v>0</v>
      </c>
      <c r="V528" s="9">
        <v>0</v>
      </c>
      <c r="W528" s="25">
        <v>0</v>
      </c>
      <c r="X528" s="9">
        <v>0</v>
      </c>
      <c r="Y528" s="9">
        <v>1</v>
      </c>
      <c r="Z528" s="25">
        <v>0</v>
      </c>
      <c r="AA528" s="9">
        <v>0</v>
      </c>
      <c r="AB528" s="25">
        <v>1</v>
      </c>
      <c r="AC528" s="17">
        <v>1999</v>
      </c>
      <c r="AD528" s="27">
        <f t="shared" si="81"/>
        <v>0.61990000000000001</v>
      </c>
      <c r="AE528" s="27">
        <v>0.14649999999999999</v>
      </c>
      <c r="AF528" s="27">
        <v>0.22819999999999999</v>
      </c>
      <c r="AG528" s="34">
        <v>5.4000000000000003E-3</v>
      </c>
      <c r="AH528" s="33">
        <f t="shared" si="82"/>
        <v>0.53514991000000001</v>
      </c>
      <c r="AI528" s="15">
        <v>0.46485008999999999</v>
      </c>
      <c r="AJ528">
        <v>1</v>
      </c>
      <c r="AK528" s="31">
        <v>0</v>
      </c>
      <c r="AL528" t="s">
        <v>87</v>
      </c>
      <c r="AM528" s="31" t="s">
        <v>87</v>
      </c>
      <c r="AN528">
        <v>0</v>
      </c>
      <c r="AO528" s="15">
        <v>1</v>
      </c>
      <c r="AP528">
        <v>0.28489999999999999</v>
      </c>
      <c r="AQ528" s="15">
        <f t="shared" si="83"/>
        <v>0.71510000000000007</v>
      </c>
      <c r="AR528" s="15" t="s">
        <v>12</v>
      </c>
      <c r="AS528">
        <v>0</v>
      </c>
      <c r="AT528">
        <v>0</v>
      </c>
      <c r="AU528">
        <v>0</v>
      </c>
      <c r="AV528">
        <v>0</v>
      </c>
      <c r="AW528">
        <v>0</v>
      </c>
      <c r="AX528">
        <v>1</v>
      </c>
      <c r="AY528" s="15">
        <v>0</v>
      </c>
      <c r="AZ528">
        <v>0</v>
      </c>
      <c r="BA528">
        <v>1</v>
      </c>
      <c r="BB528" s="15">
        <v>0</v>
      </c>
      <c r="BC528">
        <v>480</v>
      </c>
      <c r="BD528">
        <v>347</v>
      </c>
      <c r="BE528" s="21">
        <v>0.67600000000000005</v>
      </c>
      <c r="BF528" s="21">
        <v>37.110999999999997</v>
      </c>
      <c r="BG528">
        <v>0</v>
      </c>
      <c r="BH528">
        <v>0</v>
      </c>
      <c r="BI528">
        <v>0</v>
      </c>
      <c r="BJ528">
        <v>0</v>
      </c>
      <c r="BK528">
        <v>1</v>
      </c>
      <c r="BL528" s="15">
        <v>0</v>
      </c>
      <c r="BM528">
        <v>0</v>
      </c>
      <c r="BN528">
        <v>0</v>
      </c>
      <c r="BO528">
        <v>0</v>
      </c>
      <c r="BP528" s="15">
        <v>1</v>
      </c>
      <c r="BQ528">
        <v>0</v>
      </c>
      <c r="BR528">
        <v>0</v>
      </c>
      <c r="BS528" s="15">
        <v>0</v>
      </c>
      <c r="BT528">
        <v>1</v>
      </c>
      <c r="BU528">
        <v>0</v>
      </c>
      <c r="BV528">
        <v>0</v>
      </c>
      <c r="BW528">
        <v>0</v>
      </c>
      <c r="BX528">
        <v>1</v>
      </c>
      <c r="BY528">
        <v>0</v>
      </c>
      <c r="BZ528">
        <v>0</v>
      </c>
      <c r="CA528">
        <v>1</v>
      </c>
      <c r="CB528">
        <v>0</v>
      </c>
      <c r="CC528">
        <v>1</v>
      </c>
      <c r="CD528">
        <v>1</v>
      </c>
      <c r="CE528" s="15">
        <v>1</v>
      </c>
      <c r="CF528">
        <v>0.14599999999999999</v>
      </c>
      <c r="CG528">
        <v>118</v>
      </c>
      <c r="CH528">
        <v>1</v>
      </c>
      <c r="CI528">
        <v>0</v>
      </c>
      <c r="CJ528">
        <v>27</v>
      </c>
      <c r="CK528" s="28" t="s">
        <v>80</v>
      </c>
    </row>
    <row r="529" spans="1:89" s="57" customFormat="1" x14ac:dyDescent="0.35">
      <c r="A529" s="57">
        <v>528</v>
      </c>
      <c r="B529" s="57">
        <v>35</v>
      </c>
      <c r="C529" s="58" t="s">
        <v>147</v>
      </c>
      <c r="D529" s="59">
        <v>11.1</v>
      </c>
      <c r="E529" s="60">
        <f t="shared" ref="E529:E543" si="86">D529/F529</f>
        <v>0.44758064516129031</v>
      </c>
      <c r="F529" s="61">
        <v>24.8</v>
      </c>
      <c r="G529" s="63">
        <v>0</v>
      </c>
      <c r="H529" s="64">
        <v>0</v>
      </c>
      <c r="I529" s="64">
        <v>0</v>
      </c>
      <c r="J529" s="64">
        <v>1</v>
      </c>
      <c r="K529" s="64">
        <v>0</v>
      </c>
      <c r="L529" s="63">
        <v>1510</v>
      </c>
      <c r="M529" s="64">
        <v>4</v>
      </c>
      <c r="N529" s="64">
        <f t="shared" si="84"/>
        <v>1505</v>
      </c>
      <c r="O529" s="64">
        <f t="shared" si="85"/>
        <v>15</v>
      </c>
      <c r="P529" s="61">
        <f>(7.477*$AJ529+9.003*$AK529)</f>
        <v>7.66012</v>
      </c>
      <c r="Q529" s="61">
        <f t="shared" ref="Q529:Q543" si="87">(17.561*$AJ529+11.448*$AK529)</f>
        <v>16.827439999999999</v>
      </c>
      <c r="R529" s="64">
        <v>1</v>
      </c>
      <c r="S529" s="64">
        <v>0</v>
      </c>
      <c r="T529" s="64">
        <v>1</v>
      </c>
      <c r="U529" s="64">
        <v>0</v>
      </c>
      <c r="V529" s="64">
        <v>0</v>
      </c>
      <c r="W529" s="65">
        <v>0</v>
      </c>
      <c r="X529" s="64">
        <v>1</v>
      </c>
      <c r="Y529" s="64">
        <v>0</v>
      </c>
      <c r="Z529" s="65">
        <v>0</v>
      </c>
      <c r="AA529" s="64">
        <v>0</v>
      </c>
      <c r="AB529" s="65">
        <v>1</v>
      </c>
      <c r="AC529" s="66">
        <v>1986</v>
      </c>
      <c r="AD529" s="62">
        <v>0.36</v>
      </c>
      <c r="AE529" s="62">
        <v>0.49</v>
      </c>
      <c r="AF529" s="62">
        <v>0.13</v>
      </c>
      <c r="AG529" s="67">
        <v>0.02</v>
      </c>
      <c r="AH529" s="68">
        <v>1</v>
      </c>
      <c r="AI529" s="69">
        <v>0</v>
      </c>
      <c r="AJ529" s="57">
        <v>0.88</v>
      </c>
      <c r="AK529" s="70">
        <f>1-AJ529</f>
        <v>0.12</v>
      </c>
      <c r="AL529" s="71">
        <f t="shared" ref="AL529:AL543" si="88">1-AM529</f>
        <v>0.54400000000000004</v>
      </c>
      <c r="AM529" s="70">
        <f t="shared" ref="AM529:AM543" si="89">(0.45*$AJ529+0.5*$AK529)</f>
        <v>0.45600000000000002</v>
      </c>
      <c r="AN529">
        <v>0</v>
      </c>
      <c r="AO529" s="69">
        <v>1</v>
      </c>
      <c r="AP529" s="57">
        <v>0</v>
      </c>
      <c r="AQ529" s="69">
        <v>1</v>
      </c>
      <c r="AR529" s="69" t="s">
        <v>21</v>
      </c>
      <c r="AS529">
        <v>0</v>
      </c>
      <c r="AT529">
        <v>1</v>
      </c>
      <c r="AU529">
        <v>0</v>
      </c>
      <c r="AV529">
        <v>0</v>
      </c>
      <c r="AW529">
        <v>0</v>
      </c>
      <c r="AX529">
        <v>0</v>
      </c>
      <c r="AY529" s="69">
        <v>0</v>
      </c>
      <c r="AZ529">
        <v>0</v>
      </c>
      <c r="BA529">
        <v>1</v>
      </c>
      <c r="BB529" s="69">
        <v>0</v>
      </c>
      <c r="BC529" t="s">
        <v>87</v>
      </c>
      <c r="BD529" t="s">
        <v>87</v>
      </c>
      <c r="BE529" s="72">
        <v>0.90600000000000003</v>
      </c>
      <c r="BF529" s="72">
        <f t="shared" ref="BF529:BF543" si="90">Q529+P529+7</f>
        <v>31.487559999999998</v>
      </c>
      <c r="BG529" s="57">
        <v>1</v>
      </c>
      <c r="BH529" s="57">
        <v>0</v>
      </c>
      <c r="BI529" s="57">
        <v>0</v>
      </c>
      <c r="BJ529" s="57">
        <v>0</v>
      </c>
      <c r="BK529" s="57">
        <v>0</v>
      </c>
      <c r="BL529" s="69">
        <v>0</v>
      </c>
      <c r="BM529" s="57">
        <v>0</v>
      </c>
      <c r="BN529" s="57">
        <v>0</v>
      </c>
      <c r="BO529" s="57">
        <v>0</v>
      </c>
      <c r="BP529" s="69">
        <v>1</v>
      </c>
      <c r="BQ529" s="57">
        <v>0</v>
      </c>
      <c r="BR529" s="57">
        <v>0</v>
      </c>
      <c r="BS529" s="69">
        <v>0</v>
      </c>
      <c r="BT529" s="57">
        <v>0</v>
      </c>
      <c r="BU529" s="57">
        <v>0</v>
      </c>
      <c r="BV529" s="57">
        <v>0</v>
      </c>
      <c r="BW529" s="57">
        <v>1</v>
      </c>
      <c r="BX529" s="57">
        <v>0</v>
      </c>
      <c r="BY529" s="57">
        <v>0</v>
      </c>
      <c r="BZ529" s="57">
        <v>1</v>
      </c>
      <c r="CA529" s="57">
        <v>1</v>
      </c>
      <c r="CB529" s="57">
        <v>0</v>
      </c>
      <c r="CC529" s="57">
        <v>0</v>
      </c>
      <c r="CD529" s="57">
        <v>0</v>
      </c>
      <c r="CE529" s="69">
        <v>0</v>
      </c>
      <c r="CF529">
        <v>0.29799999999999999</v>
      </c>
      <c r="CG529">
        <v>18</v>
      </c>
      <c r="CH529">
        <v>1</v>
      </c>
      <c r="CI529">
        <v>0</v>
      </c>
      <c r="CJ529">
        <v>27</v>
      </c>
      <c r="CK529" s="28" t="s">
        <v>80</v>
      </c>
    </row>
    <row r="530" spans="1:89" x14ac:dyDescent="0.35">
      <c r="A530">
        <v>529</v>
      </c>
      <c r="B530">
        <v>35</v>
      </c>
      <c r="C530" s="21" t="s">
        <v>147</v>
      </c>
      <c r="D530" s="11">
        <v>10.9</v>
      </c>
      <c r="E530" s="12">
        <f t="shared" si="86"/>
        <v>0.47996477322765302</v>
      </c>
      <c r="F530" s="7">
        <v>22.71</v>
      </c>
      <c r="G530" s="8">
        <v>0</v>
      </c>
      <c r="H530" s="9">
        <v>0</v>
      </c>
      <c r="I530" s="9">
        <v>0</v>
      </c>
      <c r="J530" s="9">
        <v>1</v>
      </c>
      <c r="K530" s="9">
        <v>0</v>
      </c>
      <c r="L530" s="8">
        <v>1220</v>
      </c>
      <c r="M530" s="9">
        <v>4</v>
      </c>
      <c r="N530" s="9">
        <f t="shared" si="84"/>
        <v>1215</v>
      </c>
      <c r="O530" s="9">
        <f t="shared" si="85"/>
        <v>15</v>
      </c>
      <c r="P530" s="7">
        <f t="shared" ref="P530:P543" si="91">(7.477*AJ530+9.003*AK530)</f>
        <v>7.4770000000000003</v>
      </c>
      <c r="Q530" s="7">
        <f t="shared" si="87"/>
        <v>17.561</v>
      </c>
      <c r="R530" s="9">
        <v>1</v>
      </c>
      <c r="S530" s="9">
        <v>0</v>
      </c>
      <c r="T530" s="9">
        <v>1</v>
      </c>
      <c r="U530" s="9">
        <v>0</v>
      </c>
      <c r="V530" s="9">
        <v>0</v>
      </c>
      <c r="W530" s="25">
        <v>0</v>
      </c>
      <c r="X530" s="9">
        <v>1</v>
      </c>
      <c r="Y530" s="9">
        <v>0</v>
      </c>
      <c r="Z530" s="25">
        <v>0</v>
      </c>
      <c r="AA530" s="9">
        <v>0</v>
      </c>
      <c r="AB530" s="25">
        <v>1</v>
      </c>
      <c r="AC530" s="17">
        <v>1986</v>
      </c>
      <c r="AD530" s="27">
        <v>0.36</v>
      </c>
      <c r="AE530" s="27">
        <v>0.49</v>
      </c>
      <c r="AF530" s="27">
        <v>0.13</v>
      </c>
      <c r="AG530" s="34">
        <v>0.02</v>
      </c>
      <c r="AH530" s="33">
        <v>1</v>
      </c>
      <c r="AI530" s="15">
        <v>0</v>
      </c>
      <c r="AJ530">
        <v>1</v>
      </c>
      <c r="AK530" s="31">
        <v>0</v>
      </c>
      <c r="AL530" s="30">
        <f t="shared" si="88"/>
        <v>0.55000000000000004</v>
      </c>
      <c r="AM530" s="31">
        <f t="shared" si="89"/>
        <v>0.45</v>
      </c>
      <c r="AN530">
        <v>0</v>
      </c>
      <c r="AO530" s="15">
        <v>1</v>
      </c>
      <c r="AP530">
        <v>0</v>
      </c>
      <c r="AQ530" s="15">
        <v>1</v>
      </c>
      <c r="AR530" s="15" t="s">
        <v>21</v>
      </c>
      <c r="AS530">
        <v>0</v>
      </c>
      <c r="AT530">
        <v>1</v>
      </c>
      <c r="AU530">
        <v>0</v>
      </c>
      <c r="AV530">
        <v>0</v>
      </c>
      <c r="AW530">
        <v>0</v>
      </c>
      <c r="AX530">
        <v>0</v>
      </c>
      <c r="AY530" s="15">
        <v>0</v>
      </c>
      <c r="AZ530">
        <v>0</v>
      </c>
      <c r="BA530">
        <v>1</v>
      </c>
      <c r="BB530" s="15">
        <v>0</v>
      </c>
      <c r="BC530" t="s">
        <v>87</v>
      </c>
      <c r="BD530" t="s">
        <v>87</v>
      </c>
      <c r="BE530" s="56">
        <v>0.90600000000000003</v>
      </c>
      <c r="BF530" s="56">
        <f t="shared" si="90"/>
        <v>32.037999999999997</v>
      </c>
      <c r="BG530">
        <v>1</v>
      </c>
      <c r="BH530">
        <v>0</v>
      </c>
      <c r="BI530">
        <v>0</v>
      </c>
      <c r="BJ530">
        <v>0</v>
      </c>
      <c r="BK530">
        <v>0</v>
      </c>
      <c r="BL530" s="15">
        <v>0</v>
      </c>
      <c r="BM530">
        <v>0</v>
      </c>
      <c r="BN530">
        <v>0</v>
      </c>
      <c r="BO530">
        <v>0</v>
      </c>
      <c r="BP530" s="15">
        <v>1</v>
      </c>
      <c r="BQ530">
        <v>0</v>
      </c>
      <c r="BR530">
        <v>0</v>
      </c>
      <c r="BS530" s="15">
        <v>0</v>
      </c>
      <c r="BT530">
        <v>0</v>
      </c>
      <c r="BU530">
        <v>0</v>
      </c>
      <c r="BV530">
        <v>0</v>
      </c>
      <c r="BW530">
        <v>1</v>
      </c>
      <c r="BX530">
        <v>0</v>
      </c>
      <c r="BY530">
        <v>0</v>
      </c>
      <c r="BZ530">
        <v>0</v>
      </c>
      <c r="CA530">
        <v>1</v>
      </c>
      <c r="CB530">
        <v>0</v>
      </c>
      <c r="CC530">
        <v>0</v>
      </c>
      <c r="CD530">
        <v>0</v>
      </c>
      <c r="CE530" s="15">
        <v>0</v>
      </c>
      <c r="CF530">
        <v>0.29799999999999999</v>
      </c>
      <c r="CG530">
        <v>18</v>
      </c>
      <c r="CH530">
        <v>1</v>
      </c>
      <c r="CI530">
        <v>0</v>
      </c>
      <c r="CJ530">
        <v>27</v>
      </c>
      <c r="CK530" s="28" t="s">
        <v>80</v>
      </c>
    </row>
    <row r="531" spans="1:89" x14ac:dyDescent="0.35">
      <c r="A531">
        <v>530</v>
      </c>
      <c r="B531">
        <v>35</v>
      </c>
      <c r="C531" s="21" t="s">
        <v>147</v>
      </c>
      <c r="D531" s="11">
        <v>12.8</v>
      </c>
      <c r="E531" s="12">
        <f t="shared" si="86"/>
        <v>1.2598425196850394</v>
      </c>
      <c r="F531" s="7">
        <v>10.16</v>
      </c>
      <c r="G531" s="8">
        <v>0</v>
      </c>
      <c r="H531" s="9">
        <v>0</v>
      </c>
      <c r="I531" s="9">
        <v>0</v>
      </c>
      <c r="J531" s="9">
        <v>1</v>
      </c>
      <c r="K531" s="9">
        <v>0</v>
      </c>
      <c r="L531" s="8">
        <v>290</v>
      </c>
      <c r="M531" s="9">
        <v>4</v>
      </c>
      <c r="N531" s="9">
        <f t="shared" si="84"/>
        <v>285</v>
      </c>
      <c r="O531" s="9">
        <f t="shared" si="85"/>
        <v>15</v>
      </c>
      <c r="P531" s="7">
        <f t="shared" si="91"/>
        <v>9.0030000000000001</v>
      </c>
      <c r="Q531" s="7">
        <f t="shared" si="87"/>
        <v>11.448</v>
      </c>
      <c r="R531" s="9">
        <v>1</v>
      </c>
      <c r="S531" s="9">
        <v>0</v>
      </c>
      <c r="T531" s="9">
        <v>1</v>
      </c>
      <c r="U531" s="9">
        <v>0</v>
      </c>
      <c r="V531" s="9">
        <v>0</v>
      </c>
      <c r="W531" s="25">
        <v>0</v>
      </c>
      <c r="X531" s="9">
        <v>1</v>
      </c>
      <c r="Y531" s="9">
        <v>0</v>
      </c>
      <c r="Z531" s="25">
        <v>0</v>
      </c>
      <c r="AA531" s="9">
        <v>0</v>
      </c>
      <c r="AB531" s="25">
        <v>1</v>
      </c>
      <c r="AC531" s="17">
        <v>1986</v>
      </c>
      <c r="AD531" s="27">
        <v>0.36</v>
      </c>
      <c r="AE531" s="27">
        <v>0.49</v>
      </c>
      <c r="AF531" s="27">
        <v>0.13</v>
      </c>
      <c r="AG531" s="34">
        <v>0.02</v>
      </c>
      <c r="AH531" s="33">
        <v>1</v>
      </c>
      <c r="AI531" s="15">
        <v>0</v>
      </c>
      <c r="AJ531">
        <v>0</v>
      </c>
      <c r="AK531" s="31">
        <v>1</v>
      </c>
      <c r="AL531" s="30">
        <f t="shared" si="88"/>
        <v>0.5</v>
      </c>
      <c r="AM531" s="31">
        <f t="shared" si="89"/>
        <v>0.5</v>
      </c>
      <c r="AN531">
        <v>0</v>
      </c>
      <c r="AO531" s="15">
        <v>1</v>
      </c>
      <c r="AP531">
        <v>0</v>
      </c>
      <c r="AQ531" s="15">
        <v>1</v>
      </c>
      <c r="AR531" s="15" t="s">
        <v>21</v>
      </c>
      <c r="AS531">
        <v>0</v>
      </c>
      <c r="AT531">
        <v>1</v>
      </c>
      <c r="AU531">
        <v>0</v>
      </c>
      <c r="AV531">
        <v>0</v>
      </c>
      <c r="AW531">
        <v>0</v>
      </c>
      <c r="AX531">
        <v>0</v>
      </c>
      <c r="AY531" s="15">
        <v>0</v>
      </c>
      <c r="AZ531">
        <v>0</v>
      </c>
      <c r="BA531">
        <v>1</v>
      </c>
      <c r="BB531" s="15">
        <v>0</v>
      </c>
      <c r="BC531" t="s">
        <v>87</v>
      </c>
      <c r="BD531" t="s">
        <v>87</v>
      </c>
      <c r="BE531" s="56">
        <v>0.90600000000000003</v>
      </c>
      <c r="BF531" s="56">
        <f t="shared" si="90"/>
        <v>27.451000000000001</v>
      </c>
      <c r="BG531">
        <v>1</v>
      </c>
      <c r="BH531">
        <v>0</v>
      </c>
      <c r="BI531">
        <v>0</v>
      </c>
      <c r="BJ531">
        <v>0</v>
      </c>
      <c r="BK531">
        <v>0</v>
      </c>
      <c r="BL531" s="15">
        <v>0</v>
      </c>
      <c r="BM531">
        <v>0</v>
      </c>
      <c r="BN531">
        <v>0</v>
      </c>
      <c r="BO531">
        <v>0</v>
      </c>
      <c r="BP531" s="15">
        <v>1</v>
      </c>
      <c r="BQ531">
        <v>0</v>
      </c>
      <c r="BR531">
        <v>0</v>
      </c>
      <c r="BS531" s="15">
        <v>0</v>
      </c>
      <c r="BT531">
        <v>0</v>
      </c>
      <c r="BU531">
        <v>0</v>
      </c>
      <c r="BV531">
        <v>0</v>
      </c>
      <c r="BW531">
        <v>1</v>
      </c>
      <c r="BX531">
        <v>0</v>
      </c>
      <c r="BY531">
        <v>0</v>
      </c>
      <c r="BZ531">
        <v>0</v>
      </c>
      <c r="CA531">
        <v>1</v>
      </c>
      <c r="CB531">
        <v>0</v>
      </c>
      <c r="CC531">
        <v>0</v>
      </c>
      <c r="CD531">
        <v>0</v>
      </c>
      <c r="CE531" s="15">
        <v>0</v>
      </c>
      <c r="CF531">
        <v>0.29799999999999999</v>
      </c>
      <c r="CG531">
        <v>18</v>
      </c>
      <c r="CH531">
        <v>1</v>
      </c>
      <c r="CI531">
        <v>0</v>
      </c>
      <c r="CJ531">
        <v>27</v>
      </c>
      <c r="CK531" s="28" t="s">
        <v>80</v>
      </c>
    </row>
    <row r="532" spans="1:89" x14ac:dyDescent="0.35">
      <c r="A532">
        <v>531</v>
      </c>
      <c r="B532">
        <v>35</v>
      </c>
      <c r="C532" s="21" t="s">
        <v>147</v>
      </c>
      <c r="D532" s="11">
        <v>6.5</v>
      </c>
      <c r="E532" s="12">
        <f t="shared" si="86"/>
        <v>0.93525179856115104</v>
      </c>
      <c r="F532" s="7">
        <v>6.95</v>
      </c>
      <c r="G532" s="8">
        <v>0</v>
      </c>
      <c r="H532" s="9">
        <v>0</v>
      </c>
      <c r="I532" s="9">
        <v>0</v>
      </c>
      <c r="J532" s="9">
        <v>1</v>
      </c>
      <c r="K532" s="9">
        <v>0</v>
      </c>
      <c r="L532" s="8">
        <v>1510</v>
      </c>
      <c r="M532" s="9">
        <v>7</v>
      </c>
      <c r="N532" s="9">
        <f t="shared" si="84"/>
        <v>1502</v>
      </c>
      <c r="O532" s="9">
        <f t="shared" si="85"/>
        <v>15</v>
      </c>
      <c r="P532" s="7">
        <f t="shared" si="91"/>
        <v>7.66012</v>
      </c>
      <c r="Q532" s="7">
        <f t="shared" si="87"/>
        <v>16.827439999999999</v>
      </c>
      <c r="R532" s="9">
        <v>1</v>
      </c>
      <c r="S532" s="9">
        <v>0</v>
      </c>
      <c r="T532" s="9">
        <v>1</v>
      </c>
      <c r="U532" s="9">
        <v>0</v>
      </c>
      <c r="V532" s="9">
        <v>0</v>
      </c>
      <c r="W532" s="25">
        <v>0</v>
      </c>
      <c r="X532" s="9">
        <v>1</v>
      </c>
      <c r="Y532" s="9">
        <v>0</v>
      </c>
      <c r="Z532" s="25">
        <v>0</v>
      </c>
      <c r="AA532" s="9">
        <v>0</v>
      </c>
      <c r="AB532" s="25">
        <v>1</v>
      </c>
      <c r="AC532" s="17">
        <v>1986</v>
      </c>
      <c r="AD532" s="27">
        <v>0.36</v>
      </c>
      <c r="AE532" s="27">
        <v>0.49</v>
      </c>
      <c r="AF532" s="27">
        <v>0.13</v>
      </c>
      <c r="AG532" s="34">
        <v>0.02</v>
      </c>
      <c r="AH532" s="33">
        <v>1</v>
      </c>
      <c r="AI532" s="15">
        <v>0</v>
      </c>
      <c r="AJ532">
        <v>0.88</v>
      </c>
      <c r="AK532" s="31">
        <f t="shared" ref="AK532:AK538" si="92">1-AJ532</f>
        <v>0.12</v>
      </c>
      <c r="AL532" s="30">
        <f t="shared" si="88"/>
        <v>0.54400000000000004</v>
      </c>
      <c r="AM532" s="31">
        <f t="shared" si="89"/>
        <v>0.45600000000000002</v>
      </c>
      <c r="AN532">
        <v>0</v>
      </c>
      <c r="AO532" s="15">
        <v>1</v>
      </c>
      <c r="AP532">
        <v>0</v>
      </c>
      <c r="AQ532" s="15">
        <v>1</v>
      </c>
      <c r="AR532" s="15" t="s">
        <v>21</v>
      </c>
      <c r="AS532">
        <v>0</v>
      </c>
      <c r="AT532">
        <v>1</v>
      </c>
      <c r="AU532">
        <v>0</v>
      </c>
      <c r="AV532">
        <v>0</v>
      </c>
      <c r="AW532">
        <v>0</v>
      </c>
      <c r="AX532">
        <v>0</v>
      </c>
      <c r="AY532" s="15">
        <v>0</v>
      </c>
      <c r="AZ532">
        <v>0</v>
      </c>
      <c r="BA532">
        <v>1</v>
      </c>
      <c r="BB532" s="15">
        <v>0</v>
      </c>
      <c r="BC532" t="s">
        <v>87</v>
      </c>
      <c r="BD532" t="s">
        <v>87</v>
      </c>
      <c r="BE532" s="56">
        <v>0.90600000000000003</v>
      </c>
      <c r="BF532" s="56">
        <f t="shared" si="90"/>
        <v>31.487559999999998</v>
      </c>
      <c r="BG532">
        <v>1</v>
      </c>
      <c r="BH532">
        <v>0</v>
      </c>
      <c r="BI532">
        <v>0</v>
      </c>
      <c r="BJ532">
        <v>0</v>
      </c>
      <c r="BK532">
        <v>0</v>
      </c>
      <c r="BL532" s="15">
        <v>0</v>
      </c>
      <c r="BM532">
        <v>0</v>
      </c>
      <c r="BN532">
        <v>0</v>
      </c>
      <c r="BO532">
        <v>0</v>
      </c>
      <c r="BP532" s="15">
        <v>1</v>
      </c>
      <c r="BQ532">
        <v>0</v>
      </c>
      <c r="BR532">
        <v>0</v>
      </c>
      <c r="BS532" s="15">
        <v>0</v>
      </c>
      <c r="BT532">
        <v>0</v>
      </c>
      <c r="BU532">
        <v>0</v>
      </c>
      <c r="BV532">
        <v>0</v>
      </c>
      <c r="BW532">
        <v>1</v>
      </c>
      <c r="BX532">
        <v>0</v>
      </c>
      <c r="BY532">
        <v>0</v>
      </c>
      <c r="BZ532">
        <v>0</v>
      </c>
      <c r="CA532">
        <v>0</v>
      </c>
      <c r="CB532">
        <v>0</v>
      </c>
      <c r="CC532">
        <v>0</v>
      </c>
      <c r="CD532">
        <v>0</v>
      </c>
      <c r="CE532" s="15">
        <v>0</v>
      </c>
      <c r="CF532">
        <v>0.29799999999999999</v>
      </c>
      <c r="CG532">
        <v>18</v>
      </c>
      <c r="CH532">
        <v>1</v>
      </c>
      <c r="CI532">
        <v>0</v>
      </c>
      <c r="CJ532">
        <v>27</v>
      </c>
      <c r="CK532" s="28" t="s">
        <v>80</v>
      </c>
    </row>
    <row r="533" spans="1:89" x14ac:dyDescent="0.35">
      <c r="A533">
        <v>532</v>
      </c>
      <c r="B533">
        <v>35</v>
      </c>
      <c r="C533" s="21" t="s">
        <v>147</v>
      </c>
      <c r="D533" s="11">
        <v>7.4</v>
      </c>
      <c r="E533" s="12">
        <f t="shared" si="86"/>
        <v>0.95238095238095244</v>
      </c>
      <c r="F533" s="7">
        <v>7.77</v>
      </c>
      <c r="G533" s="8">
        <v>0</v>
      </c>
      <c r="H533" s="9">
        <v>0</v>
      </c>
      <c r="I533" s="9">
        <v>0</v>
      </c>
      <c r="J533" s="9">
        <v>1</v>
      </c>
      <c r="K533" s="9">
        <v>0</v>
      </c>
      <c r="L533" s="8">
        <v>1510</v>
      </c>
      <c r="M533" s="9">
        <v>7</v>
      </c>
      <c r="N533" s="9">
        <f t="shared" si="84"/>
        <v>1502</v>
      </c>
      <c r="O533" s="9">
        <f t="shared" si="85"/>
        <v>15</v>
      </c>
      <c r="P533" s="7">
        <f t="shared" si="91"/>
        <v>7.66012</v>
      </c>
      <c r="Q533" s="7">
        <f t="shared" si="87"/>
        <v>16.827439999999999</v>
      </c>
      <c r="R533" s="9">
        <v>1</v>
      </c>
      <c r="S533" s="9">
        <v>0</v>
      </c>
      <c r="T533" s="9">
        <v>1</v>
      </c>
      <c r="U533" s="9">
        <v>0</v>
      </c>
      <c r="V533" s="9">
        <v>0</v>
      </c>
      <c r="W533" s="25">
        <v>0</v>
      </c>
      <c r="X533" s="9">
        <v>1</v>
      </c>
      <c r="Y533" s="9">
        <v>0</v>
      </c>
      <c r="Z533" s="25">
        <v>0</v>
      </c>
      <c r="AA533" s="9">
        <v>0</v>
      </c>
      <c r="AB533" s="25">
        <v>1</v>
      </c>
      <c r="AC533" s="17">
        <v>1986</v>
      </c>
      <c r="AD533" s="27">
        <v>0.36</v>
      </c>
      <c r="AE533" s="27">
        <v>0.49</v>
      </c>
      <c r="AF533" s="27">
        <v>0.13</v>
      </c>
      <c r="AG533" s="34">
        <v>0.02</v>
      </c>
      <c r="AH533" s="33">
        <v>1</v>
      </c>
      <c r="AI533" s="15">
        <v>0</v>
      </c>
      <c r="AJ533">
        <v>0.88</v>
      </c>
      <c r="AK533" s="31">
        <f t="shared" si="92"/>
        <v>0.12</v>
      </c>
      <c r="AL533" s="30">
        <f t="shared" si="88"/>
        <v>0.54400000000000004</v>
      </c>
      <c r="AM533" s="31">
        <f t="shared" si="89"/>
        <v>0.45600000000000002</v>
      </c>
      <c r="AN533">
        <v>0</v>
      </c>
      <c r="AO533" s="15">
        <v>1</v>
      </c>
      <c r="AP533">
        <v>0</v>
      </c>
      <c r="AQ533" s="15">
        <v>1</v>
      </c>
      <c r="AR533" s="15" t="s">
        <v>21</v>
      </c>
      <c r="AS533">
        <v>0</v>
      </c>
      <c r="AT533">
        <v>1</v>
      </c>
      <c r="AU533">
        <v>0</v>
      </c>
      <c r="AV533">
        <v>0</v>
      </c>
      <c r="AW533">
        <v>0</v>
      </c>
      <c r="AX533">
        <v>0</v>
      </c>
      <c r="AY533" s="15">
        <v>0</v>
      </c>
      <c r="AZ533">
        <v>0</v>
      </c>
      <c r="BA533">
        <v>1</v>
      </c>
      <c r="BB533" s="15">
        <v>0</v>
      </c>
      <c r="BC533" t="s">
        <v>87</v>
      </c>
      <c r="BD533" t="s">
        <v>87</v>
      </c>
      <c r="BE533" s="56">
        <v>0.90600000000000003</v>
      </c>
      <c r="BF533" s="56">
        <f t="shared" si="90"/>
        <v>31.487559999999998</v>
      </c>
      <c r="BG533">
        <v>1</v>
      </c>
      <c r="BH533">
        <v>0</v>
      </c>
      <c r="BI533">
        <v>0</v>
      </c>
      <c r="BJ533">
        <v>0</v>
      </c>
      <c r="BK533">
        <v>0</v>
      </c>
      <c r="BL533" s="15">
        <v>0</v>
      </c>
      <c r="BM533">
        <v>0</v>
      </c>
      <c r="BN533">
        <v>0</v>
      </c>
      <c r="BO533">
        <v>0</v>
      </c>
      <c r="BP533" s="15">
        <v>1</v>
      </c>
      <c r="BQ533">
        <v>0</v>
      </c>
      <c r="BR533">
        <v>0</v>
      </c>
      <c r="BS533" s="15">
        <v>0</v>
      </c>
      <c r="BT533">
        <v>0</v>
      </c>
      <c r="BU533">
        <v>0</v>
      </c>
      <c r="BV533">
        <v>0</v>
      </c>
      <c r="BW533">
        <v>1</v>
      </c>
      <c r="BX533">
        <v>0</v>
      </c>
      <c r="BY533">
        <v>0</v>
      </c>
      <c r="BZ533">
        <v>0</v>
      </c>
      <c r="CA533">
        <v>1</v>
      </c>
      <c r="CB533">
        <v>0</v>
      </c>
      <c r="CC533">
        <v>0</v>
      </c>
      <c r="CD533">
        <v>0</v>
      </c>
      <c r="CE533" s="15">
        <v>0</v>
      </c>
      <c r="CF533">
        <v>0.29799999999999999</v>
      </c>
      <c r="CG533">
        <v>18</v>
      </c>
      <c r="CH533">
        <v>1</v>
      </c>
      <c r="CI533">
        <v>0</v>
      </c>
      <c r="CJ533">
        <v>27</v>
      </c>
      <c r="CK533" s="28" t="s">
        <v>80</v>
      </c>
    </row>
    <row r="534" spans="1:89" x14ac:dyDescent="0.35">
      <c r="A534">
        <v>533</v>
      </c>
      <c r="B534">
        <v>35</v>
      </c>
      <c r="C534" s="21" t="s">
        <v>147</v>
      </c>
      <c r="D534" s="11">
        <v>7.5</v>
      </c>
      <c r="E534" s="12">
        <f t="shared" si="86"/>
        <v>0.96030729833546735</v>
      </c>
      <c r="F534" s="7">
        <v>7.81</v>
      </c>
      <c r="G534" s="8">
        <v>0</v>
      </c>
      <c r="H534" s="9">
        <v>0</v>
      </c>
      <c r="I534" s="9">
        <v>0</v>
      </c>
      <c r="J534" s="9">
        <v>1</v>
      </c>
      <c r="K534" s="9">
        <v>0</v>
      </c>
      <c r="L534" s="8">
        <v>1510</v>
      </c>
      <c r="M534" s="9">
        <v>7</v>
      </c>
      <c r="N534" s="9">
        <f t="shared" si="84"/>
        <v>1502</v>
      </c>
      <c r="O534" s="9">
        <f t="shared" si="85"/>
        <v>15</v>
      </c>
      <c r="P534" s="7">
        <f t="shared" si="91"/>
        <v>7.66012</v>
      </c>
      <c r="Q534" s="7">
        <f t="shared" si="87"/>
        <v>16.827439999999999</v>
      </c>
      <c r="R534" s="9">
        <v>1</v>
      </c>
      <c r="S534" s="9">
        <v>0</v>
      </c>
      <c r="T534" s="9">
        <v>1</v>
      </c>
      <c r="U534" s="9">
        <v>0</v>
      </c>
      <c r="V534" s="9">
        <v>0</v>
      </c>
      <c r="W534" s="25">
        <v>0</v>
      </c>
      <c r="X534" s="9">
        <v>1</v>
      </c>
      <c r="Y534" s="9">
        <v>0</v>
      </c>
      <c r="Z534" s="25">
        <v>0</v>
      </c>
      <c r="AA534" s="9">
        <v>0</v>
      </c>
      <c r="AB534" s="25">
        <v>1</v>
      </c>
      <c r="AC534" s="17">
        <v>1986</v>
      </c>
      <c r="AD534" s="27">
        <v>0.36</v>
      </c>
      <c r="AE534" s="27">
        <v>0.49</v>
      </c>
      <c r="AF534" s="27">
        <v>0.13</v>
      </c>
      <c r="AG534" s="34">
        <v>0.02</v>
      </c>
      <c r="AH534" s="33">
        <v>1</v>
      </c>
      <c r="AI534" s="15">
        <v>0</v>
      </c>
      <c r="AJ534">
        <v>0.88</v>
      </c>
      <c r="AK534" s="31">
        <f t="shared" si="92"/>
        <v>0.12</v>
      </c>
      <c r="AL534" s="30">
        <f t="shared" si="88"/>
        <v>0.54400000000000004</v>
      </c>
      <c r="AM534" s="31">
        <f t="shared" si="89"/>
        <v>0.45600000000000002</v>
      </c>
      <c r="AN534">
        <v>0</v>
      </c>
      <c r="AO534" s="15">
        <v>1</v>
      </c>
      <c r="AP534">
        <v>0</v>
      </c>
      <c r="AQ534" s="15">
        <v>1</v>
      </c>
      <c r="AR534" s="15" t="s">
        <v>21</v>
      </c>
      <c r="AS534">
        <v>0</v>
      </c>
      <c r="AT534">
        <v>1</v>
      </c>
      <c r="AU534">
        <v>0</v>
      </c>
      <c r="AV534">
        <v>0</v>
      </c>
      <c r="AW534">
        <v>0</v>
      </c>
      <c r="AX534">
        <v>0</v>
      </c>
      <c r="AY534" s="15">
        <v>0</v>
      </c>
      <c r="AZ534">
        <v>0</v>
      </c>
      <c r="BA534">
        <v>1</v>
      </c>
      <c r="BB534" s="15">
        <v>0</v>
      </c>
      <c r="BC534" t="s">
        <v>87</v>
      </c>
      <c r="BD534" t="s">
        <v>87</v>
      </c>
      <c r="BE534" s="56">
        <v>0.90600000000000003</v>
      </c>
      <c r="BF534" s="56">
        <f t="shared" si="90"/>
        <v>31.487559999999998</v>
      </c>
      <c r="BG534">
        <v>1</v>
      </c>
      <c r="BH534">
        <v>0</v>
      </c>
      <c r="BI534">
        <v>0</v>
      </c>
      <c r="BJ534">
        <v>0</v>
      </c>
      <c r="BK534">
        <v>0</v>
      </c>
      <c r="BL534" s="15">
        <v>0</v>
      </c>
      <c r="BM534">
        <v>0</v>
      </c>
      <c r="BN534">
        <v>0</v>
      </c>
      <c r="BO534">
        <v>0</v>
      </c>
      <c r="BP534" s="15">
        <v>1</v>
      </c>
      <c r="BQ534">
        <v>0</v>
      </c>
      <c r="BR534">
        <v>0</v>
      </c>
      <c r="BS534" s="15">
        <v>0</v>
      </c>
      <c r="BT534">
        <v>0</v>
      </c>
      <c r="BU534">
        <v>0</v>
      </c>
      <c r="BV534">
        <v>0</v>
      </c>
      <c r="BW534">
        <v>1</v>
      </c>
      <c r="BX534">
        <v>0</v>
      </c>
      <c r="BY534">
        <v>0</v>
      </c>
      <c r="BZ534">
        <v>0</v>
      </c>
      <c r="CA534">
        <v>0</v>
      </c>
      <c r="CB534">
        <v>0</v>
      </c>
      <c r="CC534">
        <v>0</v>
      </c>
      <c r="CD534">
        <v>0</v>
      </c>
      <c r="CE534" s="15">
        <v>0</v>
      </c>
      <c r="CF534">
        <v>0.29799999999999999</v>
      </c>
      <c r="CG534">
        <v>18</v>
      </c>
      <c r="CH534">
        <v>1</v>
      </c>
      <c r="CI534">
        <v>0</v>
      </c>
      <c r="CJ534">
        <v>27</v>
      </c>
      <c r="CK534" s="28" t="s">
        <v>80</v>
      </c>
    </row>
    <row r="535" spans="1:89" x14ac:dyDescent="0.35">
      <c r="A535">
        <v>534</v>
      </c>
      <c r="B535">
        <v>35</v>
      </c>
      <c r="C535" s="21" t="s">
        <v>147</v>
      </c>
      <c r="D535" s="11">
        <v>7.3</v>
      </c>
      <c r="E535" s="12">
        <f t="shared" si="86"/>
        <v>0.96052631578947367</v>
      </c>
      <c r="F535" s="7">
        <v>7.6</v>
      </c>
      <c r="G535" s="8">
        <v>0</v>
      </c>
      <c r="H535" s="9">
        <v>0</v>
      </c>
      <c r="I535" s="9">
        <v>0</v>
      </c>
      <c r="J535" s="9">
        <v>1</v>
      </c>
      <c r="K535" s="9">
        <v>0</v>
      </c>
      <c r="L535" s="8">
        <v>1510</v>
      </c>
      <c r="M535" s="9">
        <v>7</v>
      </c>
      <c r="N535" s="9">
        <f t="shared" si="84"/>
        <v>1502</v>
      </c>
      <c r="O535" s="9">
        <f t="shared" si="85"/>
        <v>15</v>
      </c>
      <c r="P535" s="7">
        <f t="shared" si="91"/>
        <v>7.66012</v>
      </c>
      <c r="Q535" s="7">
        <f t="shared" si="87"/>
        <v>16.827439999999999</v>
      </c>
      <c r="R535" s="9">
        <v>1</v>
      </c>
      <c r="S535" s="9">
        <v>0</v>
      </c>
      <c r="T535" s="9">
        <v>1</v>
      </c>
      <c r="U535" s="9">
        <v>0</v>
      </c>
      <c r="V535" s="9">
        <v>0</v>
      </c>
      <c r="W535" s="25">
        <v>0</v>
      </c>
      <c r="X535" s="9">
        <v>1</v>
      </c>
      <c r="Y535" s="9">
        <v>0</v>
      </c>
      <c r="Z535" s="25">
        <v>0</v>
      </c>
      <c r="AA535" s="9">
        <v>0</v>
      </c>
      <c r="AB535" s="25">
        <v>1</v>
      </c>
      <c r="AC535" s="17">
        <v>1986</v>
      </c>
      <c r="AD535" s="27">
        <v>0.36</v>
      </c>
      <c r="AE535" s="27">
        <v>0.49</v>
      </c>
      <c r="AF535" s="27">
        <v>0.13</v>
      </c>
      <c r="AG535" s="34">
        <v>0.02</v>
      </c>
      <c r="AH535" s="33">
        <v>1</v>
      </c>
      <c r="AI535" s="15">
        <v>0</v>
      </c>
      <c r="AJ535">
        <v>0.88</v>
      </c>
      <c r="AK535" s="31">
        <f t="shared" si="92"/>
        <v>0.12</v>
      </c>
      <c r="AL535" s="30">
        <f t="shared" si="88"/>
        <v>0.54400000000000004</v>
      </c>
      <c r="AM535" s="31">
        <f t="shared" si="89"/>
        <v>0.45600000000000002</v>
      </c>
      <c r="AN535">
        <v>0</v>
      </c>
      <c r="AO535" s="15">
        <v>1</v>
      </c>
      <c r="AP535">
        <v>0</v>
      </c>
      <c r="AQ535" s="15">
        <v>1</v>
      </c>
      <c r="AR535" s="15" t="s">
        <v>21</v>
      </c>
      <c r="AS535">
        <v>0</v>
      </c>
      <c r="AT535">
        <v>1</v>
      </c>
      <c r="AU535">
        <v>0</v>
      </c>
      <c r="AV535">
        <v>0</v>
      </c>
      <c r="AW535">
        <v>0</v>
      </c>
      <c r="AX535">
        <v>0</v>
      </c>
      <c r="AY535" s="15">
        <v>0</v>
      </c>
      <c r="AZ535">
        <v>0</v>
      </c>
      <c r="BA535">
        <v>1</v>
      </c>
      <c r="BB535" s="15">
        <v>0</v>
      </c>
      <c r="BC535" t="s">
        <v>87</v>
      </c>
      <c r="BD535" t="s">
        <v>87</v>
      </c>
      <c r="BE535" s="56">
        <v>0.90600000000000003</v>
      </c>
      <c r="BF535" s="56">
        <f t="shared" si="90"/>
        <v>31.487559999999998</v>
      </c>
      <c r="BG535">
        <v>1</v>
      </c>
      <c r="BH535">
        <v>0</v>
      </c>
      <c r="BI535">
        <v>0</v>
      </c>
      <c r="BJ535">
        <v>0</v>
      </c>
      <c r="BK535">
        <v>0</v>
      </c>
      <c r="BL535" s="15">
        <v>0</v>
      </c>
      <c r="BM535">
        <v>0</v>
      </c>
      <c r="BN535">
        <v>0</v>
      </c>
      <c r="BO535">
        <v>0</v>
      </c>
      <c r="BP535" s="15">
        <v>1</v>
      </c>
      <c r="BQ535">
        <v>0</v>
      </c>
      <c r="BR535">
        <v>0</v>
      </c>
      <c r="BS535" s="15">
        <v>0</v>
      </c>
      <c r="BT535">
        <v>0</v>
      </c>
      <c r="BU535">
        <v>0</v>
      </c>
      <c r="BV535">
        <v>0</v>
      </c>
      <c r="BW535">
        <v>1</v>
      </c>
      <c r="BX535">
        <v>0</v>
      </c>
      <c r="BY535">
        <v>0</v>
      </c>
      <c r="BZ535">
        <v>0</v>
      </c>
      <c r="CA535">
        <v>0</v>
      </c>
      <c r="CB535">
        <v>0</v>
      </c>
      <c r="CC535">
        <v>0</v>
      </c>
      <c r="CD535">
        <v>0</v>
      </c>
      <c r="CE535" s="15">
        <v>1</v>
      </c>
      <c r="CF535">
        <v>0.29799999999999999</v>
      </c>
      <c r="CG535">
        <v>18</v>
      </c>
      <c r="CH535">
        <v>1</v>
      </c>
      <c r="CI535">
        <v>0</v>
      </c>
      <c r="CJ535">
        <v>27</v>
      </c>
      <c r="CK535" s="28" t="s">
        <v>80</v>
      </c>
    </row>
    <row r="536" spans="1:89" x14ac:dyDescent="0.35">
      <c r="A536">
        <v>535</v>
      </c>
      <c r="B536">
        <v>35</v>
      </c>
      <c r="C536" s="21" t="s">
        <v>147</v>
      </c>
      <c r="D536" s="11">
        <v>7.1</v>
      </c>
      <c r="E536" s="12">
        <f t="shared" si="86"/>
        <v>0.94164456233421745</v>
      </c>
      <c r="F536" s="7">
        <v>7.54</v>
      </c>
      <c r="G536" s="8">
        <v>0</v>
      </c>
      <c r="H536" s="9">
        <v>0</v>
      </c>
      <c r="I536" s="9">
        <v>0</v>
      </c>
      <c r="J536" s="9">
        <v>1</v>
      </c>
      <c r="K536" s="9">
        <v>0</v>
      </c>
      <c r="L536" s="8">
        <v>1510</v>
      </c>
      <c r="M536" s="9">
        <v>7</v>
      </c>
      <c r="N536" s="9">
        <f t="shared" si="84"/>
        <v>1502</v>
      </c>
      <c r="O536" s="9">
        <f t="shared" si="85"/>
        <v>15</v>
      </c>
      <c r="P536" s="7">
        <f t="shared" si="91"/>
        <v>7.66012</v>
      </c>
      <c r="Q536" s="7">
        <f t="shared" si="87"/>
        <v>16.827439999999999</v>
      </c>
      <c r="R536" s="9">
        <v>1</v>
      </c>
      <c r="S536" s="9">
        <v>0</v>
      </c>
      <c r="T536" s="9">
        <v>1</v>
      </c>
      <c r="U536" s="9">
        <v>0</v>
      </c>
      <c r="V536" s="9">
        <v>0</v>
      </c>
      <c r="W536" s="25">
        <v>0</v>
      </c>
      <c r="X536" s="9">
        <v>1</v>
      </c>
      <c r="Y536" s="9">
        <v>0</v>
      </c>
      <c r="Z536" s="25">
        <v>0</v>
      </c>
      <c r="AA536" s="9">
        <v>0</v>
      </c>
      <c r="AB536" s="25">
        <v>1</v>
      </c>
      <c r="AC536" s="17">
        <v>1986</v>
      </c>
      <c r="AD536" s="27">
        <v>0.36</v>
      </c>
      <c r="AE536" s="27">
        <v>0.49</v>
      </c>
      <c r="AF536" s="27">
        <v>0.13</v>
      </c>
      <c r="AG536" s="34">
        <v>0.02</v>
      </c>
      <c r="AH536" s="33">
        <v>1</v>
      </c>
      <c r="AI536" s="15">
        <v>0</v>
      </c>
      <c r="AJ536">
        <v>0.88</v>
      </c>
      <c r="AK536" s="31">
        <f t="shared" si="92"/>
        <v>0.12</v>
      </c>
      <c r="AL536" s="30">
        <f t="shared" si="88"/>
        <v>0.54400000000000004</v>
      </c>
      <c r="AM536" s="31">
        <f t="shared" si="89"/>
        <v>0.45600000000000002</v>
      </c>
      <c r="AN536">
        <v>0</v>
      </c>
      <c r="AO536" s="15">
        <v>1</v>
      </c>
      <c r="AP536">
        <v>0</v>
      </c>
      <c r="AQ536" s="15">
        <v>1</v>
      </c>
      <c r="AR536" s="15" t="s">
        <v>21</v>
      </c>
      <c r="AS536">
        <v>0</v>
      </c>
      <c r="AT536">
        <v>1</v>
      </c>
      <c r="AU536">
        <v>0</v>
      </c>
      <c r="AV536">
        <v>0</v>
      </c>
      <c r="AW536">
        <v>0</v>
      </c>
      <c r="AX536">
        <v>0</v>
      </c>
      <c r="AY536" s="15">
        <v>0</v>
      </c>
      <c r="AZ536">
        <v>0</v>
      </c>
      <c r="BA536">
        <v>1</v>
      </c>
      <c r="BB536" s="15">
        <v>0</v>
      </c>
      <c r="BC536" t="s">
        <v>87</v>
      </c>
      <c r="BD536" t="s">
        <v>87</v>
      </c>
      <c r="BE536" s="56">
        <v>0.90600000000000003</v>
      </c>
      <c r="BF536" s="56">
        <f t="shared" si="90"/>
        <v>31.487559999999998</v>
      </c>
      <c r="BG536">
        <v>1</v>
      </c>
      <c r="BH536">
        <v>0</v>
      </c>
      <c r="BI536">
        <v>0</v>
      </c>
      <c r="BJ536">
        <v>0</v>
      </c>
      <c r="BK536">
        <v>0</v>
      </c>
      <c r="BL536" s="15">
        <v>0</v>
      </c>
      <c r="BM536">
        <v>0</v>
      </c>
      <c r="BN536">
        <v>0</v>
      </c>
      <c r="BO536">
        <v>0</v>
      </c>
      <c r="BP536" s="15">
        <v>1</v>
      </c>
      <c r="BQ536">
        <v>0</v>
      </c>
      <c r="BR536">
        <v>0</v>
      </c>
      <c r="BS536" s="15">
        <v>0</v>
      </c>
      <c r="BT536">
        <v>0</v>
      </c>
      <c r="BU536">
        <v>0</v>
      </c>
      <c r="BV536">
        <v>0</v>
      </c>
      <c r="BW536">
        <v>1</v>
      </c>
      <c r="BX536">
        <v>0</v>
      </c>
      <c r="BY536">
        <v>0</v>
      </c>
      <c r="BZ536">
        <v>0</v>
      </c>
      <c r="CA536">
        <v>0</v>
      </c>
      <c r="CB536">
        <v>0</v>
      </c>
      <c r="CC536">
        <v>0</v>
      </c>
      <c r="CD536">
        <v>0</v>
      </c>
      <c r="CE536" s="15">
        <v>1</v>
      </c>
      <c r="CF536">
        <v>0.29799999999999999</v>
      </c>
      <c r="CG536">
        <v>18</v>
      </c>
      <c r="CH536">
        <v>1</v>
      </c>
      <c r="CI536">
        <v>0</v>
      </c>
      <c r="CJ536">
        <v>27</v>
      </c>
      <c r="CK536" s="28" t="s">
        <v>80</v>
      </c>
    </row>
    <row r="537" spans="1:89" x14ac:dyDescent="0.35">
      <c r="A537">
        <v>536</v>
      </c>
      <c r="B537">
        <v>35</v>
      </c>
      <c r="C537" s="21" t="s">
        <v>147</v>
      </c>
      <c r="D537" s="11">
        <v>6</v>
      </c>
      <c r="E537" s="12">
        <f t="shared" si="86"/>
        <v>0.90361445783132532</v>
      </c>
      <c r="F537" s="7">
        <v>6.64</v>
      </c>
      <c r="G537" s="8">
        <v>0</v>
      </c>
      <c r="H537" s="9">
        <v>0</v>
      </c>
      <c r="I537" s="9">
        <v>0</v>
      </c>
      <c r="J537" s="9">
        <v>1</v>
      </c>
      <c r="K537" s="9">
        <v>0</v>
      </c>
      <c r="L537" s="8">
        <v>1510</v>
      </c>
      <c r="M537" s="9">
        <v>7</v>
      </c>
      <c r="N537" s="9">
        <f t="shared" si="84"/>
        <v>1502</v>
      </c>
      <c r="O537" s="9">
        <f t="shared" si="85"/>
        <v>15</v>
      </c>
      <c r="P537" s="7">
        <f t="shared" si="91"/>
        <v>7.66012</v>
      </c>
      <c r="Q537" s="7">
        <f t="shared" si="87"/>
        <v>16.827439999999999</v>
      </c>
      <c r="R537" s="9">
        <v>1</v>
      </c>
      <c r="S537" s="9">
        <v>0</v>
      </c>
      <c r="T537" s="9">
        <v>1</v>
      </c>
      <c r="U537" s="9">
        <v>0</v>
      </c>
      <c r="V537" s="9">
        <v>0</v>
      </c>
      <c r="W537" s="25">
        <v>0</v>
      </c>
      <c r="X537" s="9">
        <v>1</v>
      </c>
      <c r="Y537" s="9">
        <v>0</v>
      </c>
      <c r="Z537" s="25">
        <v>0</v>
      </c>
      <c r="AA537" s="9">
        <v>0</v>
      </c>
      <c r="AB537" s="25">
        <v>1</v>
      </c>
      <c r="AC537" s="17">
        <v>1986</v>
      </c>
      <c r="AD537" s="27">
        <v>0.36</v>
      </c>
      <c r="AE537" s="27">
        <v>0.49</v>
      </c>
      <c r="AF537" s="27">
        <v>0.13</v>
      </c>
      <c r="AG537" s="34">
        <v>0.02</v>
      </c>
      <c r="AH537" s="33">
        <v>1</v>
      </c>
      <c r="AI537" s="15">
        <v>0</v>
      </c>
      <c r="AJ537">
        <v>0.88</v>
      </c>
      <c r="AK537" s="31">
        <f t="shared" si="92"/>
        <v>0.12</v>
      </c>
      <c r="AL537" s="30">
        <f t="shared" si="88"/>
        <v>0.54400000000000004</v>
      </c>
      <c r="AM537" s="31">
        <f t="shared" si="89"/>
        <v>0.45600000000000002</v>
      </c>
      <c r="AN537">
        <v>0</v>
      </c>
      <c r="AO537" s="15">
        <v>1</v>
      </c>
      <c r="AP537">
        <v>0</v>
      </c>
      <c r="AQ537" s="15">
        <v>1</v>
      </c>
      <c r="AR537" s="15" t="s">
        <v>21</v>
      </c>
      <c r="AS537">
        <v>0</v>
      </c>
      <c r="AT537">
        <v>1</v>
      </c>
      <c r="AU537">
        <v>0</v>
      </c>
      <c r="AV537">
        <v>0</v>
      </c>
      <c r="AW537">
        <v>0</v>
      </c>
      <c r="AX537">
        <v>0</v>
      </c>
      <c r="AY537" s="15">
        <v>0</v>
      </c>
      <c r="AZ537">
        <v>0</v>
      </c>
      <c r="BA537">
        <v>1</v>
      </c>
      <c r="BB537" s="15">
        <v>0</v>
      </c>
      <c r="BC537" t="s">
        <v>87</v>
      </c>
      <c r="BD537" t="s">
        <v>87</v>
      </c>
      <c r="BE537" s="56">
        <v>0.90600000000000003</v>
      </c>
      <c r="BF537" s="56">
        <f t="shared" si="90"/>
        <v>31.487559999999998</v>
      </c>
      <c r="BG537">
        <v>1</v>
      </c>
      <c r="BH537">
        <v>0</v>
      </c>
      <c r="BI537">
        <v>0</v>
      </c>
      <c r="BJ537">
        <v>0</v>
      </c>
      <c r="BK537">
        <v>0</v>
      </c>
      <c r="BL537" s="15">
        <v>0</v>
      </c>
      <c r="BM537">
        <v>0</v>
      </c>
      <c r="BN537">
        <v>0</v>
      </c>
      <c r="BO537">
        <v>0</v>
      </c>
      <c r="BP537" s="15">
        <v>1</v>
      </c>
      <c r="BQ537">
        <v>0</v>
      </c>
      <c r="BR537">
        <v>0</v>
      </c>
      <c r="BS537" s="15">
        <v>0</v>
      </c>
      <c r="BT537">
        <v>0</v>
      </c>
      <c r="BU537">
        <v>0</v>
      </c>
      <c r="BV537">
        <v>0</v>
      </c>
      <c r="BW537">
        <v>1</v>
      </c>
      <c r="BX537">
        <v>0</v>
      </c>
      <c r="BY537">
        <v>0</v>
      </c>
      <c r="BZ537">
        <v>0</v>
      </c>
      <c r="CA537">
        <v>1</v>
      </c>
      <c r="CB537">
        <v>0</v>
      </c>
      <c r="CC537">
        <v>1</v>
      </c>
      <c r="CD537">
        <v>0</v>
      </c>
      <c r="CE537" s="15">
        <v>0</v>
      </c>
      <c r="CF537">
        <v>0.29799999999999999</v>
      </c>
      <c r="CG537">
        <v>18</v>
      </c>
      <c r="CH537">
        <v>1</v>
      </c>
      <c r="CI537">
        <v>0</v>
      </c>
      <c r="CJ537">
        <v>27</v>
      </c>
      <c r="CK537" s="28" t="s">
        <v>80</v>
      </c>
    </row>
    <row r="538" spans="1:89" x14ac:dyDescent="0.35">
      <c r="A538">
        <v>537</v>
      </c>
      <c r="B538">
        <v>35</v>
      </c>
      <c r="C538" s="21" t="s">
        <v>147</v>
      </c>
      <c r="D538" s="11">
        <v>8.4</v>
      </c>
      <c r="E538" s="12">
        <f t="shared" si="86"/>
        <v>0.98707403055229148</v>
      </c>
      <c r="F538" s="7">
        <v>8.51</v>
      </c>
      <c r="G538" s="8">
        <v>0</v>
      </c>
      <c r="H538" s="9">
        <v>0</v>
      </c>
      <c r="I538" s="9">
        <v>0</v>
      </c>
      <c r="J538" s="9">
        <v>1</v>
      </c>
      <c r="K538" s="9">
        <v>0</v>
      </c>
      <c r="L538" s="8">
        <v>1510</v>
      </c>
      <c r="M538" s="9">
        <v>6</v>
      </c>
      <c r="N538" s="9">
        <f t="shared" si="84"/>
        <v>1503</v>
      </c>
      <c r="O538" s="9">
        <f t="shared" si="85"/>
        <v>15</v>
      </c>
      <c r="P538" s="7">
        <f t="shared" si="91"/>
        <v>7.66012</v>
      </c>
      <c r="Q538" s="7">
        <f t="shared" si="87"/>
        <v>16.827439999999999</v>
      </c>
      <c r="R538" s="9">
        <v>1</v>
      </c>
      <c r="S538" s="9">
        <v>0</v>
      </c>
      <c r="T538" s="9">
        <v>1</v>
      </c>
      <c r="U538" s="9">
        <v>0</v>
      </c>
      <c r="V538" s="9">
        <v>0</v>
      </c>
      <c r="W538" s="25">
        <v>0</v>
      </c>
      <c r="X538" s="9">
        <v>1</v>
      </c>
      <c r="Y538" s="9">
        <v>0</v>
      </c>
      <c r="Z538" s="25">
        <v>0</v>
      </c>
      <c r="AA538" s="9">
        <v>0</v>
      </c>
      <c r="AB538" s="25">
        <v>1</v>
      </c>
      <c r="AC538" s="17">
        <v>1986</v>
      </c>
      <c r="AD538" s="27">
        <v>0.36</v>
      </c>
      <c r="AE538" s="27">
        <v>0.49</v>
      </c>
      <c r="AF538" s="27">
        <v>0.13</v>
      </c>
      <c r="AG538" s="34">
        <v>0.02</v>
      </c>
      <c r="AH538" s="33">
        <v>1</v>
      </c>
      <c r="AI538" s="15">
        <v>0</v>
      </c>
      <c r="AJ538">
        <v>0.88</v>
      </c>
      <c r="AK538" s="31">
        <f t="shared" si="92"/>
        <v>0.12</v>
      </c>
      <c r="AL538" s="30">
        <f t="shared" si="88"/>
        <v>0.54400000000000004</v>
      </c>
      <c r="AM538" s="31">
        <f t="shared" si="89"/>
        <v>0.45600000000000002</v>
      </c>
      <c r="AN538">
        <v>0</v>
      </c>
      <c r="AO538" s="15">
        <v>1</v>
      </c>
      <c r="AP538">
        <v>0</v>
      </c>
      <c r="AQ538" s="15">
        <v>1</v>
      </c>
      <c r="AR538" s="15" t="s">
        <v>21</v>
      </c>
      <c r="AS538">
        <v>0</v>
      </c>
      <c r="AT538">
        <v>1</v>
      </c>
      <c r="AU538">
        <v>0</v>
      </c>
      <c r="AV538">
        <v>0</v>
      </c>
      <c r="AW538">
        <v>0</v>
      </c>
      <c r="AX538">
        <v>0</v>
      </c>
      <c r="AY538" s="15">
        <v>0</v>
      </c>
      <c r="AZ538">
        <v>0</v>
      </c>
      <c r="BA538">
        <v>1</v>
      </c>
      <c r="BB538" s="15">
        <v>0</v>
      </c>
      <c r="BC538" t="s">
        <v>87</v>
      </c>
      <c r="BD538" t="s">
        <v>87</v>
      </c>
      <c r="BE538" s="56">
        <v>0.90600000000000003</v>
      </c>
      <c r="BF538" s="56">
        <f t="shared" si="90"/>
        <v>31.487559999999998</v>
      </c>
      <c r="BG538">
        <v>0</v>
      </c>
      <c r="BH538">
        <v>0</v>
      </c>
      <c r="BI538">
        <v>0</v>
      </c>
      <c r="BJ538">
        <v>0</v>
      </c>
      <c r="BK538">
        <v>1</v>
      </c>
      <c r="BL538" s="15">
        <v>0</v>
      </c>
      <c r="BM538">
        <v>0</v>
      </c>
      <c r="BN538">
        <v>0</v>
      </c>
      <c r="BO538">
        <v>0</v>
      </c>
      <c r="BP538" s="15">
        <v>1</v>
      </c>
      <c r="BQ538">
        <v>0</v>
      </c>
      <c r="BR538">
        <v>0</v>
      </c>
      <c r="BS538" s="15">
        <v>0</v>
      </c>
      <c r="BT538">
        <v>0</v>
      </c>
      <c r="BU538">
        <v>0</v>
      </c>
      <c r="BV538">
        <v>0</v>
      </c>
      <c r="BW538">
        <v>1</v>
      </c>
      <c r="BX538">
        <v>0</v>
      </c>
      <c r="BY538">
        <v>0</v>
      </c>
      <c r="BZ538">
        <v>1</v>
      </c>
      <c r="CA538">
        <v>0</v>
      </c>
      <c r="CB538">
        <v>0</v>
      </c>
      <c r="CC538">
        <v>0</v>
      </c>
      <c r="CD538">
        <v>0</v>
      </c>
      <c r="CE538" s="15">
        <v>0</v>
      </c>
      <c r="CF538">
        <v>0.29799999999999999</v>
      </c>
      <c r="CG538">
        <v>18</v>
      </c>
      <c r="CH538">
        <v>1</v>
      </c>
      <c r="CI538">
        <v>0</v>
      </c>
      <c r="CJ538">
        <v>27</v>
      </c>
      <c r="CK538" s="28" t="s">
        <v>80</v>
      </c>
    </row>
    <row r="539" spans="1:89" x14ac:dyDescent="0.35">
      <c r="A539">
        <v>538</v>
      </c>
      <c r="B539">
        <v>35</v>
      </c>
      <c r="C539" s="21" t="s">
        <v>147</v>
      </c>
      <c r="D539" s="11">
        <v>7.4</v>
      </c>
      <c r="E539" s="12">
        <f t="shared" si="86"/>
        <v>1.0407876230661042</v>
      </c>
      <c r="F539" s="7">
        <v>7.11</v>
      </c>
      <c r="G539" s="8">
        <v>0</v>
      </c>
      <c r="H539" s="9">
        <v>0</v>
      </c>
      <c r="I539" s="9">
        <v>0</v>
      </c>
      <c r="J539" s="9">
        <v>1</v>
      </c>
      <c r="K539" s="9">
        <v>0</v>
      </c>
      <c r="L539" s="8">
        <v>1220</v>
      </c>
      <c r="M539" s="9">
        <v>5</v>
      </c>
      <c r="N539" s="9">
        <f t="shared" si="84"/>
        <v>1214</v>
      </c>
      <c r="O539" s="9">
        <f t="shared" si="85"/>
        <v>15</v>
      </c>
      <c r="P539" s="7">
        <f t="shared" si="91"/>
        <v>7.4770000000000003</v>
      </c>
      <c r="Q539" s="7">
        <f t="shared" si="87"/>
        <v>17.561</v>
      </c>
      <c r="R539" s="9">
        <v>1</v>
      </c>
      <c r="S539" s="9">
        <v>0</v>
      </c>
      <c r="T539" s="9">
        <v>1</v>
      </c>
      <c r="U539" s="9">
        <v>0</v>
      </c>
      <c r="V539" s="9">
        <v>0</v>
      </c>
      <c r="W539" s="25">
        <v>0</v>
      </c>
      <c r="X539" s="9">
        <v>1</v>
      </c>
      <c r="Y539" s="9">
        <v>0</v>
      </c>
      <c r="Z539" s="25">
        <v>0</v>
      </c>
      <c r="AA539" s="9">
        <v>0</v>
      </c>
      <c r="AB539" s="25">
        <v>1</v>
      </c>
      <c r="AC539" s="17">
        <v>1986</v>
      </c>
      <c r="AD539" s="27">
        <v>0.36</v>
      </c>
      <c r="AE539" s="27">
        <v>0.49</v>
      </c>
      <c r="AF539" s="27">
        <v>0.13</v>
      </c>
      <c r="AG539" s="34">
        <v>0.02</v>
      </c>
      <c r="AH539" s="33">
        <v>1</v>
      </c>
      <c r="AI539" s="15">
        <v>0</v>
      </c>
      <c r="AJ539">
        <v>1</v>
      </c>
      <c r="AK539" s="31">
        <v>0</v>
      </c>
      <c r="AL539" s="30">
        <f t="shared" si="88"/>
        <v>0.55000000000000004</v>
      </c>
      <c r="AM539" s="31">
        <f t="shared" si="89"/>
        <v>0.45</v>
      </c>
      <c r="AN539">
        <v>0</v>
      </c>
      <c r="AO539" s="15">
        <v>1</v>
      </c>
      <c r="AP539">
        <v>0</v>
      </c>
      <c r="AQ539" s="15">
        <v>1</v>
      </c>
      <c r="AR539" s="15" t="s">
        <v>21</v>
      </c>
      <c r="AS539">
        <v>0</v>
      </c>
      <c r="AT539">
        <v>1</v>
      </c>
      <c r="AU539">
        <v>0</v>
      </c>
      <c r="AV539">
        <v>0</v>
      </c>
      <c r="AW539">
        <v>0</v>
      </c>
      <c r="AX539">
        <v>0</v>
      </c>
      <c r="AY539" s="15">
        <v>0</v>
      </c>
      <c r="AZ539">
        <v>0</v>
      </c>
      <c r="BA539">
        <v>1</v>
      </c>
      <c r="BB539" s="15">
        <v>0</v>
      </c>
      <c r="BC539" t="s">
        <v>87</v>
      </c>
      <c r="BD539" t="s">
        <v>87</v>
      </c>
      <c r="BE539" s="56">
        <v>0.90600000000000003</v>
      </c>
      <c r="BF539" s="56">
        <f t="shared" si="90"/>
        <v>32.037999999999997</v>
      </c>
      <c r="BG539">
        <v>0</v>
      </c>
      <c r="BH539">
        <v>0</v>
      </c>
      <c r="BI539">
        <v>0</v>
      </c>
      <c r="BJ539">
        <v>0</v>
      </c>
      <c r="BK539">
        <v>1</v>
      </c>
      <c r="BL539" s="15">
        <v>0</v>
      </c>
      <c r="BM539">
        <v>0</v>
      </c>
      <c r="BN539">
        <v>0</v>
      </c>
      <c r="BO539">
        <v>0</v>
      </c>
      <c r="BP539" s="15">
        <v>1</v>
      </c>
      <c r="BQ539">
        <v>0</v>
      </c>
      <c r="BR539">
        <v>0</v>
      </c>
      <c r="BS539" s="15">
        <v>0</v>
      </c>
      <c r="BT539">
        <v>0</v>
      </c>
      <c r="BU539">
        <v>0</v>
      </c>
      <c r="BV539">
        <v>0</v>
      </c>
      <c r="BW539">
        <v>1</v>
      </c>
      <c r="BX539">
        <v>0</v>
      </c>
      <c r="BY539">
        <v>0</v>
      </c>
      <c r="BZ539">
        <v>0</v>
      </c>
      <c r="CA539">
        <v>0</v>
      </c>
      <c r="CB539">
        <v>0</v>
      </c>
      <c r="CC539">
        <v>0</v>
      </c>
      <c r="CD539">
        <v>0</v>
      </c>
      <c r="CE539" s="15">
        <v>0</v>
      </c>
      <c r="CF539">
        <v>0.29799999999999999</v>
      </c>
      <c r="CG539">
        <v>18</v>
      </c>
      <c r="CH539">
        <v>1</v>
      </c>
      <c r="CI539">
        <v>0</v>
      </c>
      <c r="CJ539">
        <v>27</v>
      </c>
      <c r="CK539" s="28" t="s">
        <v>80</v>
      </c>
    </row>
    <row r="540" spans="1:89" x14ac:dyDescent="0.35">
      <c r="A540">
        <v>539</v>
      </c>
      <c r="B540">
        <v>35</v>
      </c>
      <c r="C540" s="21" t="s">
        <v>147</v>
      </c>
      <c r="D540" s="11">
        <v>7.6</v>
      </c>
      <c r="E540" s="12">
        <f t="shared" si="86"/>
        <v>3.1275720164609049</v>
      </c>
      <c r="F540" s="7">
        <v>2.4300000000000002</v>
      </c>
      <c r="G540" s="8">
        <v>0</v>
      </c>
      <c r="H540" s="9">
        <v>0</v>
      </c>
      <c r="I540" s="9">
        <v>0</v>
      </c>
      <c r="J540" s="9">
        <v>1</v>
      </c>
      <c r="K540" s="9">
        <v>0</v>
      </c>
      <c r="L540" s="8">
        <v>1577</v>
      </c>
      <c r="M540" s="9">
        <v>5</v>
      </c>
      <c r="N540" s="9">
        <f t="shared" si="84"/>
        <v>1571</v>
      </c>
      <c r="O540" s="9">
        <f t="shared" si="85"/>
        <v>15</v>
      </c>
      <c r="P540" s="7">
        <f t="shared" si="91"/>
        <v>9.0030000000000001</v>
      </c>
      <c r="Q540" s="7">
        <f t="shared" si="87"/>
        <v>11.448</v>
      </c>
      <c r="R540" s="9">
        <v>1</v>
      </c>
      <c r="S540" s="9">
        <v>0</v>
      </c>
      <c r="T540" s="9">
        <v>1</v>
      </c>
      <c r="U540" s="9">
        <v>0</v>
      </c>
      <c r="V540" s="9">
        <v>0</v>
      </c>
      <c r="W540" s="25">
        <v>0</v>
      </c>
      <c r="X540" s="9">
        <v>1</v>
      </c>
      <c r="Y540" s="9">
        <v>0</v>
      </c>
      <c r="Z540" s="25">
        <v>0</v>
      </c>
      <c r="AA540" s="9">
        <v>0</v>
      </c>
      <c r="AB540" s="25">
        <v>1</v>
      </c>
      <c r="AC540" s="17">
        <v>1986</v>
      </c>
      <c r="AD540" s="27">
        <v>0.36</v>
      </c>
      <c r="AE540" s="27">
        <v>0.49</v>
      </c>
      <c r="AF540" s="27">
        <v>0.13</v>
      </c>
      <c r="AG540" s="34">
        <v>0.02</v>
      </c>
      <c r="AH540" s="33">
        <v>1</v>
      </c>
      <c r="AI540" s="15">
        <v>0</v>
      </c>
      <c r="AJ540">
        <v>0</v>
      </c>
      <c r="AK540" s="31">
        <v>1</v>
      </c>
      <c r="AL540" s="30">
        <f t="shared" si="88"/>
        <v>0.5</v>
      </c>
      <c r="AM540" s="31">
        <f t="shared" si="89"/>
        <v>0.5</v>
      </c>
      <c r="AN540">
        <v>0</v>
      </c>
      <c r="AO540" s="15">
        <v>1</v>
      </c>
      <c r="AP540">
        <v>0</v>
      </c>
      <c r="AQ540" s="15">
        <v>1</v>
      </c>
      <c r="AR540" s="15" t="s">
        <v>21</v>
      </c>
      <c r="AS540">
        <v>0</v>
      </c>
      <c r="AT540">
        <v>1</v>
      </c>
      <c r="AU540">
        <v>0</v>
      </c>
      <c r="AV540">
        <v>0</v>
      </c>
      <c r="AW540">
        <v>0</v>
      </c>
      <c r="AX540">
        <v>0</v>
      </c>
      <c r="AY540" s="15">
        <v>0</v>
      </c>
      <c r="AZ540">
        <v>0</v>
      </c>
      <c r="BA540">
        <v>1</v>
      </c>
      <c r="BB540" s="15">
        <v>0</v>
      </c>
      <c r="BC540" t="s">
        <v>87</v>
      </c>
      <c r="BD540" t="s">
        <v>87</v>
      </c>
      <c r="BE540" s="56">
        <v>0.90600000000000003</v>
      </c>
      <c r="BF540" s="56">
        <f t="shared" si="90"/>
        <v>27.451000000000001</v>
      </c>
      <c r="BG540">
        <v>0</v>
      </c>
      <c r="BH540">
        <v>0</v>
      </c>
      <c r="BI540">
        <v>0</v>
      </c>
      <c r="BJ540">
        <v>0</v>
      </c>
      <c r="BK540">
        <v>1</v>
      </c>
      <c r="BL540" s="15">
        <v>0</v>
      </c>
      <c r="BM540">
        <v>0</v>
      </c>
      <c r="BN540">
        <v>0</v>
      </c>
      <c r="BO540">
        <v>0</v>
      </c>
      <c r="BP540" s="15">
        <v>1</v>
      </c>
      <c r="BQ540">
        <v>0</v>
      </c>
      <c r="BR540">
        <v>0</v>
      </c>
      <c r="BS540" s="15">
        <v>0</v>
      </c>
      <c r="BT540">
        <v>0</v>
      </c>
      <c r="BU540">
        <v>0</v>
      </c>
      <c r="BV540">
        <v>0</v>
      </c>
      <c r="BW540">
        <v>1</v>
      </c>
      <c r="BX540">
        <v>0</v>
      </c>
      <c r="BY540">
        <v>0</v>
      </c>
      <c r="BZ540">
        <v>0</v>
      </c>
      <c r="CA540">
        <v>0</v>
      </c>
      <c r="CB540">
        <v>0</v>
      </c>
      <c r="CC540">
        <v>0</v>
      </c>
      <c r="CD540">
        <v>0</v>
      </c>
      <c r="CE540" s="15">
        <v>0</v>
      </c>
      <c r="CF540">
        <v>0.29799999999999999</v>
      </c>
      <c r="CG540">
        <v>18</v>
      </c>
      <c r="CH540">
        <v>1</v>
      </c>
      <c r="CI540">
        <v>0</v>
      </c>
      <c r="CJ540">
        <v>27</v>
      </c>
      <c r="CK540" s="28" t="s">
        <v>80</v>
      </c>
    </row>
    <row r="541" spans="1:89" x14ac:dyDescent="0.35">
      <c r="A541">
        <v>540</v>
      </c>
      <c r="B541">
        <v>35</v>
      </c>
      <c r="C541" s="21" t="s">
        <v>147</v>
      </c>
      <c r="D541" s="11">
        <v>6.7</v>
      </c>
      <c r="E541" s="12">
        <f t="shared" si="86"/>
        <v>0.93314763231197773</v>
      </c>
      <c r="F541" s="7">
        <v>7.18</v>
      </c>
      <c r="G541" s="8">
        <v>0</v>
      </c>
      <c r="H541" s="9">
        <v>0</v>
      </c>
      <c r="I541" s="9">
        <v>0</v>
      </c>
      <c r="J541" s="9">
        <v>1</v>
      </c>
      <c r="K541" s="9">
        <v>0</v>
      </c>
      <c r="L541" s="8">
        <v>1510</v>
      </c>
      <c r="M541" s="9">
        <v>11</v>
      </c>
      <c r="N541" s="9">
        <f t="shared" si="84"/>
        <v>1498</v>
      </c>
      <c r="O541" s="9">
        <f t="shared" si="85"/>
        <v>15</v>
      </c>
      <c r="P541" s="7">
        <f t="shared" si="91"/>
        <v>7.66012</v>
      </c>
      <c r="Q541" s="7">
        <f t="shared" si="87"/>
        <v>16.827439999999999</v>
      </c>
      <c r="R541" s="9">
        <v>1</v>
      </c>
      <c r="S541" s="9">
        <v>0</v>
      </c>
      <c r="T541" s="9">
        <v>1</v>
      </c>
      <c r="U541" s="9">
        <v>0</v>
      </c>
      <c r="V541" s="9">
        <v>0</v>
      </c>
      <c r="W541" s="25">
        <v>0</v>
      </c>
      <c r="X541" s="9">
        <v>1</v>
      </c>
      <c r="Y541" s="9">
        <v>0</v>
      </c>
      <c r="Z541" s="25">
        <v>0</v>
      </c>
      <c r="AA541" s="9">
        <v>0</v>
      </c>
      <c r="AB541" s="25">
        <v>1</v>
      </c>
      <c r="AC541" s="17">
        <v>1986</v>
      </c>
      <c r="AD541" s="27">
        <v>0.36</v>
      </c>
      <c r="AE541" s="27">
        <v>0.49</v>
      </c>
      <c r="AF541" s="27">
        <v>0.13</v>
      </c>
      <c r="AG541" s="34">
        <v>0.02</v>
      </c>
      <c r="AH541" s="33">
        <v>1</v>
      </c>
      <c r="AI541" s="15">
        <v>0</v>
      </c>
      <c r="AJ541">
        <v>0.88</v>
      </c>
      <c r="AK541" s="31">
        <f>1-AJ541</f>
        <v>0.12</v>
      </c>
      <c r="AL541" s="30">
        <f t="shared" si="88"/>
        <v>0.54400000000000004</v>
      </c>
      <c r="AM541" s="31">
        <f t="shared" si="89"/>
        <v>0.45600000000000002</v>
      </c>
      <c r="AN541">
        <v>0</v>
      </c>
      <c r="AO541" s="15">
        <v>1</v>
      </c>
      <c r="AP541">
        <v>0</v>
      </c>
      <c r="AQ541" s="15">
        <v>1</v>
      </c>
      <c r="AR541" s="15" t="s">
        <v>21</v>
      </c>
      <c r="AS541">
        <v>0</v>
      </c>
      <c r="AT541">
        <v>1</v>
      </c>
      <c r="AU541">
        <v>0</v>
      </c>
      <c r="AV541">
        <v>0</v>
      </c>
      <c r="AW541">
        <v>0</v>
      </c>
      <c r="AX541">
        <v>0</v>
      </c>
      <c r="AY541" s="15">
        <v>0</v>
      </c>
      <c r="AZ541">
        <v>0</v>
      </c>
      <c r="BA541">
        <v>1</v>
      </c>
      <c r="BB541" s="15">
        <v>0</v>
      </c>
      <c r="BC541" t="s">
        <v>87</v>
      </c>
      <c r="BD541" t="s">
        <v>87</v>
      </c>
      <c r="BE541" s="56">
        <v>0.90600000000000003</v>
      </c>
      <c r="BF541" s="56">
        <f t="shared" si="90"/>
        <v>31.487559999999998</v>
      </c>
      <c r="BG541">
        <v>0</v>
      </c>
      <c r="BH541">
        <v>0</v>
      </c>
      <c r="BI541">
        <v>0</v>
      </c>
      <c r="BJ541">
        <v>0</v>
      </c>
      <c r="BK541">
        <v>1</v>
      </c>
      <c r="BL541" s="15">
        <v>0</v>
      </c>
      <c r="BM541">
        <v>0</v>
      </c>
      <c r="BN541">
        <v>0</v>
      </c>
      <c r="BO541">
        <v>0</v>
      </c>
      <c r="BP541" s="15">
        <v>1</v>
      </c>
      <c r="BQ541">
        <v>0</v>
      </c>
      <c r="BR541">
        <v>0</v>
      </c>
      <c r="BS541" s="15">
        <v>0</v>
      </c>
      <c r="BT541">
        <v>0</v>
      </c>
      <c r="BU541">
        <v>0</v>
      </c>
      <c r="BV541">
        <v>0</v>
      </c>
      <c r="BW541">
        <v>1</v>
      </c>
      <c r="BX541">
        <v>0</v>
      </c>
      <c r="BY541">
        <v>0</v>
      </c>
      <c r="BZ541">
        <v>1</v>
      </c>
      <c r="CA541">
        <v>0</v>
      </c>
      <c r="CB541">
        <v>0</v>
      </c>
      <c r="CC541">
        <v>1</v>
      </c>
      <c r="CD541">
        <v>0</v>
      </c>
      <c r="CE541" s="15">
        <v>1</v>
      </c>
      <c r="CF541">
        <v>0.29799999999999999</v>
      </c>
      <c r="CG541">
        <v>18</v>
      </c>
      <c r="CH541">
        <v>1</v>
      </c>
      <c r="CI541">
        <v>0</v>
      </c>
      <c r="CJ541">
        <v>27</v>
      </c>
      <c r="CK541" s="28" t="s">
        <v>80</v>
      </c>
    </row>
    <row r="542" spans="1:89" x14ac:dyDescent="0.35">
      <c r="A542">
        <v>541</v>
      </c>
      <c r="B542">
        <v>35</v>
      </c>
      <c r="C542" s="21" t="s">
        <v>147</v>
      </c>
      <c r="D542" s="11">
        <v>5.9</v>
      </c>
      <c r="E542" s="12">
        <f t="shared" si="86"/>
        <v>0.94855305466237949</v>
      </c>
      <c r="F542" s="7">
        <v>6.22</v>
      </c>
      <c r="G542" s="8">
        <v>0</v>
      </c>
      <c r="H542" s="9">
        <v>0</v>
      </c>
      <c r="I542" s="9">
        <v>0</v>
      </c>
      <c r="J542" s="9">
        <v>1</v>
      </c>
      <c r="K542" s="9">
        <v>0</v>
      </c>
      <c r="L542" s="8">
        <v>1220</v>
      </c>
      <c r="M542" s="9">
        <v>10</v>
      </c>
      <c r="N542" s="9">
        <f t="shared" si="84"/>
        <v>1209</v>
      </c>
      <c r="O542" s="9">
        <f t="shared" si="85"/>
        <v>15</v>
      </c>
      <c r="P542" s="7">
        <f t="shared" si="91"/>
        <v>7.4770000000000003</v>
      </c>
      <c r="Q542" s="7">
        <f t="shared" si="87"/>
        <v>17.561</v>
      </c>
      <c r="R542" s="9">
        <v>1</v>
      </c>
      <c r="S542" s="9">
        <v>0</v>
      </c>
      <c r="T542" s="9">
        <v>1</v>
      </c>
      <c r="U542" s="9">
        <v>0</v>
      </c>
      <c r="V542" s="9">
        <v>0</v>
      </c>
      <c r="W542" s="25">
        <v>0</v>
      </c>
      <c r="X542" s="9">
        <v>1</v>
      </c>
      <c r="Y542" s="9">
        <v>0</v>
      </c>
      <c r="Z542" s="25">
        <v>0</v>
      </c>
      <c r="AA542" s="9">
        <v>0</v>
      </c>
      <c r="AB542" s="25">
        <v>1</v>
      </c>
      <c r="AC542" s="17">
        <v>1986</v>
      </c>
      <c r="AD542" s="27">
        <v>0.36</v>
      </c>
      <c r="AE542" s="27">
        <v>0.49</v>
      </c>
      <c r="AF542" s="27">
        <v>0.13</v>
      </c>
      <c r="AG542" s="34">
        <v>0.02</v>
      </c>
      <c r="AH542" s="33">
        <v>1</v>
      </c>
      <c r="AI542" s="15">
        <v>0</v>
      </c>
      <c r="AJ542">
        <v>1</v>
      </c>
      <c r="AK542" s="31">
        <v>0</v>
      </c>
      <c r="AL542" s="30">
        <f t="shared" si="88"/>
        <v>0.55000000000000004</v>
      </c>
      <c r="AM542" s="31">
        <f t="shared" si="89"/>
        <v>0.45</v>
      </c>
      <c r="AN542">
        <v>0</v>
      </c>
      <c r="AO542" s="15">
        <v>1</v>
      </c>
      <c r="AP542">
        <v>0</v>
      </c>
      <c r="AQ542" s="15">
        <v>1</v>
      </c>
      <c r="AR542" s="15" t="s">
        <v>21</v>
      </c>
      <c r="AS542">
        <v>0</v>
      </c>
      <c r="AT542">
        <v>1</v>
      </c>
      <c r="AU542">
        <v>0</v>
      </c>
      <c r="AV542">
        <v>0</v>
      </c>
      <c r="AW542">
        <v>0</v>
      </c>
      <c r="AX542">
        <v>0</v>
      </c>
      <c r="AY542" s="15">
        <v>0</v>
      </c>
      <c r="AZ542">
        <v>0</v>
      </c>
      <c r="BA542">
        <v>1</v>
      </c>
      <c r="BB542" s="15">
        <v>0</v>
      </c>
      <c r="BC542" t="s">
        <v>87</v>
      </c>
      <c r="BD542" t="s">
        <v>87</v>
      </c>
      <c r="BE542" s="56">
        <v>0.90600000000000003</v>
      </c>
      <c r="BF542" s="56">
        <f t="shared" si="90"/>
        <v>32.037999999999997</v>
      </c>
      <c r="BG542">
        <v>0</v>
      </c>
      <c r="BH542">
        <v>0</v>
      </c>
      <c r="BI542">
        <v>0</v>
      </c>
      <c r="BJ542">
        <v>0</v>
      </c>
      <c r="BK542">
        <v>1</v>
      </c>
      <c r="BL542" s="15">
        <v>0</v>
      </c>
      <c r="BM542">
        <v>0</v>
      </c>
      <c r="BN542">
        <v>0</v>
      </c>
      <c r="BO542">
        <v>0</v>
      </c>
      <c r="BP542" s="15">
        <v>1</v>
      </c>
      <c r="BQ542">
        <v>0</v>
      </c>
      <c r="BR542">
        <v>0</v>
      </c>
      <c r="BS542" s="15">
        <v>0</v>
      </c>
      <c r="BT542">
        <v>0</v>
      </c>
      <c r="BU542">
        <v>0</v>
      </c>
      <c r="BV542">
        <v>0</v>
      </c>
      <c r="BW542">
        <v>1</v>
      </c>
      <c r="BX542">
        <v>0</v>
      </c>
      <c r="BY542">
        <v>0</v>
      </c>
      <c r="BZ542">
        <v>0</v>
      </c>
      <c r="CA542">
        <v>0</v>
      </c>
      <c r="CB542">
        <v>0</v>
      </c>
      <c r="CC542">
        <v>1</v>
      </c>
      <c r="CD542">
        <v>0</v>
      </c>
      <c r="CE542" s="15">
        <v>1</v>
      </c>
      <c r="CF542">
        <v>0.29799999999999999</v>
      </c>
      <c r="CG542">
        <v>18</v>
      </c>
      <c r="CH542">
        <v>1</v>
      </c>
      <c r="CI542">
        <v>0</v>
      </c>
      <c r="CJ542">
        <v>27</v>
      </c>
      <c r="CK542" s="28" t="s">
        <v>80</v>
      </c>
    </row>
    <row r="543" spans="1:89" x14ac:dyDescent="0.35">
      <c r="A543">
        <v>542</v>
      </c>
      <c r="B543">
        <v>35</v>
      </c>
      <c r="C543" s="21" t="s">
        <v>147</v>
      </c>
      <c r="D543" s="11">
        <v>6.6</v>
      </c>
      <c r="E543" s="12">
        <f t="shared" si="86"/>
        <v>3.1132075471698109</v>
      </c>
      <c r="F543" s="7">
        <v>2.12</v>
      </c>
      <c r="G543" s="8">
        <v>0</v>
      </c>
      <c r="H543" s="9">
        <v>0</v>
      </c>
      <c r="I543" s="9">
        <v>0</v>
      </c>
      <c r="J543" s="9">
        <v>1</v>
      </c>
      <c r="K543" s="9">
        <v>0</v>
      </c>
      <c r="L543" s="8">
        <v>290</v>
      </c>
      <c r="M543" s="9">
        <v>10</v>
      </c>
      <c r="N543" s="9">
        <f t="shared" si="84"/>
        <v>279</v>
      </c>
      <c r="O543" s="9">
        <f t="shared" si="85"/>
        <v>15</v>
      </c>
      <c r="P543" s="7">
        <f t="shared" si="91"/>
        <v>9.0030000000000001</v>
      </c>
      <c r="Q543" s="7">
        <f t="shared" si="87"/>
        <v>11.448</v>
      </c>
      <c r="R543" s="9">
        <v>1</v>
      </c>
      <c r="S543" s="9">
        <v>0</v>
      </c>
      <c r="T543" s="9">
        <v>1</v>
      </c>
      <c r="U543" s="9">
        <v>0</v>
      </c>
      <c r="V543" s="9">
        <v>0</v>
      </c>
      <c r="W543" s="25">
        <v>0</v>
      </c>
      <c r="X543" s="9">
        <v>1</v>
      </c>
      <c r="Y543" s="9">
        <v>0</v>
      </c>
      <c r="Z543" s="25">
        <v>0</v>
      </c>
      <c r="AA543" s="9">
        <v>0</v>
      </c>
      <c r="AB543" s="25">
        <v>1</v>
      </c>
      <c r="AC543" s="17">
        <v>1986</v>
      </c>
      <c r="AD543" s="27">
        <v>0.36</v>
      </c>
      <c r="AE543" s="27">
        <v>0.49</v>
      </c>
      <c r="AF543" s="27">
        <v>0.13</v>
      </c>
      <c r="AG543" s="34">
        <v>0.02</v>
      </c>
      <c r="AH543" s="33">
        <v>1</v>
      </c>
      <c r="AI543" s="15">
        <v>0</v>
      </c>
      <c r="AJ543">
        <v>0</v>
      </c>
      <c r="AK543" s="31">
        <v>1</v>
      </c>
      <c r="AL543" s="30">
        <f t="shared" si="88"/>
        <v>0.5</v>
      </c>
      <c r="AM543" s="31">
        <f t="shared" si="89"/>
        <v>0.5</v>
      </c>
      <c r="AN543">
        <v>0</v>
      </c>
      <c r="AO543" s="15">
        <v>1</v>
      </c>
      <c r="AP543">
        <v>0</v>
      </c>
      <c r="AQ543" s="15">
        <v>1</v>
      </c>
      <c r="AR543" s="15" t="s">
        <v>21</v>
      </c>
      <c r="AS543">
        <v>0</v>
      </c>
      <c r="AT543">
        <v>1</v>
      </c>
      <c r="AU543">
        <v>0</v>
      </c>
      <c r="AV543">
        <v>0</v>
      </c>
      <c r="AW543">
        <v>0</v>
      </c>
      <c r="AX543">
        <v>0</v>
      </c>
      <c r="AY543" s="15">
        <v>0</v>
      </c>
      <c r="AZ543">
        <v>0</v>
      </c>
      <c r="BA543">
        <v>1</v>
      </c>
      <c r="BB543" s="15">
        <v>0</v>
      </c>
      <c r="BC543" t="s">
        <v>87</v>
      </c>
      <c r="BD543" t="s">
        <v>87</v>
      </c>
      <c r="BE543" s="56">
        <v>0.90600000000000003</v>
      </c>
      <c r="BF543" s="56">
        <f t="shared" si="90"/>
        <v>27.451000000000001</v>
      </c>
      <c r="BG543">
        <v>0</v>
      </c>
      <c r="BH543">
        <v>0</v>
      </c>
      <c r="BI543">
        <v>0</v>
      </c>
      <c r="BJ543">
        <v>0</v>
      </c>
      <c r="BK543">
        <v>1</v>
      </c>
      <c r="BL543" s="15">
        <v>0</v>
      </c>
      <c r="BM543">
        <v>0</v>
      </c>
      <c r="BN543">
        <v>0</v>
      </c>
      <c r="BO543">
        <v>0</v>
      </c>
      <c r="BP543" s="15">
        <v>1</v>
      </c>
      <c r="BQ543">
        <v>0</v>
      </c>
      <c r="BR543">
        <v>0</v>
      </c>
      <c r="BS543" s="15">
        <v>0</v>
      </c>
      <c r="BT543">
        <v>0</v>
      </c>
      <c r="BU543">
        <v>0</v>
      </c>
      <c r="BV543">
        <v>0</v>
      </c>
      <c r="BW543">
        <v>1</v>
      </c>
      <c r="BX543">
        <v>0</v>
      </c>
      <c r="BY543">
        <v>0</v>
      </c>
      <c r="BZ543">
        <v>0</v>
      </c>
      <c r="CA543">
        <v>0</v>
      </c>
      <c r="CB543">
        <v>0</v>
      </c>
      <c r="CC543">
        <v>1</v>
      </c>
      <c r="CD543">
        <v>0</v>
      </c>
      <c r="CE543" s="15">
        <v>1</v>
      </c>
      <c r="CF543">
        <v>0.29799999999999999</v>
      </c>
      <c r="CG543">
        <v>18</v>
      </c>
      <c r="CH543">
        <v>1</v>
      </c>
      <c r="CI543">
        <v>0</v>
      </c>
      <c r="CJ543">
        <v>27</v>
      </c>
      <c r="CK543" s="28" t="s">
        <v>80</v>
      </c>
    </row>
    <row r="544" spans="1:89" s="57" customFormat="1" x14ac:dyDescent="0.35">
      <c r="A544" s="57">
        <v>543</v>
      </c>
      <c r="B544" s="57">
        <v>36</v>
      </c>
      <c r="C544" s="58" t="s">
        <v>148</v>
      </c>
      <c r="D544" s="59">
        <v>11.1</v>
      </c>
      <c r="E544" s="60">
        <v>0.5</v>
      </c>
      <c r="F544" s="61">
        <f t="shared" ref="F544:F575" si="93">D544/E544</f>
        <v>22.2</v>
      </c>
      <c r="G544" s="63">
        <v>0</v>
      </c>
      <c r="H544" s="64">
        <v>0</v>
      </c>
      <c r="I544" s="64">
        <v>1</v>
      </c>
      <c r="J544" s="64">
        <v>0</v>
      </c>
      <c r="K544" s="64">
        <v>0</v>
      </c>
      <c r="L544" s="63">
        <v>2717</v>
      </c>
      <c r="M544" s="64">
        <v>9</v>
      </c>
      <c r="N544" s="64">
        <f t="shared" si="84"/>
        <v>2707</v>
      </c>
      <c r="O544" s="64">
        <f t="shared" si="85"/>
        <v>6</v>
      </c>
      <c r="P544" s="61">
        <v>8.49</v>
      </c>
      <c r="Q544" s="61">
        <v>14.73</v>
      </c>
      <c r="R544" s="64">
        <v>1</v>
      </c>
      <c r="S544" s="64">
        <v>0</v>
      </c>
      <c r="T544" s="64">
        <v>0</v>
      </c>
      <c r="U544" s="64">
        <v>0</v>
      </c>
      <c r="V544" s="64">
        <v>1</v>
      </c>
      <c r="W544" s="65">
        <v>0</v>
      </c>
      <c r="X544" s="64">
        <v>0</v>
      </c>
      <c r="Y544" s="64">
        <v>1</v>
      </c>
      <c r="Z544" s="65">
        <v>0</v>
      </c>
      <c r="AA544" s="64">
        <v>0</v>
      </c>
      <c r="AB544" s="65">
        <v>1</v>
      </c>
      <c r="AC544" s="66">
        <v>1985</v>
      </c>
      <c r="AD544" s="62">
        <v>0.01</v>
      </c>
      <c r="AE544" s="62">
        <v>0.47</v>
      </c>
      <c r="AF544" s="62">
        <v>0.28999999999999998</v>
      </c>
      <c r="AG544" s="67">
        <v>0.23</v>
      </c>
      <c r="AH544" s="68">
        <v>1</v>
      </c>
      <c r="AI544" s="69">
        <v>0</v>
      </c>
      <c r="AJ544" s="57">
        <v>1</v>
      </c>
      <c r="AK544" s="70">
        <v>0</v>
      </c>
      <c r="AL544" s="71">
        <v>0.63</v>
      </c>
      <c r="AM544" s="70">
        <f t="shared" ref="AM544:AM549" si="94">1-AL544</f>
        <v>0.37</v>
      </c>
      <c r="AN544">
        <v>0</v>
      </c>
      <c r="AO544" s="69">
        <v>1</v>
      </c>
      <c r="AP544" s="71">
        <v>0.15</v>
      </c>
      <c r="AQ544" s="70">
        <f t="shared" ref="AQ544:AQ549" si="95">1-AP544</f>
        <v>0.85</v>
      </c>
      <c r="AR544" s="69" t="s">
        <v>28</v>
      </c>
      <c r="AS544">
        <v>0</v>
      </c>
      <c r="AT544">
        <v>1</v>
      </c>
      <c r="AU544">
        <v>0</v>
      </c>
      <c r="AV544">
        <v>0</v>
      </c>
      <c r="AW544">
        <v>0</v>
      </c>
      <c r="AX544">
        <v>0</v>
      </c>
      <c r="AY544" s="69">
        <v>0</v>
      </c>
      <c r="AZ544">
        <v>0</v>
      </c>
      <c r="BA544">
        <v>1</v>
      </c>
      <c r="BB544" s="69">
        <v>0</v>
      </c>
      <c r="BC544">
        <v>1025</v>
      </c>
      <c r="BD544">
        <v>689</v>
      </c>
      <c r="BE544" s="72">
        <v>0.39900000000000002</v>
      </c>
      <c r="BF544" s="72">
        <f t="shared" ref="BF544:BF564" si="96">Q544+P544+6</f>
        <v>29.22</v>
      </c>
      <c r="BG544" s="57">
        <v>1</v>
      </c>
      <c r="BH544" s="57">
        <v>0</v>
      </c>
      <c r="BI544" s="57">
        <v>0</v>
      </c>
      <c r="BJ544" s="57">
        <v>0</v>
      </c>
      <c r="BK544" s="57">
        <v>0</v>
      </c>
      <c r="BL544" s="69">
        <v>0</v>
      </c>
      <c r="BM544" s="57">
        <v>0</v>
      </c>
      <c r="BN544" s="57">
        <v>0</v>
      </c>
      <c r="BO544" s="57">
        <v>0</v>
      </c>
      <c r="BP544" s="69">
        <v>1</v>
      </c>
      <c r="BQ544" s="57">
        <v>0</v>
      </c>
      <c r="BR544" s="57">
        <v>0</v>
      </c>
      <c r="BS544" s="69">
        <v>0</v>
      </c>
      <c r="BT544" s="57">
        <v>0</v>
      </c>
      <c r="BU544" s="57">
        <v>0</v>
      </c>
      <c r="BV544" s="57">
        <v>1</v>
      </c>
      <c r="BW544" s="57">
        <v>1</v>
      </c>
      <c r="BX544" s="57">
        <v>0</v>
      </c>
      <c r="BY544" s="57">
        <v>0</v>
      </c>
      <c r="BZ544" s="57">
        <v>0</v>
      </c>
      <c r="CA544" s="57">
        <v>0</v>
      </c>
      <c r="CB544" s="57">
        <v>0</v>
      </c>
      <c r="CC544" s="57">
        <v>0</v>
      </c>
      <c r="CD544" s="57">
        <v>1</v>
      </c>
      <c r="CE544" s="69">
        <v>1</v>
      </c>
      <c r="CF544">
        <v>0.29799999999999999</v>
      </c>
      <c r="CG544">
        <v>72</v>
      </c>
      <c r="CH544">
        <v>1</v>
      </c>
      <c r="CI544">
        <v>0</v>
      </c>
      <c r="CJ544">
        <v>25</v>
      </c>
      <c r="CK544" s="28" t="s">
        <v>80</v>
      </c>
    </row>
    <row r="545" spans="1:89" x14ac:dyDescent="0.35">
      <c r="A545">
        <v>544</v>
      </c>
      <c r="B545">
        <v>36</v>
      </c>
      <c r="C545" s="21" t="s">
        <v>148</v>
      </c>
      <c r="D545" s="11">
        <v>10.3</v>
      </c>
      <c r="E545" s="12">
        <v>0.8</v>
      </c>
      <c r="F545" s="7">
        <f t="shared" si="93"/>
        <v>12.875</v>
      </c>
      <c r="G545" s="8">
        <v>0</v>
      </c>
      <c r="H545" s="9">
        <v>0</v>
      </c>
      <c r="I545" s="9">
        <v>1</v>
      </c>
      <c r="J545" s="9">
        <v>0</v>
      </c>
      <c r="K545" s="9">
        <v>0</v>
      </c>
      <c r="L545" s="8">
        <v>7655</v>
      </c>
      <c r="M545" s="9">
        <v>9</v>
      </c>
      <c r="N545" s="9">
        <f t="shared" si="84"/>
        <v>7645</v>
      </c>
      <c r="O545" s="9">
        <f t="shared" si="85"/>
        <v>6</v>
      </c>
      <c r="P545" s="7">
        <v>9.09</v>
      </c>
      <c r="Q545" s="7">
        <v>14.38</v>
      </c>
      <c r="R545" s="9">
        <v>1</v>
      </c>
      <c r="S545" s="9">
        <v>0</v>
      </c>
      <c r="T545" s="9">
        <v>0</v>
      </c>
      <c r="U545" s="9">
        <v>0</v>
      </c>
      <c r="V545" s="9">
        <v>1</v>
      </c>
      <c r="W545" s="25">
        <v>0</v>
      </c>
      <c r="X545" s="9">
        <v>0</v>
      </c>
      <c r="Y545" s="9">
        <v>1</v>
      </c>
      <c r="Z545" s="25">
        <v>0</v>
      </c>
      <c r="AA545" s="9">
        <v>0</v>
      </c>
      <c r="AB545" s="25">
        <v>1</v>
      </c>
      <c r="AC545" s="17">
        <v>1995</v>
      </c>
      <c r="AD545" s="27">
        <v>0.01</v>
      </c>
      <c r="AE545" s="27">
        <v>0.3</v>
      </c>
      <c r="AF545" s="27">
        <v>0.44</v>
      </c>
      <c r="AG545" s="34">
        <v>0.25</v>
      </c>
      <c r="AH545" s="33">
        <v>1</v>
      </c>
      <c r="AI545" s="15">
        <v>0</v>
      </c>
      <c r="AJ545">
        <v>1</v>
      </c>
      <c r="AK545" s="31">
        <v>0</v>
      </c>
      <c r="AL545" s="30">
        <v>0.71</v>
      </c>
      <c r="AM545" s="31">
        <f t="shared" si="94"/>
        <v>0.29000000000000004</v>
      </c>
      <c r="AN545">
        <v>0</v>
      </c>
      <c r="AO545" s="15">
        <v>1</v>
      </c>
      <c r="AP545" s="30">
        <v>0.25</v>
      </c>
      <c r="AQ545" s="31">
        <f t="shared" si="95"/>
        <v>0.75</v>
      </c>
      <c r="AR545" s="15" t="s">
        <v>28</v>
      </c>
      <c r="AS545">
        <v>0</v>
      </c>
      <c r="AT545">
        <v>1</v>
      </c>
      <c r="AU545">
        <v>0</v>
      </c>
      <c r="AV545">
        <v>0</v>
      </c>
      <c r="AW545">
        <v>0</v>
      </c>
      <c r="AX545">
        <v>0</v>
      </c>
      <c r="AY545" s="15">
        <v>0</v>
      </c>
      <c r="AZ545">
        <v>0</v>
      </c>
      <c r="BA545">
        <v>1</v>
      </c>
      <c r="BB545" s="15">
        <v>0</v>
      </c>
      <c r="BC545">
        <v>1946</v>
      </c>
      <c r="BD545">
        <v>427</v>
      </c>
      <c r="BE545" s="56">
        <v>0.55000000000000004</v>
      </c>
      <c r="BF545" s="56">
        <f t="shared" si="96"/>
        <v>29.47</v>
      </c>
      <c r="BG545">
        <v>1</v>
      </c>
      <c r="BH545">
        <v>0</v>
      </c>
      <c r="BI545">
        <v>0</v>
      </c>
      <c r="BJ545">
        <v>0</v>
      </c>
      <c r="BK545">
        <v>0</v>
      </c>
      <c r="BL545" s="15">
        <v>0</v>
      </c>
      <c r="BM545">
        <v>0</v>
      </c>
      <c r="BN545">
        <v>0</v>
      </c>
      <c r="BO545">
        <v>0</v>
      </c>
      <c r="BP545" s="15">
        <v>1</v>
      </c>
      <c r="BQ545">
        <v>0</v>
      </c>
      <c r="BR545">
        <v>0</v>
      </c>
      <c r="BS545" s="15">
        <v>0</v>
      </c>
      <c r="BT545">
        <v>0</v>
      </c>
      <c r="BU545">
        <v>0</v>
      </c>
      <c r="BV545">
        <v>1</v>
      </c>
      <c r="BW545">
        <v>1</v>
      </c>
      <c r="BX545">
        <v>0</v>
      </c>
      <c r="BY545">
        <v>0</v>
      </c>
      <c r="BZ545">
        <v>0</v>
      </c>
      <c r="CA545">
        <v>0</v>
      </c>
      <c r="CB545">
        <v>0</v>
      </c>
      <c r="CC545">
        <v>0</v>
      </c>
      <c r="CD545">
        <v>1</v>
      </c>
      <c r="CE545" s="15">
        <v>1</v>
      </c>
      <c r="CF545">
        <v>0.29799999999999999</v>
      </c>
      <c r="CG545">
        <v>72</v>
      </c>
      <c r="CH545">
        <v>1</v>
      </c>
      <c r="CI545">
        <v>0</v>
      </c>
      <c r="CJ545">
        <v>25</v>
      </c>
      <c r="CK545" s="28" t="s">
        <v>80</v>
      </c>
    </row>
    <row r="546" spans="1:89" x14ac:dyDescent="0.35">
      <c r="A546">
        <v>545</v>
      </c>
      <c r="B546">
        <v>36</v>
      </c>
      <c r="C546" s="21" t="s">
        <v>148</v>
      </c>
      <c r="D546" s="11">
        <v>10.3</v>
      </c>
      <c r="E546" s="12">
        <v>0.4</v>
      </c>
      <c r="F546" s="7">
        <f t="shared" si="93"/>
        <v>25.75</v>
      </c>
      <c r="G546" s="8">
        <v>0</v>
      </c>
      <c r="H546" s="9">
        <v>0</v>
      </c>
      <c r="I546" s="9">
        <v>1</v>
      </c>
      <c r="J546" s="9">
        <v>0</v>
      </c>
      <c r="K546" s="9">
        <v>0</v>
      </c>
      <c r="L546" s="8">
        <v>6493</v>
      </c>
      <c r="M546" s="9">
        <v>9</v>
      </c>
      <c r="N546" s="9">
        <f t="shared" si="84"/>
        <v>6483</v>
      </c>
      <c r="O546" s="9">
        <f t="shared" si="85"/>
        <v>6</v>
      </c>
      <c r="P546" s="7">
        <v>9.66</v>
      </c>
      <c r="Q546" s="7">
        <v>13.85</v>
      </c>
      <c r="R546" s="9">
        <v>1</v>
      </c>
      <c r="S546" s="9">
        <v>0</v>
      </c>
      <c r="T546" s="9">
        <v>0</v>
      </c>
      <c r="U546" s="9">
        <v>0</v>
      </c>
      <c r="V546" s="9">
        <v>1</v>
      </c>
      <c r="W546" s="25">
        <v>0</v>
      </c>
      <c r="X546" s="9">
        <v>0</v>
      </c>
      <c r="Y546" s="9">
        <v>1</v>
      </c>
      <c r="Z546" s="25">
        <v>0</v>
      </c>
      <c r="AA546" s="9">
        <v>0</v>
      </c>
      <c r="AB546" s="25">
        <v>1</v>
      </c>
      <c r="AC546" s="17">
        <v>1998</v>
      </c>
      <c r="AD546" s="27">
        <v>0.01</v>
      </c>
      <c r="AE546" s="27">
        <v>0.25</v>
      </c>
      <c r="AF546" s="27">
        <v>0.46</v>
      </c>
      <c r="AG546" s="34">
        <v>0.28000000000000003</v>
      </c>
      <c r="AH546" s="33">
        <v>1</v>
      </c>
      <c r="AI546" s="15">
        <v>0</v>
      </c>
      <c r="AJ546">
        <v>1</v>
      </c>
      <c r="AK546" s="31">
        <v>0</v>
      </c>
      <c r="AL546" s="30">
        <v>0.69</v>
      </c>
      <c r="AM546" s="31">
        <f t="shared" si="94"/>
        <v>0.31000000000000005</v>
      </c>
      <c r="AN546">
        <v>0</v>
      </c>
      <c r="AO546" s="15">
        <v>1</v>
      </c>
      <c r="AP546" s="30">
        <v>0.25</v>
      </c>
      <c r="AQ546" s="31">
        <f t="shared" si="95"/>
        <v>0.75</v>
      </c>
      <c r="AR546" s="15" t="s">
        <v>28</v>
      </c>
      <c r="AS546">
        <v>0</v>
      </c>
      <c r="AT546">
        <v>1</v>
      </c>
      <c r="AU546">
        <v>0</v>
      </c>
      <c r="AV546">
        <v>0</v>
      </c>
      <c r="AW546">
        <v>0</v>
      </c>
      <c r="AX546">
        <v>0</v>
      </c>
      <c r="AY546" s="15">
        <v>0</v>
      </c>
      <c r="AZ546">
        <v>0</v>
      </c>
      <c r="BA546">
        <v>1</v>
      </c>
      <c r="BB546" s="15">
        <v>0</v>
      </c>
      <c r="BC546">
        <v>1741</v>
      </c>
      <c r="BD546">
        <v>500</v>
      </c>
      <c r="BE546" s="56">
        <v>0.54400000000000004</v>
      </c>
      <c r="BF546" s="56">
        <f t="shared" si="96"/>
        <v>29.509999999999998</v>
      </c>
      <c r="BG546">
        <v>1</v>
      </c>
      <c r="BH546">
        <v>0</v>
      </c>
      <c r="BI546">
        <v>0</v>
      </c>
      <c r="BJ546">
        <v>0</v>
      </c>
      <c r="BK546">
        <v>0</v>
      </c>
      <c r="BL546" s="15">
        <v>0</v>
      </c>
      <c r="BM546">
        <v>0</v>
      </c>
      <c r="BN546">
        <v>0</v>
      </c>
      <c r="BO546">
        <v>0</v>
      </c>
      <c r="BP546" s="15">
        <v>1</v>
      </c>
      <c r="BQ546">
        <v>0</v>
      </c>
      <c r="BR546">
        <v>0</v>
      </c>
      <c r="BS546" s="15">
        <v>0</v>
      </c>
      <c r="BT546">
        <v>0</v>
      </c>
      <c r="BU546">
        <v>0</v>
      </c>
      <c r="BV546">
        <v>1</v>
      </c>
      <c r="BW546">
        <v>1</v>
      </c>
      <c r="BX546">
        <v>0</v>
      </c>
      <c r="BY546">
        <v>0</v>
      </c>
      <c r="BZ546">
        <v>0</v>
      </c>
      <c r="CA546">
        <v>0</v>
      </c>
      <c r="CB546">
        <v>0</v>
      </c>
      <c r="CC546">
        <v>0</v>
      </c>
      <c r="CD546">
        <v>1</v>
      </c>
      <c r="CE546" s="15">
        <v>1</v>
      </c>
      <c r="CF546">
        <v>0.29799999999999999</v>
      </c>
      <c r="CG546">
        <v>72</v>
      </c>
      <c r="CH546">
        <v>1</v>
      </c>
      <c r="CI546">
        <v>0</v>
      </c>
      <c r="CJ546">
        <v>25</v>
      </c>
      <c r="CK546" s="28" t="s">
        <v>80</v>
      </c>
    </row>
    <row r="547" spans="1:89" x14ac:dyDescent="0.35">
      <c r="A547">
        <v>546</v>
      </c>
      <c r="B547">
        <v>36</v>
      </c>
      <c r="C547" s="21" t="s">
        <v>148</v>
      </c>
      <c r="D547" s="11">
        <v>10.8</v>
      </c>
      <c r="E547" s="12">
        <v>0.8</v>
      </c>
      <c r="F547" s="7">
        <f t="shared" si="93"/>
        <v>13.5</v>
      </c>
      <c r="G547" s="8">
        <v>0</v>
      </c>
      <c r="H547" s="9">
        <v>0</v>
      </c>
      <c r="I547" s="9">
        <v>1</v>
      </c>
      <c r="J547" s="9">
        <v>0</v>
      </c>
      <c r="K547" s="9">
        <v>0</v>
      </c>
      <c r="L547" s="8">
        <v>2159</v>
      </c>
      <c r="M547" s="9">
        <v>9</v>
      </c>
      <c r="N547" s="9">
        <f t="shared" si="84"/>
        <v>2149</v>
      </c>
      <c r="O547" s="9">
        <f t="shared" si="85"/>
        <v>6</v>
      </c>
      <c r="P547" s="7">
        <v>9.15</v>
      </c>
      <c r="Q547" s="7">
        <v>13.47</v>
      </c>
      <c r="R547" s="9">
        <v>1</v>
      </c>
      <c r="S547" s="9">
        <v>0</v>
      </c>
      <c r="T547" s="9">
        <v>0</v>
      </c>
      <c r="U547" s="9">
        <v>0</v>
      </c>
      <c r="V547" s="9">
        <v>1</v>
      </c>
      <c r="W547" s="25">
        <v>0</v>
      </c>
      <c r="X547" s="9">
        <v>0</v>
      </c>
      <c r="Y547" s="9">
        <v>1</v>
      </c>
      <c r="Z547" s="25">
        <v>0</v>
      </c>
      <c r="AA547" s="9">
        <v>0</v>
      </c>
      <c r="AB547" s="25">
        <v>1</v>
      </c>
      <c r="AC547" s="17">
        <v>1985</v>
      </c>
      <c r="AD547" s="27">
        <v>0.03</v>
      </c>
      <c r="AE547" s="27">
        <v>0.39</v>
      </c>
      <c r="AF547" s="27">
        <v>0.26</v>
      </c>
      <c r="AG547" s="34">
        <v>0.32</v>
      </c>
      <c r="AH547" s="33">
        <v>1</v>
      </c>
      <c r="AI547" s="15">
        <v>0</v>
      </c>
      <c r="AJ547">
        <v>0</v>
      </c>
      <c r="AK547" s="31">
        <v>1</v>
      </c>
      <c r="AL547" s="30">
        <v>0.64</v>
      </c>
      <c r="AM547" s="31">
        <f t="shared" si="94"/>
        <v>0.36</v>
      </c>
      <c r="AN547">
        <v>0</v>
      </c>
      <c r="AO547" s="15">
        <v>1</v>
      </c>
      <c r="AP547" s="30">
        <v>0.12</v>
      </c>
      <c r="AQ547" s="31">
        <f t="shared" si="95"/>
        <v>0.88</v>
      </c>
      <c r="AR547" s="15" t="s">
        <v>28</v>
      </c>
      <c r="AS547">
        <v>0</v>
      </c>
      <c r="AT547">
        <v>1</v>
      </c>
      <c r="AU547">
        <v>0</v>
      </c>
      <c r="AV547">
        <v>0</v>
      </c>
      <c r="AW547">
        <v>0</v>
      </c>
      <c r="AX547">
        <v>0</v>
      </c>
      <c r="AY547" s="15">
        <v>0</v>
      </c>
      <c r="AZ547">
        <v>0</v>
      </c>
      <c r="BA547">
        <v>1</v>
      </c>
      <c r="BB547" s="15">
        <v>0</v>
      </c>
      <c r="BC547">
        <v>1025</v>
      </c>
      <c r="BD547">
        <v>689</v>
      </c>
      <c r="BE547" s="56">
        <v>0.39900000000000002</v>
      </c>
      <c r="BF547" s="56">
        <f t="shared" si="96"/>
        <v>28.62</v>
      </c>
      <c r="BG547">
        <v>1</v>
      </c>
      <c r="BH547">
        <v>0</v>
      </c>
      <c r="BI547">
        <v>0</v>
      </c>
      <c r="BJ547">
        <v>0</v>
      </c>
      <c r="BK547">
        <v>0</v>
      </c>
      <c r="BL547" s="15">
        <v>0</v>
      </c>
      <c r="BM547">
        <v>0</v>
      </c>
      <c r="BN547">
        <v>0</v>
      </c>
      <c r="BO547">
        <v>0</v>
      </c>
      <c r="BP547" s="15">
        <v>1</v>
      </c>
      <c r="BQ547">
        <v>0</v>
      </c>
      <c r="BR547">
        <v>0</v>
      </c>
      <c r="BS547" s="15">
        <v>0</v>
      </c>
      <c r="BT547">
        <v>0</v>
      </c>
      <c r="BU547">
        <v>0</v>
      </c>
      <c r="BV547">
        <v>1</v>
      </c>
      <c r="BW547">
        <v>1</v>
      </c>
      <c r="BX547">
        <v>0</v>
      </c>
      <c r="BY547">
        <v>0</v>
      </c>
      <c r="BZ547">
        <v>0</v>
      </c>
      <c r="CA547">
        <v>0</v>
      </c>
      <c r="CB547">
        <v>0</v>
      </c>
      <c r="CC547">
        <v>0</v>
      </c>
      <c r="CD547">
        <v>1</v>
      </c>
      <c r="CE547" s="15">
        <v>1</v>
      </c>
      <c r="CF547">
        <v>0.29799999999999999</v>
      </c>
      <c r="CG547">
        <v>72</v>
      </c>
      <c r="CH547">
        <v>1</v>
      </c>
      <c r="CI547">
        <v>0</v>
      </c>
      <c r="CJ547">
        <v>25</v>
      </c>
      <c r="CK547" s="28" t="s">
        <v>80</v>
      </c>
    </row>
    <row r="548" spans="1:89" x14ac:dyDescent="0.35">
      <c r="A548">
        <v>547</v>
      </c>
      <c r="B548">
        <v>36</v>
      </c>
      <c r="C548" s="21" t="s">
        <v>148</v>
      </c>
      <c r="D548" s="11">
        <v>10.3</v>
      </c>
      <c r="E548" s="12">
        <v>0.4</v>
      </c>
      <c r="F548" s="7">
        <f t="shared" si="93"/>
        <v>25.75</v>
      </c>
      <c r="G548" s="8">
        <v>0</v>
      </c>
      <c r="H548" s="9">
        <v>0</v>
      </c>
      <c r="I548" s="9">
        <v>1</v>
      </c>
      <c r="J548" s="9">
        <v>0</v>
      </c>
      <c r="K548" s="9">
        <v>0</v>
      </c>
      <c r="L548" s="8">
        <v>6644</v>
      </c>
      <c r="M548" s="9">
        <v>9</v>
      </c>
      <c r="N548" s="9">
        <f t="shared" si="84"/>
        <v>6634</v>
      </c>
      <c r="O548" s="9">
        <f t="shared" si="85"/>
        <v>6</v>
      </c>
      <c r="P548" s="7">
        <v>10.11</v>
      </c>
      <c r="Q548" s="7">
        <v>13.19</v>
      </c>
      <c r="R548" s="9">
        <v>1</v>
      </c>
      <c r="S548" s="9">
        <v>0</v>
      </c>
      <c r="T548" s="9">
        <v>0</v>
      </c>
      <c r="U548" s="9">
        <v>0</v>
      </c>
      <c r="V548" s="9">
        <v>1</v>
      </c>
      <c r="W548" s="25">
        <v>0</v>
      </c>
      <c r="X548" s="9">
        <v>0</v>
      </c>
      <c r="Y548" s="9">
        <v>1</v>
      </c>
      <c r="Z548" s="25">
        <v>0</v>
      </c>
      <c r="AA548" s="9">
        <v>0</v>
      </c>
      <c r="AB548" s="25">
        <v>1</v>
      </c>
      <c r="AC548" s="17">
        <v>1995</v>
      </c>
      <c r="AD548" s="27">
        <v>0.02</v>
      </c>
      <c r="AE548" s="27">
        <v>0.33</v>
      </c>
      <c r="AF548" s="27">
        <v>0.28000000000000003</v>
      </c>
      <c r="AG548" s="34">
        <v>0.37</v>
      </c>
      <c r="AH548" s="33">
        <v>1</v>
      </c>
      <c r="AI548" s="15">
        <v>0</v>
      </c>
      <c r="AJ548">
        <v>0</v>
      </c>
      <c r="AK548" s="31">
        <v>1</v>
      </c>
      <c r="AL548" s="30">
        <v>0.68</v>
      </c>
      <c r="AM548" s="31">
        <f t="shared" si="94"/>
        <v>0.31999999999999995</v>
      </c>
      <c r="AN548">
        <v>0</v>
      </c>
      <c r="AO548" s="15">
        <v>1</v>
      </c>
      <c r="AP548" s="30">
        <v>0.22</v>
      </c>
      <c r="AQ548" s="31">
        <f t="shared" si="95"/>
        <v>0.78</v>
      </c>
      <c r="AR548" s="15" t="s">
        <v>28</v>
      </c>
      <c r="AS548">
        <v>0</v>
      </c>
      <c r="AT548">
        <v>1</v>
      </c>
      <c r="AU548">
        <v>0</v>
      </c>
      <c r="AV548">
        <v>0</v>
      </c>
      <c r="AW548">
        <v>0</v>
      </c>
      <c r="AX548">
        <v>0</v>
      </c>
      <c r="AY548" s="15">
        <v>0</v>
      </c>
      <c r="AZ548">
        <v>0</v>
      </c>
      <c r="BA548">
        <v>1</v>
      </c>
      <c r="BB548" s="15">
        <v>0</v>
      </c>
      <c r="BC548">
        <v>1946</v>
      </c>
      <c r="BD548">
        <v>427</v>
      </c>
      <c r="BE548" s="56">
        <v>0.55000000000000004</v>
      </c>
      <c r="BF548" s="56">
        <f t="shared" si="96"/>
        <v>29.299999999999997</v>
      </c>
      <c r="BG548">
        <v>1</v>
      </c>
      <c r="BH548">
        <v>0</v>
      </c>
      <c r="BI548">
        <v>0</v>
      </c>
      <c r="BJ548">
        <v>0</v>
      </c>
      <c r="BK548">
        <v>0</v>
      </c>
      <c r="BL548" s="15">
        <v>0</v>
      </c>
      <c r="BM548">
        <v>0</v>
      </c>
      <c r="BN548">
        <v>0</v>
      </c>
      <c r="BO548">
        <v>0</v>
      </c>
      <c r="BP548" s="15">
        <v>1</v>
      </c>
      <c r="BQ548">
        <v>0</v>
      </c>
      <c r="BR548">
        <v>0</v>
      </c>
      <c r="BS548" s="15">
        <v>0</v>
      </c>
      <c r="BT548">
        <v>0</v>
      </c>
      <c r="BU548">
        <v>0</v>
      </c>
      <c r="BV548">
        <v>1</v>
      </c>
      <c r="BW548">
        <v>1</v>
      </c>
      <c r="BX548">
        <v>0</v>
      </c>
      <c r="BY548">
        <v>0</v>
      </c>
      <c r="BZ548">
        <v>0</v>
      </c>
      <c r="CA548">
        <v>0</v>
      </c>
      <c r="CB548">
        <v>0</v>
      </c>
      <c r="CC548">
        <v>0</v>
      </c>
      <c r="CD548">
        <v>1</v>
      </c>
      <c r="CE548" s="15">
        <v>1</v>
      </c>
      <c r="CF548">
        <v>0.29799999999999999</v>
      </c>
      <c r="CG548">
        <v>72</v>
      </c>
      <c r="CH548">
        <v>1</v>
      </c>
      <c r="CI548">
        <v>0</v>
      </c>
      <c r="CJ548">
        <v>25</v>
      </c>
      <c r="CK548" s="28" t="s">
        <v>80</v>
      </c>
    </row>
    <row r="549" spans="1:89" x14ac:dyDescent="0.35">
      <c r="A549">
        <v>548</v>
      </c>
      <c r="B549">
        <v>36</v>
      </c>
      <c r="C549" s="21" t="s">
        <v>148</v>
      </c>
      <c r="D549" s="11">
        <v>10.7</v>
      </c>
      <c r="E549" s="12">
        <v>0.4</v>
      </c>
      <c r="F549" s="7">
        <f t="shared" si="93"/>
        <v>26.749999999999996</v>
      </c>
      <c r="G549" s="8">
        <v>0</v>
      </c>
      <c r="H549" s="9">
        <v>0</v>
      </c>
      <c r="I549" s="9">
        <v>1</v>
      </c>
      <c r="J549" s="9">
        <v>0</v>
      </c>
      <c r="K549" s="9">
        <v>0</v>
      </c>
      <c r="L549" s="8">
        <v>6109</v>
      </c>
      <c r="M549" s="9">
        <v>9</v>
      </c>
      <c r="N549" s="9">
        <f t="shared" si="84"/>
        <v>6099</v>
      </c>
      <c r="O549" s="9">
        <f t="shared" si="85"/>
        <v>6</v>
      </c>
      <c r="P549" s="7">
        <v>10.45</v>
      </c>
      <c r="Q549" s="7">
        <v>12.81</v>
      </c>
      <c r="R549" s="9">
        <v>1</v>
      </c>
      <c r="S549" s="9">
        <v>0</v>
      </c>
      <c r="T549" s="9">
        <v>0</v>
      </c>
      <c r="U549" s="9">
        <v>0</v>
      </c>
      <c r="V549" s="9">
        <v>1</v>
      </c>
      <c r="W549" s="25">
        <v>0</v>
      </c>
      <c r="X549" s="9">
        <v>0</v>
      </c>
      <c r="Y549" s="9">
        <v>1</v>
      </c>
      <c r="Z549" s="25">
        <v>0</v>
      </c>
      <c r="AA549" s="9">
        <v>0</v>
      </c>
      <c r="AB549" s="25">
        <v>1</v>
      </c>
      <c r="AC549" s="17">
        <v>1998</v>
      </c>
      <c r="AD549" s="27">
        <v>0.02</v>
      </c>
      <c r="AE549" s="27">
        <v>0.18</v>
      </c>
      <c r="AF549" s="27">
        <v>0.42</v>
      </c>
      <c r="AG549" s="34">
        <v>0.38</v>
      </c>
      <c r="AH549" s="33">
        <v>1</v>
      </c>
      <c r="AI549" s="15">
        <v>0</v>
      </c>
      <c r="AJ549">
        <v>0</v>
      </c>
      <c r="AK549" s="31">
        <v>1</v>
      </c>
      <c r="AL549" s="30">
        <v>0.7</v>
      </c>
      <c r="AM549" s="31">
        <f t="shared" si="94"/>
        <v>0.30000000000000004</v>
      </c>
      <c r="AN549">
        <v>0</v>
      </c>
      <c r="AO549" s="15">
        <v>1</v>
      </c>
      <c r="AP549" s="30">
        <v>0.23</v>
      </c>
      <c r="AQ549" s="31">
        <f t="shared" si="95"/>
        <v>0.77</v>
      </c>
      <c r="AR549" s="15" t="s">
        <v>28</v>
      </c>
      <c r="AS549">
        <v>0</v>
      </c>
      <c r="AT549">
        <v>1</v>
      </c>
      <c r="AU549">
        <v>0</v>
      </c>
      <c r="AV549">
        <v>0</v>
      </c>
      <c r="AW549">
        <v>0</v>
      </c>
      <c r="AX549">
        <v>0</v>
      </c>
      <c r="AY549" s="15">
        <v>0</v>
      </c>
      <c r="AZ549">
        <v>0</v>
      </c>
      <c r="BA549">
        <v>1</v>
      </c>
      <c r="BB549" s="15">
        <v>0</v>
      </c>
      <c r="BC549">
        <v>1741</v>
      </c>
      <c r="BD549">
        <v>500</v>
      </c>
      <c r="BE549" s="56">
        <v>0.54400000000000004</v>
      </c>
      <c r="BF549" s="56">
        <f t="shared" si="96"/>
        <v>29.259999999999998</v>
      </c>
      <c r="BG549">
        <v>1</v>
      </c>
      <c r="BH549">
        <v>0</v>
      </c>
      <c r="BI549">
        <v>0</v>
      </c>
      <c r="BJ549">
        <v>0</v>
      </c>
      <c r="BK549">
        <v>0</v>
      </c>
      <c r="BL549" s="15">
        <v>0</v>
      </c>
      <c r="BM549">
        <v>0</v>
      </c>
      <c r="BN549">
        <v>0</v>
      </c>
      <c r="BO549">
        <v>0</v>
      </c>
      <c r="BP549" s="15">
        <v>1</v>
      </c>
      <c r="BQ549">
        <v>0</v>
      </c>
      <c r="BR549">
        <v>0</v>
      </c>
      <c r="BS549" s="15">
        <v>0</v>
      </c>
      <c r="BT549">
        <v>0</v>
      </c>
      <c r="BU549">
        <v>0</v>
      </c>
      <c r="BV549">
        <v>1</v>
      </c>
      <c r="BW549">
        <v>1</v>
      </c>
      <c r="BX549">
        <v>0</v>
      </c>
      <c r="BY549">
        <v>0</v>
      </c>
      <c r="BZ549">
        <v>0</v>
      </c>
      <c r="CA549">
        <v>0</v>
      </c>
      <c r="CB549">
        <v>0</v>
      </c>
      <c r="CC549">
        <v>0</v>
      </c>
      <c r="CD549">
        <v>1</v>
      </c>
      <c r="CE549" s="15">
        <v>1</v>
      </c>
      <c r="CF549">
        <v>0.29799999999999999</v>
      </c>
      <c r="CG549">
        <v>72</v>
      </c>
      <c r="CH549">
        <v>1</v>
      </c>
      <c r="CI549">
        <v>0</v>
      </c>
      <c r="CJ549">
        <v>25</v>
      </c>
      <c r="CK549" s="28" t="s">
        <v>80</v>
      </c>
    </row>
    <row r="550" spans="1:89" s="57" customFormat="1" x14ac:dyDescent="0.35">
      <c r="A550" s="57">
        <v>549</v>
      </c>
      <c r="B550" s="57">
        <v>37</v>
      </c>
      <c r="C550" s="58" t="s">
        <v>14</v>
      </c>
      <c r="D550" s="59">
        <v>10.7</v>
      </c>
      <c r="E550" s="60">
        <v>0.4</v>
      </c>
      <c r="F550" s="61">
        <f t="shared" si="93"/>
        <v>26.749999999999996</v>
      </c>
      <c r="G550" s="63">
        <v>0</v>
      </c>
      <c r="H550" s="64">
        <v>0</v>
      </c>
      <c r="I550" s="64">
        <v>1</v>
      </c>
      <c r="J550" s="64">
        <v>0</v>
      </c>
      <c r="K550" s="64">
        <v>0</v>
      </c>
      <c r="L550" s="63">
        <v>7892</v>
      </c>
      <c r="M550" s="64">
        <v>4</v>
      </c>
      <c r="N550" s="64">
        <f t="shared" si="84"/>
        <v>7887</v>
      </c>
      <c r="O550" s="64">
        <f t="shared" si="85"/>
        <v>15</v>
      </c>
      <c r="P550" s="61">
        <v>8.6</v>
      </c>
      <c r="Q550" s="61">
        <v>22.2</v>
      </c>
      <c r="R550" s="64">
        <v>1</v>
      </c>
      <c r="S550" s="64">
        <v>0</v>
      </c>
      <c r="T550" s="64">
        <v>1</v>
      </c>
      <c r="U550" s="64">
        <v>0</v>
      </c>
      <c r="V550" s="64">
        <v>0</v>
      </c>
      <c r="W550" s="65">
        <v>0</v>
      </c>
      <c r="X550" s="64">
        <v>0</v>
      </c>
      <c r="Y550" s="64">
        <v>1</v>
      </c>
      <c r="Z550" s="65">
        <v>0</v>
      </c>
      <c r="AA550" s="64">
        <v>0</v>
      </c>
      <c r="AB550" s="65">
        <v>1</v>
      </c>
      <c r="AC550" s="66">
        <v>2004</v>
      </c>
      <c r="AD550" s="62">
        <v>3.4299999999999997E-2</v>
      </c>
      <c r="AE550" s="62">
        <v>0.37</v>
      </c>
      <c r="AF550" s="62">
        <v>0.47699999999999998</v>
      </c>
      <c r="AG550" s="67">
        <f t="shared" ref="AG550:AG564" si="97">1-SUM(AD550:AF550)</f>
        <v>0.11870000000000003</v>
      </c>
      <c r="AH550" s="68">
        <v>0.60499999999999998</v>
      </c>
      <c r="AI550" s="69">
        <v>0.39500000000000002</v>
      </c>
      <c r="AJ550" s="57">
        <v>1</v>
      </c>
      <c r="AK550" s="70">
        <v>0</v>
      </c>
      <c r="AL550" s="57" t="s">
        <v>87</v>
      </c>
      <c r="AM550" s="70" t="s">
        <v>87</v>
      </c>
      <c r="AN550">
        <v>0</v>
      </c>
      <c r="AO550" s="69">
        <v>1</v>
      </c>
      <c r="AP550" s="57" t="s">
        <v>87</v>
      </c>
      <c r="AQ550" s="69" t="s">
        <v>87</v>
      </c>
      <c r="AR550" s="69" t="s">
        <v>13</v>
      </c>
      <c r="AS550">
        <v>0</v>
      </c>
      <c r="AT550">
        <v>1</v>
      </c>
      <c r="AU550">
        <v>0</v>
      </c>
      <c r="AV550">
        <v>0</v>
      </c>
      <c r="AW550">
        <v>0</v>
      </c>
      <c r="AX550">
        <v>0</v>
      </c>
      <c r="AY550" s="69">
        <v>0</v>
      </c>
      <c r="AZ550">
        <v>0</v>
      </c>
      <c r="BA550">
        <v>1</v>
      </c>
      <c r="BB550" s="69">
        <v>0</v>
      </c>
      <c r="BC550">
        <v>1301</v>
      </c>
      <c r="BD550">
        <v>51</v>
      </c>
      <c r="BE550" s="58">
        <v>0.73099999999999998</v>
      </c>
      <c r="BF550" s="58">
        <f t="shared" si="96"/>
        <v>36.799999999999997</v>
      </c>
      <c r="BG550" s="57">
        <v>1</v>
      </c>
      <c r="BH550" s="57">
        <v>0</v>
      </c>
      <c r="BI550" s="57">
        <v>0</v>
      </c>
      <c r="BJ550" s="57">
        <v>0</v>
      </c>
      <c r="BK550" s="57">
        <v>0</v>
      </c>
      <c r="BL550" s="69">
        <v>0</v>
      </c>
      <c r="BM550" s="57">
        <v>0</v>
      </c>
      <c r="BN550" s="57">
        <v>0</v>
      </c>
      <c r="BO550" s="57">
        <v>1</v>
      </c>
      <c r="BP550" s="69">
        <v>0</v>
      </c>
      <c r="BQ550" s="57">
        <v>0</v>
      </c>
      <c r="BR550" s="57">
        <v>0</v>
      </c>
      <c r="BS550" s="69">
        <v>0</v>
      </c>
      <c r="BT550" s="57">
        <v>0</v>
      </c>
      <c r="BU550" s="57">
        <v>0</v>
      </c>
      <c r="BV550" s="57">
        <v>1</v>
      </c>
      <c r="BW550" s="57">
        <v>1</v>
      </c>
      <c r="BX550" s="57">
        <v>0</v>
      </c>
      <c r="BY550" s="57">
        <v>0</v>
      </c>
      <c r="BZ550" s="57">
        <v>0</v>
      </c>
      <c r="CA550">
        <v>0</v>
      </c>
      <c r="CB550" s="57">
        <v>0</v>
      </c>
      <c r="CC550" s="57">
        <v>0</v>
      </c>
      <c r="CD550" s="57">
        <v>0</v>
      </c>
      <c r="CE550" s="69">
        <v>1</v>
      </c>
      <c r="CF550">
        <v>3.1E-2</v>
      </c>
      <c r="CG550">
        <v>46</v>
      </c>
      <c r="CH550">
        <v>1</v>
      </c>
      <c r="CI550">
        <v>0</v>
      </c>
      <c r="CJ550">
        <v>34</v>
      </c>
      <c r="CK550" s="28" t="s">
        <v>80</v>
      </c>
    </row>
    <row r="551" spans="1:89" x14ac:dyDescent="0.35">
      <c r="A551">
        <v>550</v>
      </c>
      <c r="B551">
        <v>37</v>
      </c>
      <c r="C551" s="21" t="s">
        <v>14</v>
      </c>
      <c r="D551" s="11">
        <v>5.7</v>
      </c>
      <c r="E551" s="12">
        <v>4.9000000000000004</v>
      </c>
      <c r="F551" s="7">
        <f t="shared" si="93"/>
        <v>1.1632653061224489</v>
      </c>
      <c r="G551" s="8">
        <v>0</v>
      </c>
      <c r="H551" s="9">
        <v>0</v>
      </c>
      <c r="I551" s="9">
        <v>1</v>
      </c>
      <c r="J551" s="9">
        <v>0</v>
      </c>
      <c r="K551" s="9">
        <v>0</v>
      </c>
      <c r="L551" s="8">
        <v>7892</v>
      </c>
      <c r="M551" s="9">
        <v>4</v>
      </c>
      <c r="N551" s="9">
        <f t="shared" si="84"/>
        <v>7887</v>
      </c>
      <c r="O551" s="9">
        <f t="shared" si="85"/>
        <v>15</v>
      </c>
      <c r="P551" s="7">
        <v>8.6</v>
      </c>
      <c r="Q551" s="7">
        <v>22.2</v>
      </c>
      <c r="R551" s="9">
        <v>1</v>
      </c>
      <c r="S551" s="9">
        <v>0</v>
      </c>
      <c r="T551" s="9">
        <v>1</v>
      </c>
      <c r="U551" s="9">
        <v>0</v>
      </c>
      <c r="V551" s="9">
        <v>0</v>
      </c>
      <c r="W551" s="25">
        <v>0</v>
      </c>
      <c r="X551" s="9">
        <v>0</v>
      </c>
      <c r="Y551" s="9">
        <v>1</v>
      </c>
      <c r="Z551" s="25">
        <v>0</v>
      </c>
      <c r="AA551" s="9">
        <v>0</v>
      </c>
      <c r="AB551" s="25">
        <v>1</v>
      </c>
      <c r="AC551" s="17">
        <v>2004</v>
      </c>
      <c r="AD551" s="27">
        <v>3.4299999999999997E-2</v>
      </c>
      <c r="AE551" s="27">
        <v>0.37</v>
      </c>
      <c r="AF551" s="27">
        <v>0.47699999999999998</v>
      </c>
      <c r="AG551" s="34">
        <f t="shared" si="97"/>
        <v>0.11870000000000003</v>
      </c>
      <c r="AH551" s="33">
        <v>0.60499999999999998</v>
      </c>
      <c r="AI551" s="15">
        <v>0.39500000000000002</v>
      </c>
      <c r="AJ551">
        <v>1</v>
      </c>
      <c r="AK551" s="31">
        <v>0</v>
      </c>
      <c r="AL551" t="s">
        <v>87</v>
      </c>
      <c r="AM551" s="31" t="s">
        <v>87</v>
      </c>
      <c r="AN551">
        <v>0</v>
      </c>
      <c r="AO551" s="15">
        <v>1</v>
      </c>
      <c r="AP551" t="s">
        <v>87</v>
      </c>
      <c r="AQ551" s="15" t="s">
        <v>87</v>
      </c>
      <c r="AR551" s="15" t="s">
        <v>13</v>
      </c>
      <c r="AS551">
        <v>0</v>
      </c>
      <c r="AT551">
        <v>1</v>
      </c>
      <c r="AU551">
        <v>0</v>
      </c>
      <c r="AV551">
        <v>0</v>
      </c>
      <c r="AW551">
        <v>0</v>
      </c>
      <c r="AX551">
        <v>0</v>
      </c>
      <c r="AY551" s="15">
        <v>0</v>
      </c>
      <c r="AZ551">
        <v>0</v>
      </c>
      <c r="BA551">
        <v>1</v>
      </c>
      <c r="BB551" s="15">
        <v>0</v>
      </c>
      <c r="BC551">
        <v>1301</v>
      </c>
      <c r="BD551">
        <v>51</v>
      </c>
      <c r="BE551" s="21">
        <v>0.73099999999999998</v>
      </c>
      <c r="BF551" s="21">
        <f t="shared" si="96"/>
        <v>36.799999999999997</v>
      </c>
      <c r="BG551">
        <v>1</v>
      </c>
      <c r="BH551">
        <v>0</v>
      </c>
      <c r="BI551">
        <v>0</v>
      </c>
      <c r="BJ551">
        <v>0</v>
      </c>
      <c r="BK551">
        <v>0</v>
      </c>
      <c r="BL551" s="15">
        <v>0</v>
      </c>
      <c r="BM551">
        <v>0</v>
      </c>
      <c r="BN551">
        <v>0</v>
      </c>
      <c r="BO551">
        <v>1</v>
      </c>
      <c r="BP551" s="15">
        <v>0</v>
      </c>
      <c r="BQ551">
        <v>0</v>
      </c>
      <c r="BR551">
        <v>0</v>
      </c>
      <c r="BS551" s="15">
        <v>0</v>
      </c>
      <c r="BT551">
        <v>0</v>
      </c>
      <c r="BU551">
        <v>0</v>
      </c>
      <c r="BV551">
        <v>1</v>
      </c>
      <c r="BW551">
        <v>1</v>
      </c>
      <c r="BX551">
        <v>0</v>
      </c>
      <c r="BY551">
        <v>0</v>
      </c>
      <c r="BZ551">
        <v>0</v>
      </c>
      <c r="CA551">
        <v>0</v>
      </c>
      <c r="CB551">
        <v>0</v>
      </c>
      <c r="CC551">
        <v>0</v>
      </c>
      <c r="CD551">
        <v>0</v>
      </c>
      <c r="CE551" s="15">
        <v>1</v>
      </c>
      <c r="CF551">
        <v>3.1E-2</v>
      </c>
      <c r="CG551">
        <v>46</v>
      </c>
      <c r="CH551">
        <v>1</v>
      </c>
      <c r="CI551">
        <v>0</v>
      </c>
      <c r="CJ551">
        <v>34</v>
      </c>
      <c r="CK551" s="28" t="s">
        <v>80</v>
      </c>
    </row>
    <row r="552" spans="1:89" x14ac:dyDescent="0.35">
      <c r="A552">
        <v>551</v>
      </c>
      <c r="B552">
        <v>37</v>
      </c>
      <c r="C552" s="21" t="s">
        <v>14</v>
      </c>
      <c r="D552" s="11">
        <v>9.6</v>
      </c>
      <c r="E552" s="12">
        <v>0.4</v>
      </c>
      <c r="F552" s="7">
        <f t="shared" si="93"/>
        <v>23.999999999999996</v>
      </c>
      <c r="G552" s="8">
        <v>0</v>
      </c>
      <c r="H552" s="9">
        <v>0</v>
      </c>
      <c r="I552" s="9">
        <v>1</v>
      </c>
      <c r="J552" s="9">
        <v>0</v>
      </c>
      <c r="K552" s="9">
        <v>0</v>
      </c>
      <c r="L552" s="8">
        <v>7892</v>
      </c>
      <c r="M552" s="9">
        <v>4</v>
      </c>
      <c r="N552" s="9">
        <f t="shared" si="84"/>
        <v>7887</v>
      </c>
      <c r="O552" s="9">
        <f t="shared" si="85"/>
        <v>15</v>
      </c>
      <c r="P552" s="7">
        <v>8.6</v>
      </c>
      <c r="Q552" s="7">
        <v>22.2</v>
      </c>
      <c r="R552" s="9">
        <v>1</v>
      </c>
      <c r="S552" s="9">
        <v>0</v>
      </c>
      <c r="T552" s="9">
        <v>1</v>
      </c>
      <c r="U552" s="9">
        <v>0</v>
      </c>
      <c r="V552" s="9">
        <v>0</v>
      </c>
      <c r="W552" s="25">
        <v>0</v>
      </c>
      <c r="X552" s="9">
        <v>0</v>
      </c>
      <c r="Y552" s="9">
        <v>1</v>
      </c>
      <c r="Z552" s="25">
        <v>0</v>
      </c>
      <c r="AA552" s="9">
        <v>0</v>
      </c>
      <c r="AB552" s="25">
        <v>1</v>
      </c>
      <c r="AC552" s="17">
        <v>2004</v>
      </c>
      <c r="AD552" s="27">
        <v>3.4299999999999997E-2</v>
      </c>
      <c r="AE552" s="27">
        <v>0.37</v>
      </c>
      <c r="AF552" s="27">
        <v>0.47699999999999998</v>
      </c>
      <c r="AG552" s="34">
        <f t="shared" si="97"/>
        <v>0.11870000000000003</v>
      </c>
      <c r="AH552" s="33">
        <v>0.60499999999999998</v>
      </c>
      <c r="AI552" s="15">
        <v>0.39500000000000002</v>
      </c>
      <c r="AJ552">
        <v>1</v>
      </c>
      <c r="AK552" s="31">
        <v>0</v>
      </c>
      <c r="AL552" t="s">
        <v>87</v>
      </c>
      <c r="AM552" s="31" t="s">
        <v>87</v>
      </c>
      <c r="AN552">
        <v>0</v>
      </c>
      <c r="AO552" s="15">
        <v>1</v>
      </c>
      <c r="AP552" t="s">
        <v>87</v>
      </c>
      <c r="AQ552" s="15" t="s">
        <v>87</v>
      </c>
      <c r="AR552" s="15" t="s">
        <v>13</v>
      </c>
      <c r="AS552">
        <v>0</v>
      </c>
      <c r="AT552">
        <v>1</v>
      </c>
      <c r="AU552">
        <v>0</v>
      </c>
      <c r="AV552">
        <v>0</v>
      </c>
      <c r="AW552">
        <v>0</v>
      </c>
      <c r="AX552">
        <v>0</v>
      </c>
      <c r="AY552" s="15">
        <v>0</v>
      </c>
      <c r="AZ552">
        <v>0</v>
      </c>
      <c r="BA552">
        <v>1</v>
      </c>
      <c r="BB552" s="15">
        <v>0</v>
      </c>
      <c r="BC552">
        <v>1301</v>
      </c>
      <c r="BD552">
        <v>51</v>
      </c>
      <c r="BE552" s="21">
        <v>0.73099999999999998</v>
      </c>
      <c r="BF552" s="21">
        <f t="shared" si="96"/>
        <v>36.799999999999997</v>
      </c>
      <c r="BG552">
        <v>1</v>
      </c>
      <c r="BH552">
        <v>0</v>
      </c>
      <c r="BI552">
        <v>0</v>
      </c>
      <c r="BJ552">
        <v>0</v>
      </c>
      <c r="BK552">
        <v>0</v>
      </c>
      <c r="BL552" s="15">
        <v>0</v>
      </c>
      <c r="BM552">
        <v>0</v>
      </c>
      <c r="BN552">
        <v>0</v>
      </c>
      <c r="BO552">
        <v>1</v>
      </c>
      <c r="BP552" s="15">
        <v>0</v>
      </c>
      <c r="BQ552">
        <v>0</v>
      </c>
      <c r="BR552">
        <v>0</v>
      </c>
      <c r="BS552" s="15">
        <v>0</v>
      </c>
      <c r="BT552">
        <v>0</v>
      </c>
      <c r="BU552">
        <v>0</v>
      </c>
      <c r="BV552">
        <v>1</v>
      </c>
      <c r="BW552">
        <v>1</v>
      </c>
      <c r="BX552">
        <v>0</v>
      </c>
      <c r="BY552">
        <v>0</v>
      </c>
      <c r="BZ552">
        <v>0</v>
      </c>
      <c r="CA552">
        <v>0</v>
      </c>
      <c r="CB552">
        <v>0</v>
      </c>
      <c r="CC552">
        <v>0</v>
      </c>
      <c r="CD552">
        <v>0</v>
      </c>
      <c r="CE552" s="15">
        <v>1</v>
      </c>
      <c r="CF552">
        <v>3.1E-2</v>
      </c>
      <c r="CG552">
        <v>46</v>
      </c>
      <c r="CH552">
        <v>1</v>
      </c>
      <c r="CI552">
        <v>0</v>
      </c>
      <c r="CJ552">
        <v>34</v>
      </c>
      <c r="CK552" s="28" t="s">
        <v>80</v>
      </c>
    </row>
    <row r="553" spans="1:89" x14ac:dyDescent="0.35">
      <c r="A553">
        <v>552</v>
      </c>
      <c r="B553">
        <v>37</v>
      </c>
      <c r="C553" s="21" t="s">
        <v>14</v>
      </c>
      <c r="D553" s="11">
        <v>12.1</v>
      </c>
      <c r="E553" s="12">
        <v>0.7</v>
      </c>
      <c r="F553" s="7">
        <f t="shared" si="93"/>
        <v>17.285714285714285</v>
      </c>
      <c r="G553" s="8">
        <v>0</v>
      </c>
      <c r="H553" s="9">
        <v>0</v>
      </c>
      <c r="I553" s="9">
        <v>1</v>
      </c>
      <c r="J553" s="9">
        <v>0</v>
      </c>
      <c r="K553" s="9">
        <v>0</v>
      </c>
      <c r="L553" s="8">
        <v>7892</v>
      </c>
      <c r="M553" s="9">
        <v>4</v>
      </c>
      <c r="N553" s="9">
        <f t="shared" si="84"/>
        <v>7887</v>
      </c>
      <c r="O553" s="9">
        <f t="shared" si="85"/>
        <v>15</v>
      </c>
      <c r="P553" s="7">
        <v>8.6</v>
      </c>
      <c r="Q553" s="7">
        <v>22.2</v>
      </c>
      <c r="R553" s="9">
        <v>1</v>
      </c>
      <c r="S553" s="9">
        <v>0</v>
      </c>
      <c r="T553" s="9">
        <v>1</v>
      </c>
      <c r="U553" s="9">
        <v>0</v>
      </c>
      <c r="V553" s="9">
        <v>0</v>
      </c>
      <c r="W553" s="25">
        <v>0</v>
      </c>
      <c r="X553" s="9">
        <v>0</v>
      </c>
      <c r="Y553" s="9">
        <v>1</v>
      </c>
      <c r="Z553" s="25">
        <v>0</v>
      </c>
      <c r="AA553" s="9">
        <v>0</v>
      </c>
      <c r="AB553" s="25">
        <v>1</v>
      </c>
      <c r="AC553" s="17">
        <v>2004</v>
      </c>
      <c r="AD553" s="27">
        <v>3.4299999999999997E-2</v>
      </c>
      <c r="AE553" s="27">
        <v>0.37</v>
      </c>
      <c r="AF553" s="27">
        <v>0.47699999999999998</v>
      </c>
      <c r="AG553" s="34">
        <f t="shared" si="97"/>
        <v>0.11870000000000003</v>
      </c>
      <c r="AH553" s="33">
        <v>0.60499999999999998</v>
      </c>
      <c r="AI553" s="15">
        <v>0.39500000000000002</v>
      </c>
      <c r="AJ553">
        <v>1</v>
      </c>
      <c r="AK553" s="31">
        <v>0</v>
      </c>
      <c r="AL553" t="s">
        <v>87</v>
      </c>
      <c r="AM553" s="31" t="s">
        <v>87</v>
      </c>
      <c r="AN553">
        <v>0</v>
      </c>
      <c r="AO553" s="15">
        <v>1</v>
      </c>
      <c r="AP553" t="s">
        <v>87</v>
      </c>
      <c r="AQ553" s="15" t="s">
        <v>87</v>
      </c>
      <c r="AR553" s="15" t="s">
        <v>13</v>
      </c>
      <c r="AS553">
        <v>0</v>
      </c>
      <c r="AT553">
        <v>1</v>
      </c>
      <c r="AU553">
        <v>0</v>
      </c>
      <c r="AV553">
        <v>0</v>
      </c>
      <c r="AW553">
        <v>0</v>
      </c>
      <c r="AX553">
        <v>0</v>
      </c>
      <c r="AY553" s="15">
        <v>0</v>
      </c>
      <c r="AZ553">
        <v>0</v>
      </c>
      <c r="BA553">
        <v>1</v>
      </c>
      <c r="BB553" s="15">
        <v>0</v>
      </c>
      <c r="BC553">
        <v>1301</v>
      </c>
      <c r="BD553">
        <v>51</v>
      </c>
      <c r="BE553" s="21">
        <v>0.73099999999999998</v>
      </c>
      <c r="BF553" s="21">
        <f t="shared" si="96"/>
        <v>36.799999999999997</v>
      </c>
      <c r="BG553">
        <v>1</v>
      </c>
      <c r="BH553">
        <v>0</v>
      </c>
      <c r="BI553">
        <v>0</v>
      </c>
      <c r="BJ553">
        <v>0</v>
      </c>
      <c r="BK553">
        <v>0</v>
      </c>
      <c r="BL553" s="15">
        <v>0</v>
      </c>
      <c r="BM553">
        <v>0</v>
      </c>
      <c r="BN553">
        <v>0</v>
      </c>
      <c r="BO553">
        <v>1</v>
      </c>
      <c r="BP553" s="15">
        <v>0</v>
      </c>
      <c r="BQ553">
        <v>0</v>
      </c>
      <c r="BR553">
        <v>0</v>
      </c>
      <c r="BS553" s="15">
        <v>0</v>
      </c>
      <c r="BT553">
        <v>0</v>
      </c>
      <c r="BU553">
        <v>0</v>
      </c>
      <c r="BV553">
        <v>1</v>
      </c>
      <c r="BW553">
        <v>1</v>
      </c>
      <c r="BX553">
        <v>0</v>
      </c>
      <c r="BY553">
        <v>0</v>
      </c>
      <c r="BZ553">
        <v>0</v>
      </c>
      <c r="CA553">
        <v>0</v>
      </c>
      <c r="CB553">
        <v>0</v>
      </c>
      <c r="CC553">
        <v>0</v>
      </c>
      <c r="CD553">
        <v>0</v>
      </c>
      <c r="CE553" s="15">
        <v>1</v>
      </c>
      <c r="CF553">
        <v>3.1E-2</v>
      </c>
      <c r="CG553">
        <v>46</v>
      </c>
      <c r="CH553">
        <v>1</v>
      </c>
      <c r="CI553">
        <v>0</v>
      </c>
      <c r="CJ553">
        <v>34</v>
      </c>
      <c r="CK553" s="28" t="s">
        <v>80</v>
      </c>
    </row>
    <row r="554" spans="1:89" x14ac:dyDescent="0.35">
      <c r="A554">
        <v>553</v>
      </c>
      <c r="B554">
        <v>37</v>
      </c>
      <c r="C554" s="21" t="s">
        <v>14</v>
      </c>
      <c r="D554" s="11">
        <v>11.5</v>
      </c>
      <c r="E554" s="12">
        <v>0.4</v>
      </c>
      <c r="F554" s="7">
        <f t="shared" si="93"/>
        <v>28.75</v>
      </c>
      <c r="G554" s="8">
        <v>0</v>
      </c>
      <c r="H554" s="9">
        <v>0</v>
      </c>
      <c r="I554" s="9">
        <v>1</v>
      </c>
      <c r="J554" s="9">
        <v>0</v>
      </c>
      <c r="K554" s="9">
        <v>0</v>
      </c>
      <c r="L554" s="8">
        <v>7892</v>
      </c>
      <c r="M554" s="9">
        <v>4</v>
      </c>
      <c r="N554" s="9">
        <f t="shared" si="84"/>
        <v>7887</v>
      </c>
      <c r="O554" s="9">
        <f t="shared" si="85"/>
        <v>15</v>
      </c>
      <c r="P554" s="7">
        <v>8.6</v>
      </c>
      <c r="Q554" s="7">
        <v>22.2</v>
      </c>
      <c r="R554" s="9">
        <v>1</v>
      </c>
      <c r="S554" s="9">
        <v>0</v>
      </c>
      <c r="T554" s="9">
        <v>1</v>
      </c>
      <c r="U554" s="9">
        <v>0</v>
      </c>
      <c r="V554" s="9">
        <v>0</v>
      </c>
      <c r="W554" s="25">
        <v>0</v>
      </c>
      <c r="X554" s="9">
        <v>0</v>
      </c>
      <c r="Y554" s="9">
        <v>1</v>
      </c>
      <c r="Z554" s="25">
        <v>0</v>
      </c>
      <c r="AA554" s="9">
        <v>0</v>
      </c>
      <c r="AB554" s="25">
        <v>1</v>
      </c>
      <c r="AC554" s="17">
        <v>2004</v>
      </c>
      <c r="AD554" s="27">
        <v>3.4299999999999997E-2</v>
      </c>
      <c r="AE554" s="27">
        <v>0.37</v>
      </c>
      <c r="AF554" s="27">
        <v>0.47699999999999998</v>
      </c>
      <c r="AG554" s="34">
        <f t="shared" si="97"/>
        <v>0.11870000000000003</v>
      </c>
      <c r="AH554" s="33">
        <v>0.60499999999999998</v>
      </c>
      <c r="AI554" s="15">
        <v>0.39500000000000002</v>
      </c>
      <c r="AJ554">
        <v>1</v>
      </c>
      <c r="AK554" s="31">
        <v>0</v>
      </c>
      <c r="AL554" t="s">
        <v>87</v>
      </c>
      <c r="AM554" s="31" t="s">
        <v>87</v>
      </c>
      <c r="AN554">
        <v>0</v>
      </c>
      <c r="AO554" s="15">
        <v>1</v>
      </c>
      <c r="AP554" t="s">
        <v>87</v>
      </c>
      <c r="AQ554" s="15" t="s">
        <v>87</v>
      </c>
      <c r="AR554" s="15" t="s">
        <v>13</v>
      </c>
      <c r="AS554">
        <v>0</v>
      </c>
      <c r="AT554">
        <v>1</v>
      </c>
      <c r="AU554">
        <v>0</v>
      </c>
      <c r="AV554">
        <v>0</v>
      </c>
      <c r="AW554">
        <v>0</v>
      </c>
      <c r="AX554">
        <v>0</v>
      </c>
      <c r="AY554" s="15">
        <v>0</v>
      </c>
      <c r="AZ554">
        <v>0</v>
      </c>
      <c r="BA554">
        <v>1</v>
      </c>
      <c r="BB554" s="15">
        <v>0</v>
      </c>
      <c r="BC554">
        <v>1301</v>
      </c>
      <c r="BD554">
        <v>51</v>
      </c>
      <c r="BE554" s="21">
        <v>0.73099999999999998</v>
      </c>
      <c r="BF554" s="21">
        <f t="shared" si="96"/>
        <v>36.799999999999997</v>
      </c>
      <c r="BG554">
        <v>1</v>
      </c>
      <c r="BH554">
        <v>0</v>
      </c>
      <c r="BI554">
        <v>0</v>
      </c>
      <c r="BJ554">
        <v>0</v>
      </c>
      <c r="BK554">
        <v>0</v>
      </c>
      <c r="BL554" s="15">
        <v>0</v>
      </c>
      <c r="BM554">
        <v>0</v>
      </c>
      <c r="BN554">
        <v>0</v>
      </c>
      <c r="BO554">
        <v>1</v>
      </c>
      <c r="BP554" s="15">
        <v>0</v>
      </c>
      <c r="BQ554">
        <v>0</v>
      </c>
      <c r="BR554">
        <v>0</v>
      </c>
      <c r="BS554" s="15">
        <v>0</v>
      </c>
      <c r="BT554">
        <v>0</v>
      </c>
      <c r="BU554">
        <v>0</v>
      </c>
      <c r="BV554">
        <v>1</v>
      </c>
      <c r="BW554">
        <v>1</v>
      </c>
      <c r="BX554">
        <v>0</v>
      </c>
      <c r="BY554">
        <v>0</v>
      </c>
      <c r="BZ554">
        <v>0</v>
      </c>
      <c r="CA554">
        <v>0</v>
      </c>
      <c r="CB554">
        <v>0</v>
      </c>
      <c r="CC554">
        <v>0</v>
      </c>
      <c r="CD554">
        <v>0</v>
      </c>
      <c r="CE554" s="15">
        <v>1</v>
      </c>
      <c r="CF554">
        <v>3.1E-2</v>
      </c>
      <c r="CG554">
        <v>46</v>
      </c>
      <c r="CH554">
        <v>1</v>
      </c>
      <c r="CI554">
        <v>0</v>
      </c>
      <c r="CJ554">
        <v>34</v>
      </c>
      <c r="CK554" s="28" t="s">
        <v>80</v>
      </c>
    </row>
    <row r="555" spans="1:89" x14ac:dyDescent="0.35">
      <c r="A555">
        <v>554</v>
      </c>
      <c r="B555">
        <v>37</v>
      </c>
      <c r="C555" s="21" t="s">
        <v>14</v>
      </c>
      <c r="D555" s="11">
        <v>12.1</v>
      </c>
      <c r="E555" s="12">
        <v>0.3</v>
      </c>
      <c r="F555" s="7">
        <f t="shared" si="93"/>
        <v>40.333333333333336</v>
      </c>
      <c r="G555" s="8">
        <v>0</v>
      </c>
      <c r="H555" s="9">
        <v>0</v>
      </c>
      <c r="I555" s="9">
        <v>1</v>
      </c>
      <c r="J555" s="9">
        <v>0</v>
      </c>
      <c r="K555" s="9">
        <v>0</v>
      </c>
      <c r="L555" s="8">
        <v>7892</v>
      </c>
      <c r="M555" s="9">
        <v>4</v>
      </c>
      <c r="N555" s="9">
        <f t="shared" si="84"/>
        <v>7887</v>
      </c>
      <c r="O555" s="9">
        <f t="shared" si="85"/>
        <v>15</v>
      </c>
      <c r="P555" s="7">
        <v>8.6</v>
      </c>
      <c r="Q555" s="7">
        <v>22.2</v>
      </c>
      <c r="R555" s="9">
        <v>1</v>
      </c>
      <c r="S555" s="9">
        <v>0</v>
      </c>
      <c r="T555" s="9">
        <v>1</v>
      </c>
      <c r="U555" s="9">
        <v>0</v>
      </c>
      <c r="V555" s="9">
        <v>0</v>
      </c>
      <c r="W555" s="25">
        <v>0</v>
      </c>
      <c r="X555" s="9">
        <v>0</v>
      </c>
      <c r="Y555" s="9">
        <v>1</v>
      </c>
      <c r="Z555" s="25">
        <v>0</v>
      </c>
      <c r="AA555" s="9">
        <v>0</v>
      </c>
      <c r="AB555" s="25">
        <v>1</v>
      </c>
      <c r="AC555" s="17">
        <v>2004</v>
      </c>
      <c r="AD555" s="27">
        <v>3.4299999999999997E-2</v>
      </c>
      <c r="AE555" s="27">
        <v>0.37</v>
      </c>
      <c r="AF555" s="27">
        <v>0.47699999999999998</v>
      </c>
      <c r="AG555" s="34">
        <f t="shared" si="97"/>
        <v>0.11870000000000003</v>
      </c>
      <c r="AH555" s="33">
        <v>0.60499999999999998</v>
      </c>
      <c r="AI555" s="15">
        <v>0.39500000000000002</v>
      </c>
      <c r="AJ555">
        <v>1</v>
      </c>
      <c r="AK555" s="31">
        <v>0</v>
      </c>
      <c r="AL555" t="s">
        <v>87</v>
      </c>
      <c r="AM555" s="31" t="s">
        <v>87</v>
      </c>
      <c r="AN555">
        <v>0</v>
      </c>
      <c r="AO555" s="15">
        <v>1</v>
      </c>
      <c r="AP555" t="s">
        <v>87</v>
      </c>
      <c r="AQ555" s="15" t="s">
        <v>87</v>
      </c>
      <c r="AR555" s="15" t="s">
        <v>13</v>
      </c>
      <c r="AS555">
        <v>0</v>
      </c>
      <c r="AT555">
        <v>1</v>
      </c>
      <c r="AU555">
        <v>0</v>
      </c>
      <c r="AV555">
        <v>0</v>
      </c>
      <c r="AW555">
        <v>0</v>
      </c>
      <c r="AX555">
        <v>0</v>
      </c>
      <c r="AY555" s="15">
        <v>0</v>
      </c>
      <c r="AZ555">
        <v>0</v>
      </c>
      <c r="BA555">
        <v>1</v>
      </c>
      <c r="BB555" s="15">
        <v>0</v>
      </c>
      <c r="BC555">
        <v>1301</v>
      </c>
      <c r="BD555">
        <v>51</v>
      </c>
      <c r="BE555" s="21">
        <v>0.73099999999999998</v>
      </c>
      <c r="BF555" s="21">
        <f t="shared" si="96"/>
        <v>36.799999999999997</v>
      </c>
      <c r="BG555">
        <v>1</v>
      </c>
      <c r="BH555">
        <v>0</v>
      </c>
      <c r="BI555">
        <v>0</v>
      </c>
      <c r="BJ555">
        <v>0</v>
      </c>
      <c r="BK555">
        <v>0</v>
      </c>
      <c r="BL555" s="15">
        <v>0</v>
      </c>
      <c r="BM555">
        <v>0</v>
      </c>
      <c r="BN555">
        <v>0</v>
      </c>
      <c r="BO555">
        <v>1</v>
      </c>
      <c r="BP555" s="15">
        <v>0</v>
      </c>
      <c r="BQ555">
        <v>0</v>
      </c>
      <c r="BR555">
        <v>0</v>
      </c>
      <c r="BS555" s="15">
        <v>0</v>
      </c>
      <c r="BT555">
        <v>0</v>
      </c>
      <c r="BU555">
        <v>0</v>
      </c>
      <c r="BV555">
        <v>1</v>
      </c>
      <c r="BW555">
        <v>1</v>
      </c>
      <c r="BX555">
        <v>0</v>
      </c>
      <c r="BY555">
        <v>0</v>
      </c>
      <c r="BZ555">
        <v>0</v>
      </c>
      <c r="CA555">
        <v>0</v>
      </c>
      <c r="CB555">
        <v>0</v>
      </c>
      <c r="CC555">
        <v>0</v>
      </c>
      <c r="CD555">
        <v>0</v>
      </c>
      <c r="CE555" s="15">
        <v>1</v>
      </c>
      <c r="CF555">
        <v>3.1E-2</v>
      </c>
      <c r="CG555">
        <v>46</v>
      </c>
      <c r="CH555">
        <v>1</v>
      </c>
      <c r="CI555">
        <v>0</v>
      </c>
      <c r="CJ555">
        <v>34</v>
      </c>
      <c r="CK555" s="28" t="s">
        <v>80</v>
      </c>
    </row>
    <row r="556" spans="1:89" x14ac:dyDescent="0.35">
      <c r="A556">
        <v>555</v>
      </c>
      <c r="B556">
        <v>37</v>
      </c>
      <c r="C556" s="21" t="s">
        <v>14</v>
      </c>
      <c r="D556" s="11">
        <v>11.4</v>
      </c>
      <c r="E556" s="12">
        <v>0.3</v>
      </c>
      <c r="F556" s="7">
        <f t="shared" si="93"/>
        <v>38</v>
      </c>
      <c r="G556" s="8">
        <v>0</v>
      </c>
      <c r="H556" s="9">
        <v>0</v>
      </c>
      <c r="I556" s="9">
        <v>1</v>
      </c>
      <c r="J556" s="9">
        <v>0</v>
      </c>
      <c r="K556" s="9">
        <v>0</v>
      </c>
      <c r="L556" s="8">
        <v>7892</v>
      </c>
      <c r="M556" s="9">
        <v>4</v>
      </c>
      <c r="N556" s="9">
        <f t="shared" si="84"/>
        <v>7887</v>
      </c>
      <c r="O556" s="9">
        <f t="shared" si="85"/>
        <v>15</v>
      </c>
      <c r="P556" s="7">
        <v>8.6</v>
      </c>
      <c r="Q556" s="7">
        <v>22.2</v>
      </c>
      <c r="R556" s="9">
        <v>1</v>
      </c>
      <c r="S556" s="9">
        <v>0</v>
      </c>
      <c r="T556" s="9">
        <v>1</v>
      </c>
      <c r="U556" s="9">
        <v>0</v>
      </c>
      <c r="V556" s="9">
        <v>0</v>
      </c>
      <c r="W556" s="25">
        <v>0</v>
      </c>
      <c r="X556" s="9">
        <v>0</v>
      </c>
      <c r="Y556" s="9">
        <v>1</v>
      </c>
      <c r="Z556" s="25">
        <v>0</v>
      </c>
      <c r="AA556" s="9">
        <v>0</v>
      </c>
      <c r="AB556" s="25">
        <v>1</v>
      </c>
      <c r="AC556" s="17">
        <v>2004</v>
      </c>
      <c r="AD556" s="27">
        <v>3.4299999999999997E-2</v>
      </c>
      <c r="AE556" s="27">
        <v>0.37</v>
      </c>
      <c r="AF556" s="27">
        <v>0.47699999999999998</v>
      </c>
      <c r="AG556" s="34">
        <f t="shared" si="97"/>
        <v>0.11870000000000003</v>
      </c>
      <c r="AH556" s="33">
        <v>0.60499999999999998</v>
      </c>
      <c r="AI556" s="15">
        <v>0.39500000000000002</v>
      </c>
      <c r="AJ556">
        <v>1</v>
      </c>
      <c r="AK556" s="31">
        <v>0</v>
      </c>
      <c r="AL556" t="s">
        <v>87</v>
      </c>
      <c r="AM556" s="31" t="s">
        <v>87</v>
      </c>
      <c r="AN556">
        <v>0</v>
      </c>
      <c r="AO556" s="15">
        <v>1</v>
      </c>
      <c r="AP556" t="s">
        <v>87</v>
      </c>
      <c r="AQ556" s="15" t="s">
        <v>87</v>
      </c>
      <c r="AR556" s="15" t="s">
        <v>13</v>
      </c>
      <c r="AS556">
        <v>0</v>
      </c>
      <c r="AT556">
        <v>1</v>
      </c>
      <c r="AU556">
        <v>0</v>
      </c>
      <c r="AV556">
        <v>0</v>
      </c>
      <c r="AW556">
        <v>0</v>
      </c>
      <c r="AX556">
        <v>0</v>
      </c>
      <c r="AY556" s="15">
        <v>0</v>
      </c>
      <c r="AZ556">
        <v>0</v>
      </c>
      <c r="BA556">
        <v>1</v>
      </c>
      <c r="BB556" s="15">
        <v>0</v>
      </c>
      <c r="BC556">
        <v>1301</v>
      </c>
      <c r="BD556">
        <v>51</v>
      </c>
      <c r="BE556" s="21">
        <v>0.73099999999999998</v>
      </c>
      <c r="BF556" s="21">
        <f t="shared" si="96"/>
        <v>36.799999999999997</v>
      </c>
      <c r="BG556">
        <v>1</v>
      </c>
      <c r="BH556">
        <v>0</v>
      </c>
      <c r="BI556">
        <v>0</v>
      </c>
      <c r="BJ556">
        <v>0</v>
      </c>
      <c r="BK556">
        <v>0</v>
      </c>
      <c r="BL556" s="15">
        <v>0</v>
      </c>
      <c r="BM556">
        <v>0</v>
      </c>
      <c r="BN556">
        <v>0</v>
      </c>
      <c r="BO556">
        <v>1</v>
      </c>
      <c r="BP556" s="15">
        <v>0</v>
      </c>
      <c r="BQ556">
        <v>0</v>
      </c>
      <c r="BR556">
        <v>0</v>
      </c>
      <c r="BS556" s="15">
        <v>0</v>
      </c>
      <c r="BT556">
        <v>0</v>
      </c>
      <c r="BU556">
        <v>0</v>
      </c>
      <c r="BV556">
        <v>1</v>
      </c>
      <c r="BW556">
        <v>1</v>
      </c>
      <c r="BX556">
        <v>0</v>
      </c>
      <c r="BY556">
        <v>0</v>
      </c>
      <c r="BZ556">
        <v>0</v>
      </c>
      <c r="CA556">
        <v>0</v>
      </c>
      <c r="CB556">
        <v>0</v>
      </c>
      <c r="CC556">
        <v>0</v>
      </c>
      <c r="CD556">
        <v>0</v>
      </c>
      <c r="CE556" s="15">
        <v>1</v>
      </c>
      <c r="CF556">
        <v>3.1E-2</v>
      </c>
      <c r="CG556">
        <v>46</v>
      </c>
      <c r="CH556">
        <v>1</v>
      </c>
      <c r="CI556">
        <v>0</v>
      </c>
      <c r="CJ556">
        <v>34</v>
      </c>
      <c r="CK556" s="28" t="s">
        <v>80</v>
      </c>
    </row>
    <row r="557" spans="1:89" x14ac:dyDescent="0.35">
      <c r="A557">
        <v>556</v>
      </c>
      <c r="B557">
        <v>37</v>
      </c>
      <c r="C557" s="21" t="s">
        <v>14</v>
      </c>
      <c r="D557" s="11">
        <v>9.6</v>
      </c>
      <c r="E557" s="12">
        <v>0.5</v>
      </c>
      <c r="F557" s="7">
        <f t="shared" si="93"/>
        <v>19.2</v>
      </c>
      <c r="G557" s="8">
        <v>0</v>
      </c>
      <c r="H557" s="9">
        <v>0</v>
      </c>
      <c r="I557" s="9">
        <v>1</v>
      </c>
      <c r="J557" s="9">
        <v>0</v>
      </c>
      <c r="K557" s="9">
        <v>0</v>
      </c>
      <c r="L557" s="8">
        <v>7892</v>
      </c>
      <c r="M557" s="9">
        <v>4</v>
      </c>
      <c r="N557" s="9">
        <f t="shared" si="84"/>
        <v>7887</v>
      </c>
      <c r="O557" s="9">
        <f t="shared" si="85"/>
        <v>15</v>
      </c>
      <c r="P557" s="7">
        <v>8.6</v>
      </c>
      <c r="Q557" s="7">
        <v>22.2</v>
      </c>
      <c r="R557" s="9">
        <v>1</v>
      </c>
      <c r="S557" s="9">
        <v>0</v>
      </c>
      <c r="T557" s="9">
        <v>1</v>
      </c>
      <c r="U557" s="9">
        <v>0</v>
      </c>
      <c r="V557" s="9">
        <v>0</v>
      </c>
      <c r="W557" s="25">
        <v>0</v>
      </c>
      <c r="X557" s="9">
        <v>0</v>
      </c>
      <c r="Y557" s="9">
        <v>1</v>
      </c>
      <c r="Z557" s="25">
        <v>0</v>
      </c>
      <c r="AA557" s="9">
        <v>0</v>
      </c>
      <c r="AB557" s="25">
        <v>1</v>
      </c>
      <c r="AC557" s="17">
        <v>2004</v>
      </c>
      <c r="AD557" s="27">
        <v>3.4299999999999997E-2</v>
      </c>
      <c r="AE557" s="27">
        <v>0.37</v>
      </c>
      <c r="AF557" s="27">
        <v>0.47699999999999998</v>
      </c>
      <c r="AG557" s="34">
        <f t="shared" si="97"/>
        <v>0.11870000000000003</v>
      </c>
      <c r="AH557" s="33">
        <v>0.60499999999999998</v>
      </c>
      <c r="AI557" s="15">
        <v>0.39500000000000002</v>
      </c>
      <c r="AJ557">
        <v>1</v>
      </c>
      <c r="AK557" s="31">
        <v>0</v>
      </c>
      <c r="AL557" t="s">
        <v>87</v>
      </c>
      <c r="AM557" s="31" t="s">
        <v>87</v>
      </c>
      <c r="AN557">
        <v>0</v>
      </c>
      <c r="AO557" s="15">
        <v>1</v>
      </c>
      <c r="AP557" t="s">
        <v>87</v>
      </c>
      <c r="AQ557" s="15" t="s">
        <v>87</v>
      </c>
      <c r="AR557" s="15" t="s">
        <v>13</v>
      </c>
      <c r="AS557">
        <v>0</v>
      </c>
      <c r="AT557">
        <v>1</v>
      </c>
      <c r="AU557">
        <v>0</v>
      </c>
      <c r="AV557">
        <v>0</v>
      </c>
      <c r="AW557">
        <v>0</v>
      </c>
      <c r="AX557">
        <v>0</v>
      </c>
      <c r="AY557" s="15">
        <v>0</v>
      </c>
      <c r="AZ557">
        <v>0</v>
      </c>
      <c r="BA557">
        <v>1</v>
      </c>
      <c r="BB557" s="15">
        <v>0</v>
      </c>
      <c r="BC557">
        <v>1301</v>
      </c>
      <c r="BD557">
        <v>51</v>
      </c>
      <c r="BE557" s="21">
        <v>0.73099999999999998</v>
      </c>
      <c r="BF557" s="21">
        <f t="shared" si="96"/>
        <v>36.799999999999997</v>
      </c>
      <c r="BG557">
        <v>1</v>
      </c>
      <c r="BH557">
        <v>0</v>
      </c>
      <c r="BI557">
        <v>0</v>
      </c>
      <c r="BJ557">
        <v>0</v>
      </c>
      <c r="BK557">
        <v>0</v>
      </c>
      <c r="BL557" s="15">
        <v>0</v>
      </c>
      <c r="BM557">
        <v>0</v>
      </c>
      <c r="BN557">
        <v>0</v>
      </c>
      <c r="BO557">
        <v>1</v>
      </c>
      <c r="BP557" s="15">
        <v>0</v>
      </c>
      <c r="BQ557">
        <v>0</v>
      </c>
      <c r="BR557">
        <v>0</v>
      </c>
      <c r="BS557" s="15">
        <v>0</v>
      </c>
      <c r="BT557">
        <v>0</v>
      </c>
      <c r="BU557">
        <v>0</v>
      </c>
      <c r="BV557">
        <v>1</v>
      </c>
      <c r="BW557">
        <v>1</v>
      </c>
      <c r="BX557">
        <v>0</v>
      </c>
      <c r="BY557">
        <v>0</v>
      </c>
      <c r="BZ557">
        <v>0</v>
      </c>
      <c r="CA557">
        <v>0</v>
      </c>
      <c r="CB557">
        <v>0</v>
      </c>
      <c r="CC557">
        <v>0</v>
      </c>
      <c r="CD557">
        <v>0</v>
      </c>
      <c r="CE557" s="15">
        <v>1</v>
      </c>
      <c r="CF557">
        <v>3.1E-2</v>
      </c>
      <c r="CG557">
        <v>46</v>
      </c>
      <c r="CH557">
        <v>1</v>
      </c>
      <c r="CI557">
        <v>0</v>
      </c>
      <c r="CJ557">
        <v>34</v>
      </c>
      <c r="CK557" s="28" t="s">
        <v>80</v>
      </c>
    </row>
    <row r="558" spans="1:89" x14ac:dyDescent="0.35">
      <c r="A558">
        <v>557</v>
      </c>
      <c r="B558">
        <v>37</v>
      </c>
      <c r="C558" s="21" t="s">
        <v>14</v>
      </c>
      <c r="D558" s="11">
        <v>12.5</v>
      </c>
      <c r="E558" s="12">
        <v>0.4</v>
      </c>
      <c r="F558" s="7">
        <f t="shared" si="93"/>
        <v>31.25</v>
      </c>
      <c r="G558" s="8">
        <v>0</v>
      </c>
      <c r="H558" s="9">
        <v>0</v>
      </c>
      <c r="I558" s="9">
        <v>1</v>
      </c>
      <c r="J558" s="9">
        <v>0</v>
      </c>
      <c r="K558" s="9">
        <v>0</v>
      </c>
      <c r="L558" s="8">
        <v>7892</v>
      </c>
      <c r="M558" s="9">
        <v>4</v>
      </c>
      <c r="N558" s="9">
        <f t="shared" si="84"/>
        <v>7887</v>
      </c>
      <c r="O558" s="9">
        <f t="shared" si="85"/>
        <v>15</v>
      </c>
      <c r="P558" s="7">
        <v>8.6</v>
      </c>
      <c r="Q558" s="7">
        <v>22.2</v>
      </c>
      <c r="R558" s="9">
        <v>1</v>
      </c>
      <c r="S558" s="9">
        <v>0</v>
      </c>
      <c r="T558" s="9">
        <v>1</v>
      </c>
      <c r="U558" s="9">
        <v>0</v>
      </c>
      <c r="V558" s="9">
        <v>0</v>
      </c>
      <c r="W558" s="25">
        <v>0</v>
      </c>
      <c r="X558" s="9">
        <v>0</v>
      </c>
      <c r="Y558" s="9">
        <v>1</v>
      </c>
      <c r="Z558" s="25">
        <v>0</v>
      </c>
      <c r="AA558" s="9">
        <v>0</v>
      </c>
      <c r="AB558" s="25">
        <v>1</v>
      </c>
      <c r="AC558" s="17">
        <v>2007</v>
      </c>
      <c r="AD558" s="27">
        <v>3.4299999999999997E-2</v>
      </c>
      <c r="AE558" s="27">
        <v>0.37</v>
      </c>
      <c r="AF558" s="27">
        <v>0.47699999999999998</v>
      </c>
      <c r="AG558" s="34">
        <f t="shared" si="97"/>
        <v>0.11870000000000003</v>
      </c>
      <c r="AH558" s="33">
        <v>0.60499999999999998</v>
      </c>
      <c r="AI558" s="15">
        <v>0.39500000000000002</v>
      </c>
      <c r="AJ558">
        <v>1</v>
      </c>
      <c r="AK558" s="31">
        <v>0</v>
      </c>
      <c r="AL558" t="s">
        <v>87</v>
      </c>
      <c r="AM558" s="31" t="s">
        <v>87</v>
      </c>
      <c r="AN558">
        <v>0</v>
      </c>
      <c r="AO558" s="15">
        <v>1</v>
      </c>
      <c r="AP558" t="s">
        <v>87</v>
      </c>
      <c r="AQ558" s="15" t="s">
        <v>87</v>
      </c>
      <c r="AR558" s="15" t="s">
        <v>13</v>
      </c>
      <c r="AS558">
        <v>0</v>
      </c>
      <c r="AT558">
        <v>1</v>
      </c>
      <c r="AU558">
        <v>0</v>
      </c>
      <c r="AV558">
        <v>0</v>
      </c>
      <c r="AW558">
        <v>0</v>
      </c>
      <c r="AX558">
        <v>0</v>
      </c>
      <c r="AY558" s="15">
        <v>0</v>
      </c>
      <c r="AZ558">
        <v>0</v>
      </c>
      <c r="BA558">
        <v>1</v>
      </c>
      <c r="BB558" s="15">
        <v>0</v>
      </c>
      <c r="BC558">
        <v>1410</v>
      </c>
      <c r="BD558">
        <v>79</v>
      </c>
      <c r="BE558" s="21">
        <v>0.73599999999999999</v>
      </c>
      <c r="BF558" s="21">
        <f t="shared" si="96"/>
        <v>36.799999999999997</v>
      </c>
      <c r="BG558">
        <v>1</v>
      </c>
      <c r="BH558">
        <v>0</v>
      </c>
      <c r="BI558">
        <v>0</v>
      </c>
      <c r="BJ558">
        <v>0</v>
      </c>
      <c r="BK558">
        <v>0</v>
      </c>
      <c r="BL558" s="15">
        <v>0</v>
      </c>
      <c r="BM558">
        <v>0</v>
      </c>
      <c r="BN558">
        <v>0</v>
      </c>
      <c r="BO558">
        <v>1</v>
      </c>
      <c r="BP558" s="15">
        <v>0</v>
      </c>
      <c r="BQ558">
        <v>0</v>
      </c>
      <c r="BR558">
        <v>0</v>
      </c>
      <c r="BS558" s="15">
        <v>0</v>
      </c>
      <c r="BT558">
        <v>0</v>
      </c>
      <c r="BU558">
        <v>0</v>
      </c>
      <c r="BV558">
        <v>1</v>
      </c>
      <c r="BW558">
        <v>1</v>
      </c>
      <c r="BX558">
        <v>0</v>
      </c>
      <c r="BY558">
        <v>0</v>
      </c>
      <c r="BZ558">
        <v>0</v>
      </c>
      <c r="CA558">
        <v>0</v>
      </c>
      <c r="CB558">
        <v>0</v>
      </c>
      <c r="CC558">
        <v>0</v>
      </c>
      <c r="CD558">
        <v>0</v>
      </c>
      <c r="CE558" s="15">
        <v>1</v>
      </c>
      <c r="CF558">
        <v>3.1E-2</v>
      </c>
      <c r="CG558">
        <v>46</v>
      </c>
      <c r="CH558">
        <v>1</v>
      </c>
      <c r="CI558">
        <v>0</v>
      </c>
      <c r="CJ558">
        <v>34</v>
      </c>
      <c r="CK558" s="28" t="s">
        <v>80</v>
      </c>
    </row>
    <row r="559" spans="1:89" x14ac:dyDescent="0.35">
      <c r="A559">
        <v>558</v>
      </c>
      <c r="B559">
        <v>37</v>
      </c>
      <c r="C559" s="21" t="s">
        <v>14</v>
      </c>
      <c r="D559" s="11">
        <v>6.1</v>
      </c>
      <c r="E559" s="12">
        <v>1</v>
      </c>
      <c r="F559" s="7">
        <f t="shared" si="93"/>
        <v>6.1</v>
      </c>
      <c r="G559" s="8">
        <v>0</v>
      </c>
      <c r="H559" s="9">
        <v>0</v>
      </c>
      <c r="I559" s="9">
        <v>1</v>
      </c>
      <c r="J559" s="9">
        <v>0</v>
      </c>
      <c r="K559" s="9">
        <v>0</v>
      </c>
      <c r="L559" s="8">
        <v>2202</v>
      </c>
      <c r="M559" s="9">
        <v>4</v>
      </c>
      <c r="N559" s="9">
        <f t="shared" si="84"/>
        <v>2197</v>
      </c>
      <c r="O559" s="9">
        <f t="shared" si="85"/>
        <v>15</v>
      </c>
      <c r="P559" s="7">
        <v>8.6</v>
      </c>
      <c r="Q559" s="7">
        <v>22.2</v>
      </c>
      <c r="R559" s="9">
        <v>1</v>
      </c>
      <c r="S559" s="9">
        <v>0</v>
      </c>
      <c r="T559" s="9">
        <v>1</v>
      </c>
      <c r="U559" s="9">
        <v>0</v>
      </c>
      <c r="V559" s="9">
        <v>0</v>
      </c>
      <c r="W559" s="25">
        <v>0</v>
      </c>
      <c r="X559" s="9">
        <v>0</v>
      </c>
      <c r="Y559" s="9">
        <v>1</v>
      </c>
      <c r="Z559" s="25">
        <v>0</v>
      </c>
      <c r="AA559" s="9">
        <v>0</v>
      </c>
      <c r="AB559" s="25">
        <v>1</v>
      </c>
      <c r="AC559" s="17">
        <v>2000</v>
      </c>
      <c r="AD559" s="27">
        <v>3.4299999999999997E-2</v>
      </c>
      <c r="AE559" s="27">
        <v>0.37</v>
      </c>
      <c r="AF559" s="27">
        <v>0.47699999999999998</v>
      </c>
      <c r="AG559" s="34">
        <f t="shared" si="97"/>
        <v>0.11870000000000003</v>
      </c>
      <c r="AH559" s="33">
        <v>0</v>
      </c>
      <c r="AI559" s="15">
        <v>1</v>
      </c>
      <c r="AJ559">
        <v>1</v>
      </c>
      <c r="AK559" s="31">
        <v>0</v>
      </c>
      <c r="AL559" t="s">
        <v>87</v>
      </c>
      <c r="AM559" s="31" t="s">
        <v>87</v>
      </c>
      <c r="AN559">
        <v>0</v>
      </c>
      <c r="AO559" s="15">
        <v>1</v>
      </c>
      <c r="AP559" t="s">
        <v>87</v>
      </c>
      <c r="AQ559" s="15" t="s">
        <v>87</v>
      </c>
      <c r="AR559" s="15" t="s">
        <v>13</v>
      </c>
      <c r="AS559">
        <v>0</v>
      </c>
      <c r="AT559">
        <v>1</v>
      </c>
      <c r="AU559">
        <v>0</v>
      </c>
      <c r="AV559">
        <v>0</v>
      </c>
      <c r="AW559">
        <v>0</v>
      </c>
      <c r="AX559">
        <v>0</v>
      </c>
      <c r="AY559" s="15">
        <v>0</v>
      </c>
      <c r="AZ559">
        <v>0</v>
      </c>
      <c r="BA559">
        <v>1</v>
      </c>
      <c r="BB559" s="15">
        <v>0</v>
      </c>
      <c r="BC559">
        <v>1172</v>
      </c>
      <c r="BD559">
        <v>35</v>
      </c>
      <c r="BE559" s="21">
        <v>0.74199999999999999</v>
      </c>
      <c r="BF559" s="21">
        <f t="shared" si="96"/>
        <v>36.799999999999997</v>
      </c>
      <c r="BG559">
        <v>1</v>
      </c>
      <c r="BH559">
        <v>0</v>
      </c>
      <c r="BI559">
        <v>0</v>
      </c>
      <c r="BJ559">
        <v>0</v>
      </c>
      <c r="BK559">
        <v>0</v>
      </c>
      <c r="BL559" s="15">
        <v>0</v>
      </c>
      <c r="BM559">
        <v>0</v>
      </c>
      <c r="BN559">
        <v>0</v>
      </c>
      <c r="BO559">
        <v>1</v>
      </c>
      <c r="BP559" s="15">
        <v>0</v>
      </c>
      <c r="BQ559">
        <v>0</v>
      </c>
      <c r="BR559">
        <v>0</v>
      </c>
      <c r="BS559" s="15">
        <v>0</v>
      </c>
      <c r="BT559">
        <v>0</v>
      </c>
      <c r="BU559">
        <v>0</v>
      </c>
      <c r="BV559">
        <v>1</v>
      </c>
      <c r="BW559">
        <v>1</v>
      </c>
      <c r="BX559">
        <v>0</v>
      </c>
      <c r="BY559">
        <v>0</v>
      </c>
      <c r="BZ559">
        <v>0</v>
      </c>
      <c r="CA559">
        <v>0</v>
      </c>
      <c r="CB559">
        <v>0</v>
      </c>
      <c r="CC559">
        <v>0</v>
      </c>
      <c r="CD559">
        <v>0</v>
      </c>
      <c r="CE559" s="15">
        <v>1</v>
      </c>
      <c r="CF559">
        <v>3.1E-2</v>
      </c>
      <c r="CG559">
        <v>46</v>
      </c>
      <c r="CH559">
        <v>1</v>
      </c>
      <c r="CI559">
        <v>0</v>
      </c>
      <c r="CJ559">
        <v>34</v>
      </c>
      <c r="CK559" s="28" t="s">
        <v>80</v>
      </c>
    </row>
    <row r="560" spans="1:89" x14ac:dyDescent="0.35">
      <c r="A560">
        <v>559</v>
      </c>
      <c r="B560">
        <v>37</v>
      </c>
      <c r="C560" s="21" t="s">
        <v>14</v>
      </c>
      <c r="D560" s="11">
        <v>13</v>
      </c>
      <c r="E560" s="12">
        <v>0.5</v>
      </c>
      <c r="F560" s="7">
        <f t="shared" si="93"/>
        <v>26</v>
      </c>
      <c r="G560" s="8">
        <v>0</v>
      </c>
      <c r="H560" s="9">
        <v>0</v>
      </c>
      <c r="I560" s="9">
        <v>1</v>
      </c>
      <c r="J560" s="9">
        <v>0</v>
      </c>
      <c r="K560" s="9">
        <v>0</v>
      </c>
      <c r="L560" s="8">
        <v>3382</v>
      </c>
      <c r="M560" s="9">
        <v>4</v>
      </c>
      <c r="N560" s="9">
        <f t="shared" si="84"/>
        <v>3377</v>
      </c>
      <c r="O560" s="9">
        <f t="shared" si="85"/>
        <v>15</v>
      </c>
      <c r="P560" s="7">
        <v>8.6</v>
      </c>
      <c r="Q560" s="7">
        <v>22.2</v>
      </c>
      <c r="R560" s="9">
        <v>1</v>
      </c>
      <c r="S560" s="9">
        <v>0</v>
      </c>
      <c r="T560" s="9">
        <v>1</v>
      </c>
      <c r="U560" s="9">
        <v>0</v>
      </c>
      <c r="V560" s="9">
        <v>0</v>
      </c>
      <c r="W560" s="25">
        <v>0</v>
      </c>
      <c r="X560" s="9">
        <v>0</v>
      </c>
      <c r="Y560" s="9">
        <v>1</v>
      </c>
      <c r="Z560" s="25">
        <v>0</v>
      </c>
      <c r="AA560" s="9">
        <v>0</v>
      </c>
      <c r="AB560" s="25">
        <v>1</v>
      </c>
      <c r="AC560" s="17">
        <v>2000</v>
      </c>
      <c r="AD560" s="27">
        <v>3.4299999999999997E-2</v>
      </c>
      <c r="AE560" s="27">
        <v>0.37</v>
      </c>
      <c r="AF560" s="27">
        <v>0.47699999999999998</v>
      </c>
      <c r="AG560" s="34">
        <f t="shared" si="97"/>
        <v>0.11870000000000003</v>
      </c>
      <c r="AH560" s="33">
        <v>1</v>
      </c>
      <c r="AI560" s="15">
        <v>0</v>
      </c>
      <c r="AJ560">
        <v>1</v>
      </c>
      <c r="AK560" s="31">
        <v>0</v>
      </c>
      <c r="AL560" t="s">
        <v>87</v>
      </c>
      <c r="AM560" s="31" t="s">
        <v>87</v>
      </c>
      <c r="AN560">
        <v>0</v>
      </c>
      <c r="AO560" s="15">
        <v>1</v>
      </c>
      <c r="AP560" t="s">
        <v>87</v>
      </c>
      <c r="AQ560" s="15" t="s">
        <v>87</v>
      </c>
      <c r="AR560" s="15" t="s">
        <v>13</v>
      </c>
      <c r="AS560">
        <v>0</v>
      </c>
      <c r="AT560">
        <v>1</v>
      </c>
      <c r="AU560">
        <v>0</v>
      </c>
      <c r="AV560">
        <v>0</v>
      </c>
      <c r="AW560">
        <v>0</v>
      </c>
      <c r="AX560">
        <v>0</v>
      </c>
      <c r="AY560" s="15">
        <v>0</v>
      </c>
      <c r="AZ560">
        <v>0</v>
      </c>
      <c r="BA560">
        <v>1</v>
      </c>
      <c r="BB560" s="15">
        <v>0</v>
      </c>
      <c r="BC560">
        <v>1172</v>
      </c>
      <c r="BD560">
        <v>35</v>
      </c>
      <c r="BE560" s="21">
        <v>0.74199999999999999</v>
      </c>
      <c r="BF560" s="21">
        <f t="shared" si="96"/>
        <v>36.799999999999997</v>
      </c>
      <c r="BG560">
        <v>1</v>
      </c>
      <c r="BH560">
        <v>0</v>
      </c>
      <c r="BI560">
        <v>0</v>
      </c>
      <c r="BJ560">
        <v>0</v>
      </c>
      <c r="BK560">
        <v>0</v>
      </c>
      <c r="BL560" s="15">
        <v>0</v>
      </c>
      <c r="BM560">
        <v>0</v>
      </c>
      <c r="BN560">
        <v>0</v>
      </c>
      <c r="BO560">
        <v>1</v>
      </c>
      <c r="BP560" s="15">
        <v>0</v>
      </c>
      <c r="BQ560">
        <v>0</v>
      </c>
      <c r="BR560">
        <v>0</v>
      </c>
      <c r="BS560" s="15">
        <v>0</v>
      </c>
      <c r="BT560">
        <v>0</v>
      </c>
      <c r="BU560">
        <v>0</v>
      </c>
      <c r="BV560">
        <v>1</v>
      </c>
      <c r="BW560">
        <v>1</v>
      </c>
      <c r="BX560">
        <v>0</v>
      </c>
      <c r="BY560">
        <v>0</v>
      </c>
      <c r="BZ560">
        <v>0</v>
      </c>
      <c r="CA560">
        <v>0</v>
      </c>
      <c r="CB560">
        <v>0</v>
      </c>
      <c r="CC560">
        <v>0</v>
      </c>
      <c r="CD560">
        <v>0</v>
      </c>
      <c r="CE560" s="15">
        <v>1</v>
      </c>
      <c r="CF560">
        <v>3.1E-2</v>
      </c>
      <c r="CG560">
        <v>46</v>
      </c>
      <c r="CH560">
        <v>1</v>
      </c>
      <c r="CI560">
        <v>0</v>
      </c>
      <c r="CJ560">
        <v>34</v>
      </c>
      <c r="CK560" s="28" t="s">
        <v>80</v>
      </c>
    </row>
    <row r="561" spans="1:89" x14ac:dyDescent="0.35">
      <c r="A561">
        <v>560</v>
      </c>
      <c r="B561">
        <v>37</v>
      </c>
      <c r="C561" s="21" t="s">
        <v>14</v>
      </c>
      <c r="D561" s="11">
        <v>9.3000000000000007</v>
      </c>
      <c r="E561" s="12">
        <v>1.2</v>
      </c>
      <c r="F561" s="7">
        <f t="shared" si="93"/>
        <v>7.7500000000000009</v>
      </c>
      <c r="G561" s="8">
        <v>0</v>
      </c>
      <c r="H561" s="9">
        <v>0</v>
      </c>
      <c r="I561" s="9">
        <v>1</v>
      </c>
      <c r="J561" s="9">
        <v>0</v>
      </c>
      <c r="K561" s="9">
        <v>0</v>
      </c>
      <c r="L561" s="8">
        <v>435</v>
      </c>
      <c r="M561" s="9">
        <v>4</v>
      </c>
      <c r="N561" s="9">
        <f t="shared" si="84"/>
        <v>430</v>
      </c>
      <c r="O561" s="9">
        <f t="shared" si="85"/>
        <v>15</v>
      </c>
      <c r="P561" s="7">
        <v>8.6</v>
      </c>
      <c r="Q561" s="7">
        <v>22.2</v>
      </c>
      <c r="R561" s="9">
        <v>1</v>
      </c>
      <c r="S561" s="9">
        <v>0</v>
      </c>
      <c r="T561" s="9">
        <v>1</v>
      </c>
      <c r="U561" s="9">
        <v>0</v>
      </c>
      <c r="V561" s="9">
        <v>0</v>
      </c>
      <c r="W561" s="25">
        <v>0</v>
      </c>
      <c r="X561" s="9">
        <v>0</v>
      </c>
      <c r="Y561" s="9">
        <v>1</v>
      </c>
      <c r="Z561" s="25">
        <v>0</v>
      </c>
      <c r="AA561" s="9">
        <v>0</v>
      </c>
      <c r="AB561" s="25">
        <v>1</v>
      </c>
      <c r="AC561" s="17">
        <v>2000</v>
      </c>
      <c r="AD561" s="27">
        <v>3.4299999999999997E-2</v>
      </c>
      <c r="AE561" s="27">
        <v>0.37</v>
      </c>
      <c r="AF561" s="27">
        <v>0.47699999999999998</v>
      </c>
      <c r="AG561" s="34">
        <f t="shared" si="97"/>
        <v>0.11870000000000003</v>
      </c>
      <c r="AH561" s="33">
        <v>0.60499999999999998</v>
      </c>
      <c r="AI561" s="15">
        <v>0.39500000000000002</v>
      </c>
      <c r="AJ561">
        <v>1</v>
      </c>
      <c r="AK561" s="31">
        <v>0</v>
      </c>
      <c r="AL561" t="s">
        <v>87</v>
      </c>
      <c r="AM561" s="31" t="s">
        <v>87</v>
      </c>
      <c r="AN561">
        <v>0</v>
      </c>
      <c r="AO561" s="15">
        <v>1</v>
      </c>
      <c r="AP561" t="s">
        <v>87</v>
      </c>
      <c r="AQ561" s="15" t="s">
        <v>87</v>
      </c>
      <c r="AR561" s="15" t="s">
        <v>13</v>
      </c>
      <c r="AS561">
        <v>0</v>
      </c>
      <c r="AT561">
        <v>1</v>
      </c>
      <c r="AU561">
        <v>0</v>
      </c>
      <c r="AV561">
        <v>0</v>
      </c>
      <c r="AW561">
        <v>0</v>
      </c>
      <c r="AX561">
        <v>0</v>
      </c>
      <c r="AY561" s="15">
        <v>0</v>
      </c>
      <c r="AZ561">
        <v>0</v>
      </c>
      <c r="BA561">
        <v>1</v>
      </c>
      <c r="BB561" s="15">
        <v>0</v>
      </c>
      <c r="BC561">
        <v>1172</v>
      </c>
      <c r="BD561">
        <v>35</v>
      </c>
      <c r="BE561" s="21">
        <v>0.74199999999999999</v>
      </c>
      <c r="BF561" s="21">
        <f t="shared" si="96"/>
        <v>36.799999999999997</v>
      </c>
      <c r="BG561">
        <v>1</v>
      </c>
      <c r="BH561">
        <v>0</v>
      </c>
      <c r="BI561">
        <v>0</v>
      </c>
      <c r="BJ561">
        <v>0</v>
      </c>
      <c r="BK561">
        <v>0</v>
      </c>
      <c r="BL561" s="15">
        <v>0</v>
      </c>
      <c r="BM561">
        <v>0</v>
      </c>
      <c r="BN561">
        <v>0</v>
      </c>
      <c r="BO561">
        <v>1</v>
      </c>
      <c r="BP561" s="15">
        <v>0</v>
      </c>
      <c r="BQ561">
        <v>0</v>
      </c>
      <c r="BR561">
        <v>0</v>
      </c>
      <c r="BS561" s="15">
        <v>0</v>
      </c>
      <c r="BT561">
        <v>0</v>
      </c>
      <c r="BU561">
        <v>0</v>
      </c>
      <c r="BV561">
        <v>1</v>
      </c>
      <c r="BW561">
        <v>1</v>
      </c>
      <c r="BX561">
        <v>0</v>
      </c>
      <c r="BY561">
        <v>0</v>
      </c>
      <c r="BZ561">
        <v>0</v>
      </c>
      <c r="CA561">
        <v>0</v>
      </c>
      <c r="CB561">
        <v>0</v>
      </c>
      <c r="CC561">
        <v>0</v>
      </c>
      <c r="CD561">
        <v>0</v>
      </c>
      <c r="CE561" s="15">
        <v>1</v>
      </c>
      <c r="CF561">
        <v>3.1E-2</v>
      </c>
      <c r="CG561">
        <v>46</v>
      </c>
      <c r="CH561">
        <v>1</v>
      </c>
      <c r="CI561">
        <v>0</v>
      </c>
      <c r="CJ561">
        <v>34</v>
      </c>
      <c r="CK561" s="28" t="s">
        <v>80</v>
      </c>
    </row>
    <row r="562" spans="1:89" x14ac:dyDescent="0.35">
      <c r="A562">
        <v>561</v>
      </c>
      <c r="B562">
        <v>37</v>
      </c>
      <c r="C562" s="21" t="s">
        <v>14</v>
      </c>
      <c r="D562" s="11">
        <v>8.4</v>
      </c>
      <c r="E562" s="12">
        <v>1.5</v>
      </c>
      <c r="F562" s="7">
        <f t="shared" si="93"/>
        <v>5.6000000000000005</v>
      </c>
      <c r="G562" s="8">
        <v>0</v>
      </c>
      <c r="H562" s="9">
        <v>0</v>
      </c>
      <c r="I562" s="9">
        <v>1</v>
      </c>
      <c r="J562" s="9">
        <v>0</v>
      </c>
      <c r="K562" s="9">
        <v>0</v>
      </c>
      <c r="L562" s="8">
        <v>436</v>
      </c>
      <c r="M562" s="9">
        <v>4</v>
      </c>
      <c r="N562" s="9">
        <f t="shared" si="84"/>
        <v>431</v>
      </c>
      <c r="O562" s="9">
        <f t="shared" si="85"/>
        <v>15</v>
      </c>
      <c r="P562" s="7">
        <v>8.6</v>
      </c>
      <c r="Q562" s="7">
        <v>22.2</v>
      </c>
      <c r="R562" s="9">
        <v>1</v>
      </c>
      <c r="S562" s="9">
        <v>0</v>
      </c>
      <c r="T562" s="9">
        <v>1</v>
      </c>
      <c r="U562" s="9">
        <v>0</v>
      </c>
      <c r="V562" s="9">
        <v>0</v>
      </c>
      <c r="W562" s="25">
        <v>0</v>
      </c>
      <c r="X562" s="9">
        <v>0</v>
      </c>
      <c r="Y562" s="9">
        <v>1</v>
      </c>
      <c r="Z562" s="25">
        <v>0</v>
      </c>
      <c r="AA562" s="9">
        <v>0</v>
      </c>
      <c r="AB562" s="25">
        <v>1</v>
      </c>
      <c r="AC562" s="17">
        <v>2007</v>
      </c>
      <c r="AD562" s="27">
        <v>3.4299999999999997E-2</v>
      </c>
      <c r="AE562" s="27">
        <v>0.37</v>
      </c>
      <c r="AF562" s="27">
        <v>0.47699999999999998</v>
      </c>
      <c r="AG562" s="34">
        <f t="shared" si="97"/>
        <v>0.11870000000000003</v>
      </c>
      <c r="AH562" s="33">
        <v>0.60499999999999998</v>
      </c>
      <c r="AI562" s="15">
        <v>0.39500000000000002</v>
      </c>
      <c r="AJ562">
        <v>1</v>
      </c>
      <c r="AK562" s="31">
        <v>0</v>
      </c>
      <c r="AL562" t="s">
        <v>87</v>
      </c>
      <c r="AM562" s="31" t="s">
        <v>87</v>
      </c>
      <c r="AN562">
        <v>0</v>
      </c>
      <c r="AO562" s="15">
        <v>1</v>
      </c>
      <c r="AP562" t="s">
        <v>87</v>
      </c>
      <c r="AQ562" s="15" t="s">
        <v>87</v>
      </c>
      <c r="AR562" s="15" t="s">
        <v>13</v>
      </c>
      <c r="AS562">
        <v>0</v>
      </c>
      <c r="AT562">
        <v>1</v>
      </c>
      <c r="AU562">
        <v>0</v>
      </c>
      <c r="AV562">
        <v>0</v>
      </c>
      <c r="AW562">
        <v>0</v>
      </c>
      <c r="AX562">
        <v>0</v>
      </c>
      <c r="AY562" s="15">
        <v>0</v>
      </c>
      <c r="AZ562">
        <v>0</v>
      </c>
      <c r="BA562">
        <v>1</v>
      </c>
      <c r="BB562" s="15">
        <v>0</v>
      </c>
      <c r="BC562">
        <v>1410</v>
      </c>
      <c r="BD562">
        <v>79</v>
      </c>
      <c r="BE562" s="21">
        <v>0.73599999999999999</v>
      </c>
      <c r="BF562" s="21">
        <f t="shared" si="96"/>
        <v>36.799999999999997</v>
      </c>
      <c r="BG562">
        <v>1</v>
      </c>
      <c r="BH562">
        <v>0</v>
      </c>
      <c r="BI562">
        <v>0</v>
      </c>
      <c r="BJ562">
        <v>0</v>
      </c>
      <c r="BK562">
        <v>0</v>
      </c>
      <c r="BL562" s="15">
        <v>0</v>
      </c>
      <c r="BM562">
        <v>0</v>
      </c>
      <c r="BN562">
        <v>0</v>
      </c>
      <c r="BO562">
        <v>1</v>
      </c>
      <c r="BP562" s="15">
        <v>0</v>
      </c>
      <c r="BQ562">
        <v>0</v>
      </c>
      <c r="BR562">
        <v>0</v>
      </c>
      <c r="BS562" s="15">
        <v>0</v>
      </c>
      <c r="BT562">
        <v>0</v>
      </c>
      <c r="BU562">
        <v>0</v>
      </c>
      <c r="BV562">
        <v>1</v>
      </c>
      <c r="BW562">
        <v>1</v>
      </c>
      <c r="BX562">
        <v>0</v>
      </c>
      <c r="BY562">
        <v>0</v>
      </c>
      <c r="BZ562">
        <v>0</v>
      </c>
      <c r="CA562">
        <v>0</v>
      </c>
      <c r="CB562">
        <v>0</v>
      </c>
      <c r="CC562">
        <v>0</v>
      </c>
      <c r="CD562">
        <v>0</v>
      </c>
      <c r="CE562" s="15">
        <v>1</v>
      </c>
      <c r="CF562">
        <v>3.1E-2</v>
      </c>
      <c r="CG562">
        <v>46</v>
      </c>
      <c r="CH562">
        <v>1</v>
      </c>
      <c r="CI562">
        <v>0</v>
      </c>
      <c r="CJ562">
        <v>34</v>
      </c>
      <c r="CK562" s="28" t="s">
        <v>80</v>
      </c>
    </row>
    <row r="563" spans="1:89" x14ac:dyDescent="0.35">
      <c r="A563">
        <v>562</v>
      </c>
      <c r="B563">
        <v>37</v>
      </c>
      <c r="C563" s="21" t="s">
        <v>14</v>
      </c>
      <c r="D563" s="11">
        <v>11.2</v>
      </c>
      <c r="E563" s="12">
        <v>0.8</v>
      </c>
      <c r="F563" s="7">
        <f t="shared" si="93"/>
        <v>13.999999999999998</v>
      </c>
      <c r="G563" s="8">
        <v>0</v>
      </c>
      <c r="H563" s="9">
        <v>0</v>
      </c>
      <c r="I563" s="9">
        <v>1</v>
      </c>
      <c r="J563" s="9">
        <v>0</v>
      </c>
      <c r="K563" s="9">
        <v>0</v>
      </c>
      <c r="L563" s="8">
        <v>624</v>
      </c>
      <c r="M563" s="9">
        <v>4</v>
      </c>
      <c r="N563" s="9">
        <f t="shared" si="84"/>
        <v>619</v>
      </c>
      <c r="O563" s="9">
        <f t="shared" si="85"/>
        <v>15</v>
      </c>
      <c r="P563" s="7">
        <v>8.6</v>
      </c>
      <c r="Q563" s="7">
        <v>22.2</v>
      </c>
      <c r="R563" s="9">
        <v>1</v>
      </c>
      <c r="S563" s="9">
        <v>0</v>
      </c>
      <c r="T563" s="9">
        <v>1</v>
      </c>
      <c r="U563" s="9">
        <v>0</v>
      </c>
      <c r="V563" s="9">
        <v>0</v>
      </c>
      <c r="W563" s="25">
        <v>0</v>
      </c>
      <c r="X563" s="9">
        <v>0</v>
      </c>
      <c r="Y563" s="9">
        <v>1</v>
      </c>
      <c r="Z563" s="25">
        <v>0</v>
      </c>
      <c r="AA563" s="9">
        <v>0</v>
      </c>
      <c r="AB563" s="25">
        <v>1</v>
      </c>
      <c r="AC563" s="17">
        <v>2000</v>
      </c>
      <c r="AD563" s="27">
        <v>3.4299999999999997E-2</v>
      </c>
      <c r="AE563" s="27">
        <v>0.37</v>
      </c>
      <c r="AF563" s="27">
        <v>0.47699999999999998</v>
      </c>
      <c r="AG563" s="34">
        <f t="shared" si="97"/>
        <v>0.11870000000000003</v>
      </c>
      <c r="AH563" s="33">
        <v>0.60499999999999998</v>
      </c>
      <c r="AI563" s="15">
        <v>0.39500000000000002</v>
      </c>
      <c r="AJ563">
        <v>1</v>
      </c>
      <c r="AK563" s="31">
        <v>0</v>
      </c>
      <c r="AL563" t="s">
        <v>87</v>
      </c>
      <c r="AM563" s="31" t="s">
        <v>87</v>
      </c>
      <c r="AN563">
        <v>0</v>
      </c>
      <c r="AO563" s="15">
        <v>1</v>
      </c>
      <c r="AP563" t="s">
        <v>87</v>
      </c>
      <c r="AQ563" s="15" t="s">
        <v>87</v>
      </c>
      <c r="AR563" s="15" t="s">
        <v>13</v>
      </c>
      <c r="AS563">
        <v>0</v>
      </c>
      <c r="AT563">
        <v>1</v>
      </c>
      <c r="AU563">
        <v>0</v>
      </c>
      <c r="AV563">
        <v>0</v>
      </c>
      <c r="AW563">
        <v>0</v>
      </c>
      <c r="AX563">
        <v>0</v>
      </c>
      <c r="AY563" s="15">
        <v>0</v>
      </c>
      <c r="AZ563">
        <v>0</v>
      </c>
      <c r="BA563">
        <v>1</v>
      </c>
      <c r="BB563" s="15">
        <v>0</v>
      </c>
      <c r="BC563">
        <v>1172</v>
      </c>
      <c r="BD563">
        <v>35</v>
      </c>
      <c r="BE563" s="21">
        <v>0.74199999999999999</v>
      </c>
      <c r="BF563" s="21">
        <f t="shared" si="96"/>
        <v>36.799999999999997</v>
      </c>
      <c r="BG563">
        <v>1</v>
      </c>
      <c r="BH563">
        <v>0</v>
      </c>
      <c r="BI563">
        <v>0</v>
      </c>
      <c r="BJ563">
        <v>0</v>
      </c>
      <c r="BK563">
        <v>0</v>
      </c>
      <c r="BL563" s="15">
        <v>0</v>
      </c>
      <c r="BM563">
        <v>0</v>
      </c>
      <c r="BN563">
        <v>0</v>
      </c>
      <c r="BO563">
        <v>1</v>
      </c>
      <c r="BP563" s="15">
        <v>0</v>
      </c>
      <c r="BQ563">
        <v>0</v>
      </c>
      <c r="BR563">
        <v>0</v>
      </c>
      <c r="BS563" s="15">
        <v>0</v>
      </c>
      <c r="BT563">
        <v>0</v>
      </c>
      <c r="BU563">
        <v>0</v>
      </c>
      <c r="BV563">
        <v>1</v>
      </c>
      <c r="BW563">
        <v>1</v>
      </c>
      <c r="BX563">
        <v>0</v>
      </c>
      <c r="BY563">
        <v>0</v>
      </c>
      <c r="BZ563">
        <v>0</v>
      </c>
      <c r="CA563">
        <v>0</v>
      </c>
      <c r="CB563">
        <v>0</v>
      </c>
      <c r="CC563">
        <v>0</v>
      </c>
      <c r="CD563">
        <v>0</v>
      </c>
      <c r="CE563" s="15">
        <v>1</v>
      </c>
      <c r="CF563">
        <v>3.1E-2</v>
      </c>
      <c r="CG563">
        <v>46</v>
      </c>
      <c r="CH563">
        <v>1</v>
      </c>
      <c r="CI563">
        <v>0</v>
      </c>
      <c r="CJ563">
        <v>34</v>
      </c>
      <c r="CK563" s="28" t="s">
        <v>80</v>
      </c>
    </row>
    <row r="564" spans="1:89" s="99" customFormat="1" x14ac:dyDescent="0.35">
      <c r="A564" s="99">
        <v>563</v>
      </c>
      <c r="B564" s="99">
        <v>37</v>
      </c>
      <c r="C564" s="100" t="s">
        <v>14</v>
      </c>
      <c r="D564" s="101">
        <v>5.8</v>
      </c>
      <c r="E564" s="102">
        <v>1.7</v>
      </c>
      <c r="F564" s="103">
        <f t="shared" si="93"/>
        <v>3.4117647058823528</v>
      </c>
      <c r="G564" s="105">
        <v>0</v>
      </c>
      <c r="H564" s="106">
        <v>0</v>
      </c>
      <c r="I564" s="106">
        <v>1</v>
      </c>
      <c r="J564" s="106">
        <v>0</v>
      </c>
      <c r="K564" s="106">
        <v>0</v>
      </c>
      <c r="L564" s="105">
        <v>601</v>
      </c>
      <c r="M564" s="106">
        <v>4</v>
      </c>
      <c r="N564" s="106">
        <f t="shared" si="84"/>
        <v>596</v>
      </c>
      <c r="O564" s="106">
        <f t="shared" si="85"/>
        <v>15</v>
      </c>
      <c r="P564" s="103">
        <v>8.6</v>
      </c>
      <c r="Q564" s="103">
        <v>22.2</v>
      </c>
      <c r="R564" s="106">
        <v>1</v>
      </c>
      <c r="S564" s="106">
        <v>0</v>
      </c>
      <c r="T564" s="106">
        <v>1</v>
      </c>
      <c r="U564" s="106">
        <v>0</v>
      </c>
      <c r="V564" s="106">
        <v>0</v>
      </c>
      <c r="W564" s="107">
        <v>0</v>
      </c>
      <c r="X564" s="106">
        <v>0</v>
      </c>
      <c r="Y564" s="106">
        <v>1</v>
      </c>
      <c r="Z564" s="107">
        <v>0</v>
      </c>
      <c r="AA564" s="106">
        <v>0</v>
      </c>
      <c r="AB564" s="107">
        <v>1</v>
      </c>
      <c r="AC564" s="108">
        <v>2007</v>
      </c>
      <c r="AD564" s="104">
        <v>3.4299999999999997E-2</v>
      </c>
      <c r="AE564" s="104">
        <v>0.37</v>
      </c>
      <c r="AF564" s="104">
        <v>0.47699999999999998</v>
      </c>
      <c r="AG564" s="109">
        <f t="shared" si="97"/>
        <v>0.11870000000000003</v>
      </c>
      <c r="AH564" s="110">
        <v>0.60499999999999998</v>
      </c>
      <c r="AI564" s="111">
        <v>0.39500000000000002</v>
      </c>
      <c r="AJ564" s="99">
        <v>1</v>
      </c>
      <c r="AK564" s="112">
        <v>0</v>
      </c>
      <c r="AL564" s="99" t="s">
        <v>87</v>
      </c>
      <c r="AM564" s="112" t="s">
        <v>87</v>
      </c>
      <c r="AN564">
        <v>0</v>
      </c>
      <c r="AO564" s="111">
        <v>1</v>
      </c>
      <c r="AP564" s="99" t="s">
        <v>87</v>
      </c>
      <c r="AQ564" s="111" t="s">
        <v>87</v>
      </c>
      <c r="AR564" s="111" t="s">
        <v>13</v>
      </c>
      <c r="AS564">
        <v>0</v>
      </c>
      <c r="AT564">
        <v>1</v>
      </c>
      <c r="AU564">
        <v>0</v>
      </c>
      <c r="AV564">
        <v>0</v>
      </c>
      <c r="AW564">
        <v>0</v>
      </c>
      <c r="AX564">
        <v>0</v>
      </c>
      <c r="AY564" s="111">
        <v>0</v>
      </c>
      <c r="AZ564">
        <v>0</v>
      </c>
      <c r="BA564">
        <v>1</v>
      </c>
      <c r="BB564" s="111">
        <v>0</v>
      </c>
      <c r="BC564">
        <v>1410</v>
      </c>
      <c r="BD564">
        <v>79</v>
      </c>
      <c r="BE564" s="100">
        <v>0.73599999999999999</v>
      </c>
      <c r="BF564" s="100">
        <f t="shared" si="96"/>
        <v>36.799999999999997</v>
      </c>
      <c r="BG564" s="99">
        <v>1</v>
      </c>
      <c r="BH564" s="99">
        <v>0</v>
      </c>
      <c r="BI564" s="99">
        <v>0</v>
      </c>
      <c r="BJ564" s="99">
        <v>0</v>
      </c>
      <c r="BK564" s="99">
        <v>0</v>
      </c>
      <c r="BL564" s="111">
        <v>0</v>
      </c>
      <c r="BM564" s="99">
        <v>0</v>
      </c>
      <c r="BN564" s="99">
        <v>0</v>
      </c>
      <c r="BO564" s="99">
        <v>1</v>
      </c>
      <c r="BP564" s="111">
        <v>0</v>
      </c>
      <c r="BQ564" s="99">
        <v>0</v>
      </c>
      <c r="BR564" s="99">
        <v>0</v>
      </c>
      <c r="BS564" s="111">
        <v>0</v>
      </c>
      <c r="BT564" s="99">
        <v>0</v>
      </c>
      <c r="BU564" s="99">
        <v>0</v>
      </c>
      <c r="BV564" s="99">
        <v>1</v>
      </c>
      <c r="BW564" s="99">
        <v>1</v>
      </c>
      <c r="BX564" s="99">
        <v>0</v>
      </c>
      <c r="BY564" s="99">
        <v>0</v>
      </c>
      <c r="BZ564" s="99">
        <v>0</v>
      </c>
      <c r="CA564">
        <v>0</v>
      </c>
      <c r="CB564" s="99">
        <v>0</v>
      </c>
      <c r="CC564" s="99">
        <v>0</v>
      </c>
      <c r="CD564" s="99">
        <v>0</v>
      </c>
      <c r="CE564" s="111">
        <v>1</v>
      </c>
      <c r="CF564">
        <v>3.1E-2</v>
      </c>
      <c r="CG564">
        <v>46</v>
      </c>
      <c r="CH564">
        <v>1</v>
      </c>
      <c r="CI564" s="99">
        <v>0</v>
      </c>
      <c r="CJ564" s="99">
        <v>34</v>
      </c>
      <c r="CK564" s="28" t="s">
        <v>80</v>
      </c>
    </row>
    <row r="565" spans="1:89" x14ac:dyDescent="0.35">
      <c r="A565">
        <v>564</v>
      </c>
      <c r="B565">
        <v>38</v>
      </c>
      <c r="C565" s="21" t="s">
        <v>150</v>
      </c>
      <c r="D565" s="11">
        <v>10.9</v>
      </c>
      <c r="E565" s="12">
        <v>0.2</v>
      </c>
      <c r="F565" s="7">
        <f t="shared" si="93"/>
        <v>54.5</v>
      </c>
      <c r="G565" s="8">
        <v>0</v>
      </c>
      <c r="H565" s="9">
        <v>0</v>
      </c>
      <c r="I565" s="9">
        <v>0</v>
      </c>
      <c r="J565" s="9">
        <v>1</v>
      </c>
      <c r="K565" s="9">
        <v>0</v>
      </c>
      <c r="L565" s="8">
        <v>10001</v>
      </c>
      <c r="M565" s="9">
        <v>4</v>
      </c>
      <c r="N565" s="9">
        <f t="shared" si="84"/>
        <v>9996</v>
      </c>
      <c r="O565" s="9">
        <f t="shared" si="85"/>
        <v>50</v>
      </c>
      <c r="P565" s="7">
        <f t="shared" ref="P565:P614" si="98">(AD565*0+AE565*6+AF565*11+14*AG565)</f>
        <v>9.4307999999999996</v>
      </c>
      <c r="Q565" s="7">
        <f t="shared" ref="Q565:Q596" si="99">BF565-P565-6</f>
        <v>23.669200000000004</v>
      </c>
      <c r="R565" s="9">
        <v>1</v>
      </c>
      <c r="S565" s="9">
        <v>0</v>
      </c>
      <c r="T565" s="9">
        <v>1</v>
      </c>
      <c r="U565" s="9">
        <v>0</v>
      </c>
      <c r="V565" s="9">
        <v>0</v>
      </c>
      <c r="W565" s="25">
        <v>0</v>
      </c>
      <c r="X565" s="9">
        <v>1</v>
      </c>
      <c r="Y565" s="9">
        <v>0</v>
      </c>
      <c r="Z565" s="25">
        <v>0</v>
      </c>
      <c r="AA565" s="9">
        <v>0</v>
      </c>
      <c r="AB565" s="25">
        <v>1</v>
      </c>
      <c r="AC565" s="17">
        <v>2001</v>
      </c>
      <c r="AD565" s="27">
        <v>0.13719999999999999</v>
      </c>
      <c r="AE565" s="27">
        <f t="shared" ref="AE565:AE614" si="100">1-SUM(AD565,AF565,AG565)</f>
        <v>0.2238</v>
      </c>
      <c r="AF565" s="27">
        <v>0.28599999999999998</v>
      </c>
      <c r="AG565" s="34">
        <v>0.35299999999999998</v>
      </c>
      <c r="AH565" s="33">
        <v>0.56999999999999995</v>
      </c>
      <c r="AI565" s="15">
        <v>0.43</v>
      </c>
      <c r="AJ565">
        <v>0</v>
      </c>
      <c r="AK565" s="31">
        <v>1</v>
      </c>
      <c r="AL565" t="s">
        <v>87</v>
      </c>
      <c r="AM565" s="31" t="s">
        <v>87</v>
      </c>
      <c r="AN565">
        <v>1</v>
      </c>
      <c r="AO565" s="15">
        <v>0</v>
      </c>
      <c r="AP565" t="s">
        <v>87</v>
      </c>
      <c r="AQ565" s="15" t="s">
        <v>87</v>
      </c>
      <c r="AR565" s="15" t="s">
        <v>151</v>
      </c>
      <c r="AS565">
        <v>1</v>
      </c>
      <c r="AT565">
        <v>0</v>
      </c>
      <c r="AU565">
        <v>1</v>
      </c>
      <c r="AV565">
        <v>0</v>
      </c>
      <c r="AW565">
        <v>0</v>
      </c>
      <c r="AX565">
        <v>0</v>
      </c>
      <c r="AY565" s="15">
        <v>0</v>
      </c>
      <c r="AZ565">
        <v>1</v>
      </c>
      <c r="BA565">
        <v>0</v>
      </c>
      <c r="BB565" s="15">
        <v>0</v>
      </c>
      <c r="BC565">
        <v>25208</v>
      </c>
      <c r="BD565">
        <v>1486</v>
      </c>
      <c r="BE565" s="21">
        <v>0.93899999999999995</v>
      </c>
      <c r="BF565" s="21">
        <v>39.1</v>
      </c>
      <c r="BG565">
        <v>1</v>
      </c>
      <c r="BH565">
        <v>0</v>
      </c>
      <c r="BI565">
        <v>0</v>
      </c>
      <c r="BJ565">
        <v>0</v>
      </c>
      <c r="BK565">
        <v>0</v>
      </c>
      <c r="BL565" s="15">
        <v>0</v>
      </c>
      <c r="BM565">
        <v>0</v>
      </c>
      <c r="BN565">
        <v>0</v>
      </c>
      <c r="BO565">
        <v>1</v>
      </c>
      <c r="BP565" s="15">
        <v>0</v>
      </c>
      <c r="BQ565">
        <v>0</v>
      </c>
      <c r="BR565">
        <v>0</v>
      </c>
      <c r="BS565" s="15">
        <v>0</v>
      </c>
      <c r="BT565">
        <v>1</v>
      </c>
      <c r="BU565">
        <v>1</v>
      </c>
      <c r="BV565">
        <v>0</v>
      </c>
      <c r="BW565">
        <v>0</v>
      </c>
      <c r="BX565">
        <v>0</v>
      </c>
      <c r="BY565">
        <v>0</v>
      </c>
      <c r="BZ565">
        <v>0</v>
      </c>
      <c r="CA565">
        <v>1</v>
      </c>
      <c r="CB565">
        <v>0</v>
      </c>
      <c r="CC565">
        <v>0</v>
      </c>
      <c r="CD565">
        <v>0</v>
      </c>
      <c r="CE565" s="15">
        <v>1</v>
      </c>
      <c r="CF565">
        <v>0</v>
      </c>
      <c r="CG565">
        <v>43</v>
      </c>
      <c r="CH565">
        <v>0</v>
      </c>
      <c r="CI565">
        <v>1</v>
      </c>
      <c r="CJ565">
        <v>23</v>
      </c>
      <c r="CK565" s="28" t="s">
        <v>80</v>
      </c>
    </row>
    <row r="566" spans="1:89" x14ac:dyDescent="0.35">
      <c r="A566">
        <v>565</v>
      </c>
      <c r="B566">
        <v>38</v>
      </c>
      <c r="C566" s="21" t="s">
        <v>150</v>
      </c>
      <c r="D566" s="11">
        <v>10.9</v>
      </c>
      <c r="E566" s="12">
        <v>0.2</v>
      </c>
      <c r="F566" s="7">
        <f t="shared" si="93"/>
        <v>54.5</v>
      </c>
      <c r="G566" s="8">
        <v>0</v>
      </c>
      <c r="H566" s="9">
        <v>0</v>
      </c>
      <c r="I566" s="9">
        <v>0</v>
      </c>
      <c r="J566" s="9">
        <v>1</v>
      </c>
      <c r="K566" s="9">
        <v>0</v>
      </c>
      <c r="L566" s="8">
        <v>9550</v>
      </c>
      <c r="M566" s="9">
        <v>4</v>
      </c>
      <c r="N566" s="9">
        <f t="shared" si="84"/>
        <v>9545</v>
      </c>
      <c r="O566" s="9">
        <f t="shared" si="85"/>
        <v>50</v>
      </c>
      <c r="P566" s="7">
        <f t="shared" si="98"/>
        <v>9.4307999999999996</v>
      </c>
      <c r="Q566" s="7">
        <f t="shared" si="99"/>
        <v>23.669200000000004</v>
      </c>
      <c r="R566" s="9">
        <v>1</v>
      </c>
      <c r="S566" s="9">
        <v>0</v>
      </c>
      <c r="T566" s="9">
        <v>1</v>
      </c>
      <c r="U566" s="9">
        <v>0</v>
      </c>
      <c r="V566" s="9">
        <v>0</v>
      </c>
      <c r="W566" s="25">
        <v>0</v>
      </c>
      <c r="X566" s="9">
        <v>1</v>
      </c>
      <c r="Y566" s="9">
        <v>0</v>
      </c>
      <c r="Z566" s="25">
        <v>0</v>
      </c>
      <c r="AA566" s="9">
        <v>0</v>
      </c>
      <c r="AB566" s="25">
        <v>1</v>
      </c>
      <c r="AC566" s="17">
        <v>2001</v>
      </c>
      <c r="AD566" s="27">
        <v>0.13719999999999999</v>
      </c>
      <c r="AE566" s="27">
        <f t="shared" si="100"/>
        <v>0.2238</v>
      </c>
      <c r="AF566" s="27">
        <v>0.28599999999999998</v>
      </c>
      <c r="AG566" s="34">
        <v>0.35299999999999998</v>
      </c>
      <c r="AH566" s="33">
        <v>0.56999999999999995</v>
      </c>
      <c r="AI566" s="15">
        <v>0.43</v>
      </c>
      <c r="AJ566">
        <v>0</v>
      </c>
      <c r="AK566" s="31">
        <v>1</v>
      </c>
      <c r="AL566" t="s">
        <v>87</v>
      </c>
      <c r="AM566" s="31" t="s">
        <v>87</v>
      </c>
      <c r="AN566">
        <v>1</v>
      </c>
      <c r="AO566" s="15">
        <v>0</v>
      </c>
      <c r="AP566" t="s">
        <v>87</v>
      </c>
      <c r="AQ566" s="15" t="s">
        <v>87</v>
      </c>
      <c r="AR566" s="15" t="s">
        <v>151</v>
      </c>
      <c r="AS566">
        <v>1</v>
      </c>
      <c r="AT566">
        <v>0</v>
      </c>
      <c r="AU566">
        <v>1</v>
      </c>
      <c r="AV566">
        <v>0</v>
      </c>
      <c r="AW566">
        <v>0</v>
      </c>
      <c r="AX566">
        <v>0</v>
      </c>
      <c r="AY566" s="15">
        <v>0</v>
      </c>
      <c r="AZ566">
        <v>1</v>
      </c>
      <c r="BA566">
        <v>0</v>
      </c>
      <c r="BB566" s="15">
        <v>0</v>
      </c>
      <c r="BC566">
        <v>25208</v>
      </c>
      <c r="BD566">
        <v>1486</v>
      </c>
      <c r="BE566" s="21">
        <v>0.93899999999999995</v>
      </c>
      <c r="BF566" s="21">
        <v>39.1</v>
      </c>
      <c r="BG566">
        <v>1</v>
      </c>
      <c r="BH566">
        <v>0</v>
      </c>
      <c r="BI566">
        <v>0</v>
      </c>
      <c r="BJ566">
        <v>0</v>
      </c>
      <c r="BK566">
        <v>0</v>
      </c>
      <c r="BL566" s="15">
        <v>0</v>
      </c>
      <c r="BM566">
        <v>0</v>
      </c>
      <c r="BN566">
        <v>0</v>
      </c>
      <c r="BO566">
        <v>1</v>
      </c>
      <c r="BP566" s="15">
        <v>0</v>
      </c>
      <c r="BQ566">
        <v>0</v>
      </c>
      <c r="BR566">
        <v>0</v>
      </c>
      <c r="BS566" s="15">
        <v>0</v>
      </c>
      <c r="BT566">
        <v>1</v>
      </c>
      <c r="BU566">
        <v>1</v>
      </c>
      <c r="BV566">
        <v>0</v>
      </c>
      <c r="BW566">
        <v>0</v>
      </c>
      <c r="BX566">
        <v>0</v>
      </c>
      <c r="BY566">
        <v>0</v>
      </c>
      <c r="BZ566">
        <v>0</v>
      </c>
      <c r="CA566">
        <v>1</v>
      </c>
      <c r="CB566">
        <v>0</v>
      </c>
      <c r="CC566">
        <v>0</v>
      </c>
      <c r="CD566">
        <v>0</v>
      </c>
      <c r="CE566" s="15">
        <v>1</v>
      </c>
      <c r="CF566">
        <v>0</v>
      </c>
      <c r="CG566">
        <v>43</v>
      </c>
      <c r="CH566">
        <v>0</v>
      </c>
      <c r="CI566">
        <v>1</v>
      </c>
      <c r="CJ566">
        <v>23</v>
      </c>
      <c r="CK566" s="28" t="s">
        <v>80</v>
      </c>
    </row>
    <row r="567" spans="1:89" x14ac:dyDescent="0.35">
      <c r="A567">
        <v>566</v>
      </c>
      <c r="B567">
        <v>38</v>
      </c>
      <c r="C567" s="21" t="s">
        <v>150</v>
      </c>
      <c r="D567" s="11">
        <v>10.3</v>
      </c>
      <c r="E567" s="12">
        <v>0.2</v>
      </c>
      <c r="F567" s="7">
        <f t="shared" si="93"/>
        <v>51.5</v>
      </c>
      <c r="G567" s="8">
        <v>0</v>
      </c>
      <c r="H567" s="9">
        <v>0</v>
      </c>
      <c r="I567" s="9">
        <v>0</v>
      </c>
      <c r="J567" s="9">
        <v>1</v>
      </c>
      <c r="K567" s="9">
        <v>0</v>
      </c>
      <c r="L567" s="8">
        <v>10001</v>
      </c>
      <c r="M567" s="9">
        <v>4</v>
      </c>
      <c r="N567" s="9">
        <f t="shared" si="84"/>
        <v>9996</v>
      </c>
      <c r="O567" s="9">
        <f t="shared" si="85"/>
        <v>50</v>
      </c>
      <c r="P567" s="7">
        <f t="shared" si="98"/>
        <v>9.4307999999999996</v>
      </c>
      <c r="Q567" s="7">
        <f t="shared" si="99"/>
        <v>23.669200000000004</v>
      </c>
      <c r="R567" s="9">
        <v>1</v>
      </c>
      <c r="S567" s="9">
        <v>0</v>
      </c>
      <c r="T567" s="9">
        <v>1</v>
      </c>
      <c r="U567" s="9">
        <v>0</v>
      </c>
      <c r="V567" s="9">
        <v>0</v>
      </c>
      <c r="W567" s="25">
        <v>0</v>
      </c>
      <c r="X567" s="9">
        <v>1</v>
      </c>
      <c r="Y567" s="9">
        <v>0</v>
      </c>
      <c r="Z567" s="25">
        <v>0</v>
      </c>
      <c r="AA567" s="9">
        <v>0</v>
      </c>
      <c r="AB567" s="25">
        <v>1</v>
      </c>
      <c r="AC567" s="17">
        <v>2001</v>
      </c>
      <c r="AD567" s="27">
        <v>0.13719999999999999</v>
      </c>
      <c r="AE567" s="27">
        <f t="shared" si="100"/>
        <v>0.2238</v>
      </c>
      <c r="AF567" s="27">
        <v>0.28599999999999998</v>
      </c>
      <c r="AG567" s="34">
        <v>0.35299999999999998</v>
      </c>
      <c r="AH567" s="33">
        <v>0.56999999999999995</v>
      </c>
      <c r="AI567" s="15">
        <v>0.43</v>
      </c>
      <c r="AJ567">
        <v>0</v>
      </c>
      <c r="AK567" s="31">
        <v>1</v>
      </c>
      <c r="AL567" t="s">
        <v>87</v>
      </c>
      <c r="AM567" s="31" t="s">
        <v>87</v>
      </c>
      <c r="AN567">
        <v>1</v>
      </c>
      <c r="AO567" s="15">
        <v>0</v>
      </c>
      <c r="AP567" t="s">
        <v>87</v>
      </c>
      <c r="AQ567" s="15" t="s">
        <v>87</v>
      </c>
      <c r="AR567" s="15" t="s">
        <v>151</v>
      </c>
      <c r="AS567">
        <v>1</v>
      </c>
      <c r="AT567">
        <v>0</v>
      </c>
      <c r="AU567">
        <v>1</v>
      </c>
      <c r="AV567">
        <v>0</v>
      </c>
      <c r="AW567">
        <v>0</v>
      </c>
      <c r="AX567">
        <v>0</v>
      </c>
      <c r="AY567" s="15">
        <v>0</v>
      </c>
      <c r="AZ567">
        <v>1</v>
      </c>
      <c r="BA567">
        <v>0</v>
      </c>
      <c r="BB567" s="15">
        <v>0</v>
      </c>
      <c r="BC567">
        <v>25208</v>
      </c>
      <c r="BD567">
        <v>1486</v>
      </c>
      <c r="BE567" s="21">
        <v>0.93899999999999995</v>
      </c>
      <c r="BF567" s="21">
        <v>39.1</v>
      </c>
      <c r="BG567">
        <v>0</v>
      </c>
      <c r="BH567">
        <v>0</v>
      </c>
      <c r="BI567">
        <v>0</v>
      </c>
      <c r="BJ567">
        <v>1</v>
      </c>
      <c r="BK567">
        <v>0</v>
      </c>
      <c r="BL567" s="15">
        <v>0</v>
      </c>
      <c r="BM567">
        <v>0</v>
      </c>
      <c r="BN567">
        <v>0</v>
      </c>
      <c r="BO567">
        <v>1</v>
      </c>
      <c r="BP567" s="15">
        <v>0</v>
      </c>
      <c r="BQ567">
        <v>0</v>
      </c>
      <c r="BR567">
        <v>0</v>
      </c>
      <c r="BS567" s="15">
        <v>0</v>
      </c>
      <c r="BT567">
        <v>1</v>
      </c>
      <c r="BU567">
        <v>1</v>
      </c>
      <c r="BV567">
        <v>0</v>
      </c>
      <c r="BW567">
        <v>0</v>
      </c>
      <c r="BX567">
        <v>0</v>
      </c>
      <c r="BY567">
        <v>0</v>
      </c>
      <c r="BZ567">
        <v>0</v>
      </c>
      <c r="CA567">
        <v>1</v>
      </c>
      <c r="CB567">
        <v>0</v>
      </c>
      <c r="CC567">
        <v>0</v>
      </c>
      <c r="CD567">
        <v>0</v>
      </c>
      <c r="CE567" s="15">
        <v>1</v>
      </c>
      <c r="CF567">
        <v>0</v>
      </c>
      <c r="CG567">
        <v>43</v>
      </c>
      <c r="CH567">
        <v>0</v>
      </c>
      <c r="CI567">
        <v>1</v>
      </c>
      <c r="CJ567">
        <v>23</v>
      </c>
      <c r="CK567" s="28" t="s">
        <v>80</v>
      </c>
    </row>
    <row r="568" spans="1:89" x14ac:dyDescent="0.35">
      <c r="A568">
        <v>567</v>
      </c>
      <c r="B568">
        <v>38</v>
      </c>
      <c r="C568" s="21" t="s">
        <v>150</v>
      </c>
      <c r="D568" s="11">
        <v>10.199999999999999</v>
      </c>
      <c r="E568" s="12">
        <v>0.3</v>
      </c>
      <c r="F568" s="7">
        <f t="shared" si="93"/>
        <v>34</v>
      </c>
      <c r="G568" s="8">
        <v>0</v>
      </c>
      <c r="H568" s="9">
        <v>0</v>
      </c>
      <c r="I568" s="9">
        <v>0</v>
      </c>
      <c r="J568" s="9">
        <v>1</v>
      </c>
      <c r="K568" s="9">
        <v>0</v>
      </c>
      <c r="L568" s="8">
        <v>9550</v>
      </c>
      <c r="M568" s="9">
        <v>4</v>
      </c>
      <c r="N568" s="9">
        <f t="shared" si="84"/>
        <v>9545</v>
      </c>
      <c r="O568" s="9">
        <f t="shared" si="85"/>
        <v>50</v>
      </c>
      <c r="P568" s="7">
        <f t="shared" si="98"/>
        <v>9.4307999999999996</v>
      </c>
      <c r="Q568" s="7">
        <f t="shared" si="99"/>
        <v>23.669200000000004</v>
      </c>
      <c r="R568" s="9">
        <v>1</v>
      </c>
      <c r="S568" s="9">
        <v>0</v>
      </c>
      <c r="T568" s="9">
        <v>1</v>
      </c>
      <c r="U568" s="9">
        <v>0</v>
      </c>
      <c r="V568" s="9">
        <v>0</v>
      </c>
      <c r="W568" s="25">
        <v>0</v>
      </c>
      <c r="X568" s="9">
        <v>1</v>
      </c>
      <c r="Y568" s="9">
        <v>0</v>
      </c>
      <c r="Z568" s="25">
        <v>0</v>
      </c>
      <c r="AA568" s="9">
        <v>0</v>
      </c>
      <c r="AB568" s="25">
        <v>1</v>
      </c>
      <c r="AC568" s="17">
        <v>2001</v>
      </c>
      <c r="AD568" s="27">
        <v>0.13719999999999999</v>
      </c>
      <c r="AE568" s="27">
        <f t="shared" si="100"/>
        <v>0.2238</v>
      </c>
      <c r="AF568" s="27">
        <v>0.28599999999999998</v>
      </c>
      <c r="AG568" s="34">
        <v>0.35299999999999998</v>
      </c>
      <c r="AH568" s="33">
        <v>0.56999999999999995</v>
      </c>
      <c r="AI568" s="15">
        <v>0.43</v>
      </c>
      <c r="AJ568">
        <v>0</v>
      </c>
      <c r="AK568" s="31">
        <v>1</v>
      </c>
      <c r="AL568" t="s">
        <v>87</v>
      </c>
      <c r="AM568" s="31" t="s">
        <v>87</v>
      </c>
      <c r="AN568">
        <v>1</v>
      </c>
      <c r="AO568" s="15">
        <v>0</v>
      </c>
      <c r="AP568" t="s">
        <v>87</v>
      </c>
      <c r="AQ568" s="15" t="s">
        <v>87</v>
      </c>
      <c r="AR568" s="15" t="s">
        <v>151</v>
      </c>
      <c r="AS568">
        <v>1</v>
      </c>
      <c r="AT568">
        <v>0</v>
      </c>
      <c r="AU568">
        <v>1</v>
      </c>
      <c r="AV568">
        <v>0</v>
      </c>
      <c r="AW568">
        <v>0</v>
      </c>
      <c r="AX568">
        <v>0</v>
      </c>
      <c r="AY568" s="15">
        <v>0</v>
      </c>
      <c r="AZ568">
        <v>1</v>
      </c>
      <c r="BA568">
        <v>0</v>
      </c>
      <c r="BB568" s="15">
        <v>0</v>
      </c>
      <c r="BC568">
        <v>25208</v>
      </c>
      <c r="BD568">
        <v>1486</v>
      </c>
      <c r="BE568" s="21">
        <v>0.93899999999999995</v>
      </c>
      <c r="BF568" s="21">
        <v>39.1</v>
      </c>
      <c r="BG568">
        <v>0</v>
      </c>
      <c r="BH568">
        <v>0</v>
      </c>
      <c r="BI568">
        <v>0</v>
      </c>
      <c r="BJ568">
        <v>1</v>
      </c>
      <c r="BK568">
        <v>0</v>
      </c>
      <c r="BL568" s="15">
        <v>0</v>
      </c>
      <c r="BM568">
        <v>0</v>
      </c>
      <c r="BN568">
        <v>0</v>
      </c>
      <c r="BO568">
        <v>1</v>
      </c>
      <c r="BP568" s="15">
        <v>0</v>
      </c>
      <c r="BQ568">
        <v>0</v>
      </c>
      <c r="BR568">
        <v>0</v>
      </c>
      <c r="BS568" s="15">
        <v>0</v>
      </c>
      <c r="BT568">
        <v>1</v>
      </c>
      <c r="BU568">
        <v>1</v>
      </c>
      <c r="BV568">
        <v>0</v>
      </c>
      <c r="BW568">
        <v>0</v>
      </c>
      <c r="BX568">
        <v>0</v>
      </c>
      <c r="BY568">
        <v>0</v>
      </c>
      <c r="BZ568">
        <v>0</v>
      </c>
      <c r="CA568">
        <v>1</v>
      </c>
      <c r="CB568">
        <v>0</v>
      </c>
      <c r="CC568">
        <v>0</v>
      </c>
      <c r="CD568">
        <v>0</v>
      </c>
      <c r="CE568" s="15">
        <v>1</v>
      </c>
      <c r="CF568">
        <v>0</v>
      </c>
      <c r="CG568">
        <v>43</v>
      </c>
      <c r="CH568">
        <v>0</v>
      </c>
      <c r="CI568">
        <v>1</v>
      </c>
      <c r="CJ568">
        <v>23</v>
      </c>
      <c r="CK568" s="28" t="s">
        <v>80</v>
      </c>
    </row>
    <row r="569" spans="1:89" x14ac:dyDescent="0.35">
      <c r="A569">
        <v>568</v>
      </c>
      <c r="B569">
        <v>38</v>
      </c>
      <c r="C569" s="21" t="s">
        <v>150</v>
      </c>
      <c r="D569" s="11">
        <v>6.41</v>
      </c>
      <c r="E569" s="12">
        <v>0.2</v>
      </c>
      <c r="F569" s="7">
        <f t="shared" si="93"/>
        <v>32.049999999999997</v>
      </c>
      <c r="G569" s="8">
        <v>0</v>
      </c>
      <c r="H569" s="9">
        <v>0</v>
      </c>
      <c r="I569" s="9">
        <v>0</v>
      </c>
      <c r="J569" s="9">
        <v>1</v>
      </c>
      <c r="K569" s="9">
        <v>0</v>
      </c>
      <c r="L569" s="8">
        <v>10001</v>
      </c>
      <c r="M569" s="9">
        <v>13</v>
      </c>
      <c r="N569" s="9">
        <f t="shared" si="84"/>
        <v>9987</v>
      </c>
      <c r="O569" s="9">
        <f t="shared" si="85"/>
        <v>50</v>
      </c>
      <c r="P569" s="7">
        <f t="shared" si="98"/>
        <v>9.4307999999999996</v>
      </c>
      <c r="Q569" s="7">
        <f t="shared" si="99"/>
        <v>23.669200000000004</v>
      </c>
      <c r="R569" s="9">
        <v>1</v>
      </c>
      <c r="S569" s="9">
        <v>0</v>
      </c>
      <c r="T569" s="9">
        <v>1</v>
      </c>
      <c r="U569" s="9">
        <v>0</v>
      </c>
      <c r="V569" s="9">
        <v>0</v>
      </c>
      <c r="W569" s="25">
        <v>0</v>
      </c>
      <c r="X569" s="9">
        <v>1</v>
      </c>
      <c r="Y569" s="9">
        <v>0</v>
      </c>
      <c r="Z569" s="25">
        <v>0</v>
      </c>
      <c r="AA569" s="9">
        <v>0</v>
      </c>
      <c r="AB569" s="25">
        <v>1</v>
      </c>
      <c r="AC569" s="17">
        <v>2001</v>
      </c>
      <c r="AD569" s="27">
        <v>0.13719999999999999</v>
      </c>
      <c r="AE569" s="27">
        <f t="shared" si="100"/>
        <v>0.2238</v>
      </c>
      <c r="AF569" s="27">
        <v>0.28599999999999998</v>
      </c>
      <c r="AG569" s="34">
        <v>0.35299999999999998</v>
      </c>
      <c r="AH569" s="33">
        <v>1</v>
      </c>
      <c r="AI569" s="15">
        <v>0</v>
      </c>
      <c r="AJ569">
        <v>1</v>
      </c>
      <c r="AK569" s="31">
        <v>0</v>
      </c>
      <c r="AL569" t="s">
        <v>87</v>
      </c>
      <c r="AM569" s="31" t="s">
        <v>87</v>
      </c>
      <c r="AN569">
        <v>1</v>
      </c>
      <c r="AO569" s="15">
        <v>0</v>
      </c>
      <c r="AP569" t="s">
        <v>87</v>
      </c>
      <c r="AQ569" s="15" t="s">
        <v>87</v>
      </c>
      <c r="AR569" s="15" t="s">
        <v>151</v>
      </c>
      <c r="AS569">
        <v>1</v>
      </c>
      <c r="AT569">
        <v>0</v>
      </c>
      <c r="AU569">
        <v>1</v>
      </c>
      <c r="AV569">
        <v>0</v>
      </c>
      <c r="AW569">
        <v>0</v>
      </c>
      <c r="AX569">
        <v>0</v>
      </c>
      <c r="AY569" s="15">
        <v>0</v>
      </c>
      <c r="AZ569">
        <v>1</v>
      </c>
      <c r="BA569">
        <v>0</v>
      </c>
      <c r="BB569" s="15">
        <v>0</v>
      </c>
      <c r="BC569">
        <v>25208</v>
      </c>
      <c r="BD569">
        <v>1486</v>
      </c>
      <c r="BE569" s="21">
        <v>0.93899999999999995</v>
      </c>
      <c r="BF569" s="21">
        <v>39.1</v>
      </c>
      <c r="BG569">
        <v>1</v>
      </c>
      <c r="BH569">
        <v>0</v>
      </c>
      <c r="BI569">
        <v>0</v>
      </c>
      <c r="BJ569">
        <v>0</v>
      </c>
      <c r="BK569">
        <v>0</v>
      </c>
      <c r="BL569" s="15">
        <v>0</v>
      </c>
      <c r="BM569">
        <v>0</v>
      </c>
      <c r="BN569">
        <v>0</v>
      </c>
      <c r="BO569">
        <v>1</v>
      </c>
      <c r="BP569" s="15">
        <v>0</v>
      </c>
      <c r="BQ569">
        <v>0</v>
      </c>
      <c r="BR569">
        <v>0</v>
      </c>
      <c r="BS569" s="15">
        <v>1</v>
      </c>
      <c r="BT569">
        <v>1</v>
      </c>
      <c r="BU569">
        <v>1</v>
      </c>
      <c r="BV569">
        <v>0</v>
      </c>
      <c r="BW569">
        <v>0</v>
      </c>
      <c r="BX569">
        <v>0</v>
      </c>
      <c r="BY569">
        <v>0</v>
      </c>
      <c r="BZ569">
        <v>0</v>
      </c>
      <c r="CA569">
        <v>1</v>
      </c>
      <c r="CB569">
        <v>0</v>
      </c>
      <c r="CC569">
        <v>0</v>
      </c>
      <c r="CD569">
        <v>0</v>
      </c>
      <c r="CE569" s="15">
        <v>1</v>
      </c>
      <c r="CF569">
        <v>0</v>
      </c>
      <c r="CG569">
        <v>43</v>
      </c>
      <c r="CH569">
        <v>0</v>
      </c>
      <c r="CI569">
        <v>1</v>
      </c>
      <c r="CJ569">
        <v>23</v>
      </c>
      <c r="CK569" s="28" t="s">
        <v>80</v>
      </c>
    </row>
    <row r="570" spans="1:89" x14ac:dyDescent="0.35">
      <c r="A570">
        <v>569</v>
      </c>
      <c r="B570">
        <v>38</v>
      </c>
      <c r="C570" s="21" t="s">
        <v>150</v>
      </c>
      <c r="D570" s="11">
        <v>10.27</v>
      </c>
      <c r="E570" s="12">
        <v>0.2</v>
      </c>
      <c r="F570" s="7">
        <f t="shared" si="93"/>
        <v>51.349999999999994</v>
      </c>
      <c r="G570" s="8">
        <v>0</v>
      </c>
      <c r="H570" s="9">
        <v>0</v>
      </c>
      <c r="I570" s="9">
        <v>0</v>
      </c>
      <c r="J570" s="9">
        <v>1</v>
      </c>
      <c r="K570" s="9">
        <v>0</v>
      </c>
      <c r="L570" s="8">
        <v>9550</v>
      </c>
      <c r="M570" s="9">
        <v>13</v>
      </c>
      <c r="N570" s="9">
        <f t="shared" si="84"/>
        <v>9536</v>
      </c>
      <c r="O570" s="9">
        <f t="shared" si="85"/>
        <v>50</v>
      </c>
      <c r="P570" s="7">
        <f t="shared" si="98"/>
        <v>9.4307999999999996</v>
      </c>
      <c r="Q570" s="7">
        <f t="shared" si="99"/>
        <v>23.669200000000004</v>
      </c>
      <c r="R570" s="9">
        <v>1</v>
      </c>
      <c r="S570" s="9">
        <v>0</v>
      </c>
      <c r="T570" s="9">
        <v>1</v>
      </c>
      <c r="U570" s="9">
        <v>0</v>
      </c>
      <c r="V570" s="9">
        <v>0</v>
      </c>
      <c r="W570" s="25">
        <v>0</v>
      </c>
      <c r="X570" s="9">
        <v>1</v>
      </c>
      <c r="Y570" s="9">
        <v>0</v>
      </c>
      <c r="Z570" s="25">
        <v>0</v>
      </c>
      <c r="AA570" s="9">
        <v>0</v>
      </c>
      <c r="AB570" s="25">
        <v>1</v>
      </c>
      <c r="AC570" s="17">
        <v>2001</v>
      </c>
      <c r="AD570" s="27">
        <v>0.13719999999999999</v>
      </c>
      <c r="AE570" s="27">
        <f t="shared" si="100"/>
        <v>0.2238</v>
      </c>
      <c r="AF570" s="27">
        <v>0.28599999999999998</v>
      </c>
      <c r="AG570" s="34">
        <v>0.35299999999999998</v>
      </c>
      <c r="AH570" s="33">
        <v>1</v>
      </c>
      <c r="AI570" s="15">
        <v>0</v>
      </c>
      <c r="AJ570">
        <v>0</v>
      </c>
      <c r="AK570" s="31">
        <v>1</v>
      </c>
      <c r="AL570" t="s">
        <v>87</v>
      </c>
      <c r="AM570" s="31" t="s">
        <v>87</v>
      </c>
      <c r="AN570">
        <v>1</v>
      </c>
      <c r="AO570" s="15">
        <v>0</v>
      </c>
      <c r="AP570" t="s">
        <v>87</v>
      </c>
      <c r="AQ570" s="15" t="s">
        <v>87</v>
      </c>
      <c r="AR570" s="15" t="s">
        <v>151</v>
      </c>
      <c r="AS570">
        <v>1</v>
      </c>
      <c r="AT570">
        <v>0</v>
      </c>
      <c r="AU570">
        <v>1</v>
      </c>
      <c r="AV570">
        <v>0</v>
      </c>
      <c r="AW570">
        <v>0</v>
      </c>
      <c r="AX570">
        <v>0</v>
      </c>
      <c r="AY570" s="15">
        <v>0</v>
      </c>
      <c r="AZ570">
        <v>1</v>
      </c>
      <c r="BA570">
        <v>0</v>
      </c>
      <c r="BB570" s="15">
        <v>0</v>
      </c>
      <c r="BC570">
        <v>25208</v>
      </c>
      <c r="BD570">
        <v>1486</v>
      </c>
      <c r="BE570" s="21">
        <v>0.93899999999999995</v>
      </c>
      <c r="BF570" s="21">
        <v>39.1</v>
      </c>
      <c r="BG570">
        <v>1</v>
      </c>
      <c r="BH570">
        <v>0</v>
      </c>
      <c r="BI570">
        <v>0</v>
      </c>
      <c r="BJ570">
        <v>0</v>
      </c>
      <c r="BK570">
        <v>0</v>
      </c>
      <c r="BL570" s="15">
        <v>0</v>
      </c>
      <c r="BM570">
        <v>0</v>
      </c>
      <c r="BN570">
        <v>0</v>
      </c>
      <c r="BO570">
        <v>1</v>
      </c>
      <c r="BP570" s="15">
        <v>0</v>
      </c>
      <c r="BQ570">
        <v>0</v>
      </c>
      <c r="BR570">
        <v>0</v>
      </c>
      <c r="BS570" s="15">
        <v>1</v>
      </c>
      <c r="BT570">
        <v>1</v>
      </c>
      <c r="BU570">
        <v>1</v>
      </c>
      <c r="BV570">
        <v>0</v>
      </c>
      <c r="BW570">
        <v>0</v>
      </c>
      <c r="BX570">
        <v>0</v>
      </c>
      <c r="BY570">
        <v>0</v>
      </c>
      <c r="BZ570">
        <v>0</v>
      </c>
      <c r="CA570">
        <v>1</v>
      </c>
      <c r="CB570">
        <v>0</v>
      </c>
      <c r="CC570">
        <v>0</v>
      </c>
      <c r="CD570">
        <v>0</v>
      </c>
      <c r="CE570" s="15">
        <v>1</v>
      </c>
      <c r="CF570">
        <v>0</v>
      </c>
      <c r="CG570">
        <v>43</v>
      </c>
      <c r="CH570">
        <v>0</v>
      </c>
      <c r="CI570">
        <v>1</v>
      </c>
      <c r="CJ570">
        <v>23</v>
      </c>
      <c r="CK570" s="28" t="s">
        <v>80</v>
      </c>
    </row>
    <row r="571" spans="1:89" x14ac:dyDescent="0.35">
      <c r="A571">
        <v>570</v>
      </c>
      <c r="B571">
        <v>38</v>
      </c>
      <c r="C571" s="21" t="s">
        <v>150</v>
      </c>
      <c r="D571" s="11">
        <v>6.91</v>
      </c>
      <c r="E571" s="12">
        <v>0.3</v>
      </c>
      <c r="F571" s="7">
        <f t="shared" si="93"/>
        <v>23.033333333333335</v>
      </c>
      <c r="G571" s="8">
        <v>0</v>
      </c>
      <c r="H571" s="9">
        <v>0</v>
      </c>
      <c r="I571" s="9">
        <v>0</v>
      </c>
      <c r="J571" s="9">
        <v>1</v>
      </c>
      <c r="K571" s="9">
        <v>0</v>
      </c>
      <c r="L571" s="8">
        <v>10001</v>
      </c>
      <c r="M571" s="9">
        <v>13</v>
      </c>
      <c r="N571" s="9">
        <f t="shared" si="84"/>
        <v>9987</v>
      </c>
      <c r="O571" s="9">
        <f t="shared" si="85"/>
        <v>50</v>
      </c>
      <c r="P571" s="7">
        <f t="shared" si="98"/>
        <v>9.4307999999999996</v>
      </c>
      <c r="Q571" s="7">
        <f t="shared" si="99"/>
        <v>23.669200000000004</v>
      </c>
      <c r="R571" s="9">
        <v>1</v>
      </c>
      <c r="S571" s="9">
        <v>0</v>
      </c>
      <c r="T571" s="9">
        <v>1</v>
      </c>
      <c r="U571" s="9">
        <v>0</v>
      </c>
      <c r="V571" s="9">
        <v>0</v>
      </c>
      <c r="W571" s="25">
        <v>0</v>
      </c>
      <c r="X571" s="9">
        <v>1</v>
      </c>
      <c r="Y571" s="9">
        <v>0</v>
      </c>
      <c r="Z571" s="25">
        <v>0</v>
      </c>
      <c r="AA571" s="9">
        <v>0</v>
      </c>
      <c r="AB571" s="25">
        <v>1</v>
      </c>
      <c r="AC571" s="17">
        <v>2001</v>
      </c>
      <c r="AD571" s="27">
        <v>0.13719999999999999</v>
      </c>
      <c r="AE571" s="27">
        <f t="shared" si="100"/>
        <v>0.2238</v>
      </c>
      <c r="AF571" s="27">
        <v>0.28599999999999998</v>
      </c>
      <c r="AG571" s="34">
        <v>0.35299999999999998</v>
      </c>
      <c r="AH571" s="33">
        <v>1</v>
      </c>
      <c r="AI571" s="15">
        <v>0</v>
      </c>
      <c r="AJ571">
        <v>1</v>
      </c>
      <c r="AK571" s="31">
        <v>0</v>
      </c>
      <c r="AL571" t="s">
        <v>87</v>
      </c>
      <c r="AM571" s="31" t="s">
        <v>87</v>
      </c>
      <c r="AN571">
        <v>1</v>
      </c>
      <c r="AO571" s="15">
        <v>0</v>
      </c>
      <c r="AP571" t="s">
        <v>87</v>
      </c>
      <c r="AQ571" s="15" t="s">
        <v>87</v>
      </c>
      <c r="AR571" s="15" t="s">
        <v>151</v>
      </c>
      <c r="AS571">
        <v>1</v>
      </c>
      <c r="AT571">
        <v>0</v>
      </c>
      <c r="AU571">
        <v>1</v>
      </c>
      <c r="AV571">
        <v>0</v>
      </c>
      <c r="AW571">
        <v>0</v>
      </c>
      <c r="AX571">
        <v>0</v>
      </c>
      <c r="AY571" s="15">
        <v>0</v>
      </c>
      <c r="AZ571">
        <v>1</v>
      </c>
      <c r="BA571">
        <v>0</v>
      </c>
      <c r="BB571" s="15">
        <v>0</v>
      </c>
      <c r="BC571">
        <v>25208</v>
      </c>
      <c r="BD571">
        <v>1486</v>
      </c>
      <c r="BE571" s="21">
        <v>0.93899999999999995</v>
      </c>
      <c r="BF571" s="21">
        <v>39.1</v>
      </c>
      <c r="BG571">
        <v>1</v>
      </c>
      <c r="BH571">
        <v>0</v>
      </c>
      <c r="BI571">
        <v>0</v>
      </c>
      <c r="BJ571">
        <v>0</v>
      </c>
      <c r="BK571">
        <v>0</v>
      </c>
      <c r="BL571" s="15">
        <v>0</v>
      </c>
      <c r="BM571">
        <v>0</v>
      </c>
      <c r="BN571">
        <v>0</v>
      </c>
      <c r="BO571">
        <v>1</v>
      </c>
      <c r="BP571" s="15">
        <v>0</v>
      </c>
      <c r="BQ571">
        <v>0</v>
      </c>
      <c r="BR571">
        <v>0</v>
      </c>
      <c r="BS571" s="15">
        <v>1</v>
      </c>
      <c r="BT571">
        <v>1</v>
      </c>
      <c r="BU571">
        <v>1</v>
      </c>
      <c r="BV571">
        <v>0</v>
      </c>
      <c r="BW571">
        <v>0</v>
      </c>
      <c r="BX571">
        <v>0</v>
      </c>
      <c r="BY571">
        <v>0</v>
      </c>
      <c r="BZ571">
        <v>0</v>
      </c>
      <c r="CA571">
        <v>1</v>
      </c>
      <c r="CB571">
        <v>0</v>
      </c>
      <c r="CC571">
        <v>0</v>
      </c>
      <c r="CD571">
        <v>0</v>
      </c>
      <c r="CE571" s="15">
        <v>1</v>
      </c>
      <c r="CF571">
        <v>0</v>
      </c>
      <c r="CG571">
        <v>43</v>
      </c>
      <c r="CH571">
        <v>0</v>
      </c>
      <c r="CI571">
        <v>1</v>
      </c>
      <c r="CJ571">
        <v>23</v>
      </c>
      <c r="CK571" s="28" t="s">
        <v>80</v>
      </c>
    </row>
    <row r="572" spans="1:89" x14ac:dyDescent="0.35">
      <c r="A572">
        <v>571</v>
      </c>
      <c r="B572">
        <v>38</v>
      </c>
      <c r="C572" s="21" t="s">
        <v>150</v>
      </c>
      <c r="D572" s="11">
        <v>10.32</v>
      </c>
      <c r="E572" s="12">
        <v>0.2</v>
      </c>
      <c r="F572" s="7">
        <f t="shared" si="93"/>
        <v>51.6</v>
      </c>
      <c r="G572" s="8">
        <v>0</v>
      </c>
      <c r="H572" s="9">
        <v>0</v>
      </c>
      <c r="I572" s="9">
        <v>0</v>
      </c>
      <c r="J572" s="9">
        <v>1</v>
      </c>
      <c r="K572" s="9">
        <v>0</v>
      </c>
      <c r="L572" s="8">
        <v>9550</v>
      </c>
      <c r="M572" s="9">
        <v>13</v>
      </c>
      <c r="N572" s="9">
        <f t="shared" si="84"/>
        <v>9536</v>
      </c>
      <c r="O572" s="9">
        <f t="shared" si="85"/>
        <v>50</v>
      </c>
      <c r="P572" s="7">
        <f t="shared" si="98"/>
        <v>9.4307999999999996</v>
      </c>
      <c r="Q572" s="7">
        <f t="shared" si="99"/>
        <v>23.669200000000004</v>
      </c>
      <c r="R572" s="9">
        <v>1</v>
      </c>
      <c r="S572" s="9">
        <v>0</v>
      </c>
      <c r="T572" s="9">
        <v>1</v>
      </c>
      <c r="U572" s="9">
        <v>0</v>
      </c>
      <c r="V572" s="9">
        <v>0</v>
      </c>
      <c r="W572" s="25">
        <v>0</v>
      </c>
      <c r="X572" s="9">
        <v>1</v>
      </c>
      <c r="Y572" s="9">
        <v>0</v>
      </c>
      <c r="Z572" s="25">
        <v>0</v>
      </c>
      <c r="AA572" s="9">
        <v>0</v>
      </c>
      <c r="AB572" s="25">
        <v>1</v>
      </c>
      <c r="AC572" s="17">
        <v>2001</v>
      </c>
      <c r="AD572" s="27">
        <v>0.13719999999999999</v>
      </c>
      <c r="AE572" s="27">
        <f t="shared" si="100"/>
        <v>0.2238</v>
      </c>
      <c r="AF572" s="27">
        <v>0.28599999999999998</v>
      </c>
      <c r="AG572" s="34">
        <v>0.35299999999999998</v>
      </c>
      <c r="AH572" s="33">
        <v>1</v>
      </c>
      <c r="AI572" s="15">
        <v>0</v>
      </c>
      <c r="AJ572">
        <v>0</v>
      </c>
      <c r="AK572" s="31">
        <v>1</v>
      </c>
      <c r="AL572" t="s">
        <v>87</v>
      </c>
      <c r="AM572" s="31" t="s">
        <v>87</v>
      </c>
      <c r="AN572">
        <v>1</v>
      </c>
      <c r="AO572" s="15">
        <v>0</v>
      </c>
      <c r="AP572" t="s">
        <v>87</v>
      </c>
      <c r="AQ572" s="15" t="s">
        <v>87</v>
      </c>
      <c r="AR572" s="15" t="s">
        <v>151</v>
      </c>
      <c r="AS572">
        <v>1</v>
      </c>
      <c r="AT572">
        <v>0</v>
      </c>
      <c r="AU572">
        <v>1</v>
      </c>
      <c r="AV572">
        <v>0</v>
      </c>
      <c r="AW572">
        <v>0</v>
      </c>
      <c r="AX572">
        <v>0</v>
      </c>
      <c r="AY572" s="15">
        <v>0</v>
      </c>
      <c r="AZ572">
        <v>1</v>
      </c>
      <c r="BA572">
        <v>0</v>
      </c>
      <c r="BB572" s="15">
        <v>0</v>
      </c>
      <c r="BC572">
        <v>25208</v>
      </c>
      <c r="BD572">
        <v>1486</v>
      </c>
      <c r="BE572" s="21">
        <v>0.93899999999999995</v>
      </c>
      <c r="BF572" s="21">
        <v>39.1</v>
      </c>
      <c r="BG572">
        <v>1</v>
      </c>
      <c r="BH572">
        <v>0</v>
      </c>
      <c r="BI572">
        <v>0</v>
      </c>
      <c r="BJ572">
        <v>0</v>
      </c>
      <c r="BK572">
        <v>0</v>
      </c>
      <c r="BL572" s="15">
        <v>0</v>
      </c>
      <c r="BM572">
        <v>0</v>
      </c>
      <c r="BN572">
        <v>0</v>
      </c>
      <c r="BO572">
        <v>1</v>
      </c>
      <c r="BP572" s="15">
        <v>0</v>
      </c>
      <c r="BQ572">
        <v>0</v>
      </c>
      <c r="BR572">
        <v>0</v>
      </c>
      <c r="BS572" s="15">
        <v>1</v>
      </c>
      <c r="BT572">
        <v>1</v>
      </c>
      <c r="BU572">
        <v>1</v>
      </c>
      <c r="BV572">
        <v>0</v>
      </c>
      <c r="BW572">
        <v>0</v>
      </c>
      <c r="BX572">
        <v>0</v>
      </c>
      <c r="BY572">
        <v>0</v>
      </c>
      <c r="BZ572">
        <v>0</v>
      </c>
      <c r="CA572">
        <v>1</v>
      </c>
      <c r="CB572">
        <v>0</v>
      </c>
      <c r="CC572">
        <v>0</v>
      </c>
      <c r="CD572">
        <v>0</v>
      </c>
      <c r="CE572" s="15">
        <v>1</v>
      </c>
      <c r="CF572">
        <v>0</v>
      </c>
      <c r="CG572">
        <v>43</v>
      </c>
      <c r="CH572">
        <v>0</v>
      </c>
      <c r="CI572">
        <v>1</v>
      </c>
      <c r="CJ572">
        <v>23</v>
      </c>
      <c r="CK572" s="28" t="s">
        <v>80</v>
      </c>
    </row>
    <row r="573" spans="1:89" x14ac:dyDescent="0.35">
      <c r="A573">
        <v>572</v>
      </c>
      <c r="B573">
        <v>38</v>
      </c>
      <c r="C573" s="21" t="s">
        <v>150</v>
      </c>
      <c r="D573" s="11">
        <v>5.14</v>
      </c>
      <c r="E573" s="12">
        <v>0.8</v>
      </c>
      <c r="F573" s="7">
        <f t="shared" si="93"/>
        <v>6.4249999999999989</v>
      </c>
      <c r="G573" s="8">
        <v>0</v>
      </c>
      <c r="H573" s="9">
        <v>0</v>
      </c>
      <c r="I573" s="9">
        <v>0</v>
      </c>
      <c r="J573" s="9">
        <v>1</v>
      </c>
      <c r="K573" s="9">
        <v>0</v>
      </c>
      <c r="L573" s="8">
        <v>1717</v>
      </c>
      <c r="M573" s="9">
        <v>13</v>
      </c>
      <c r="N573" s="9">
        <f t="shared" si="84"/>
        <v>1703</v>
      </c>
      <c r="O573" s="9">
        <f t="shared" si="85"/>
        <v>50</v>
      </c>
      <c r="P573" s="7">
        <f t="shared" si="98"/>
        <v>9.4307999999999996</v>
      </c>
      <c r="Q573" s="7">
        <f t="shared" si="99"/>
        <v>23.669200000000004</v>
      </c>
      <c r="R573" s="9">
        <v>1</v>
      </c>
      <c r="S573" s="9">
        <v>0</v>
      </c>
      <c r="T573" s="9">
        <v>1</v>
      </c>
      <c r="U573" s="9">
        <v>0</v>
      </c>
      <c r="V573" s="9">
        <v>0</v>
      </c>
      <c r="W573" s="25">
        <v>0</v>
      </c>
      <c r="X573" s="9">
        <v>1</v>
      </c>
      <c r="Y573" s="9">
        <v>0</v>
      </c>
      <c r="Z573" s="25">
        <v>0</v>
      </c>
      <c r="AA573" s="9">
        <v>0</v>
      </c>
      <c r="AB573" s="25">
        <v>1</v>
      </c>
      <c r="AC573" s="17">
        <v>2001</v>
      </c>
      <c r="AD573" s="27">
        <v>0.13719999999999999</v>
      </c>
      <c r="AE573" s="27">
        <f t="shared" si="100"/>
        <v>0.2238</v>
      </c>
      <c r="AF573" s="27">
        <v>0.28599999999999998</v>
      </c>
      <c r="AG573" s="34">
        <v>0.35299999999999998</v>
      </c>
      <c r="AH573" s="33">
        <v>0</v>
      </c>
      <c r="AI573" s="15">
        <v>1</v>
      </c>
      <c r="AJ573">
        <v>1</v>
      </c>
      <c r="AK573" s="31">
        <v>0</v>
      </c>
      <c r="AL573" t="s">
        <v>87</v>
      </c>
      <c r="AM573" s="31" t="s">
        <v>87</v>
      </c>
      <c r="AN573">
        <v>1</v>
      </c>
      <c r="AO573" s="15">
        <v>0</v>
      </c>
      <c r="AP573" t="s">
        <v>87</v>
      </c>
      <c r="AQ573" s="15" t="s">
        <v>87</v>
      </c>
      <c r="AR573" s="15" t="s">
        <v>151</v>
      </c>
      <c r="AS573">
        <v>1</v>
      </c>
      <c r="AT573">
        <v>0</v>
      </c>
      <c r="AU573">
        <v>1</v>
      </c>
      <c r="AV573">
        <v>0</v>
      </c>
      <c r="AW573">
        <v>0</v>
      </c>
      <c r="AX573">
        <v>0</v>
      </c>
      <c r="AY573" s="15">
        <v>0</v>
      </c>
      <c r="AZ573">
        <v>1</v>
      </c>
      <c r="BA573">
        <v>0</v>
      </c>
      <c r="BB573" s="15">
        <v>0</v>
      </c>
      <c r="BC573">
        <v>25208</v>
      </c>
      <c r="BD573">
        <v>1486</v>
      </c>
      <c r="BE573" s="21">
        <v>0.93899999999999995</v>
      </c>
      <c r="BF573" s="21">
        <v>39.1</v>
      </c>
      <c r="BG573">
        <v>0</v>
      </c>
      <c r="BH573">
        <v>0</v>
      </c>
      <c r="BI573">
        <v>0</v>
      </c>
      <c r="BJ573">
        <v>1</v>
      </c>
      <c r="BK573">
        <v>0</v>
      </c>
      <c r="BL573" s="15">
        <v>0</v>
      </c>
      <c r="BM573">
        <v>0</v>
      </c>
      <c r="BN573">
        <v>1</v>
      </c>
      <c r="BO573">
        <v>0</v>
      </c>
      <c r="BP573" s="15">
        <v>0</v>
      </c>
      <c r="BQ573">
        <v>0</v>
      </c>
      <c r="BR573">
        <v>0</v>
      </c>
      <c r="BS573" s="15">
        <v>1</v>
      </c>
      <c r="BT573">
        <v>1</v>
      </c>
      <c r="BU573">
        <v>1</v>
      </c>
      <c r="BV573">
        <v>0</v>
      </c>
      <c r="BW573">
        <v>0</v>
      </c>
      <c r="BX573">
        <v>0</v>
      </c>
      <c r="BY573">
        <v>0</v>
      </c>
      <c r="BZ573">
        <v>0</v>
      </c>
      <c r="CA573">
        <v>1</v>
      </c>
      <c r="CB573">
        <v>0</v>
      </c>
      <c r="CC573">
        <v>0</v>
      </c>
      <c r="CD573">
        <v>0</v>
      </c>
      <c r="CE573" s="15">
        <v>1</v>
      </c>
      <c r="CF573">
        <v>0</v>
      </c>
      <c r="CG573">
        <v>43</v>
      </c>
      <c r="CH573">
        <v>0</v>
      </c>
      <c r="CI573">
        <v>1</v>
      </c>
      <c r="CJ573">
        <v>23</v>
      </c>
      <c r="CK573" s="28" t="s">
        <v>80</v>
      </c>
    </row>
    <row r="574" spans="1:89" x14ac:dyDescent="0.35">
      <c r="A574">
        <v>573</v>
      </c>
      <c r="B574">
        <v>38</v>
      </c>
      <c r="C574" s="21" t="s">
        <v>150</v>
      </c>
      <c r="D574" s="11">
        <v>7.63</v>
      </c>
      <c r="E574" s="12">
        <v>1.5</v>
      </c>
      <c r="F574" s="7">
        <f t="shared" si="93"/>
        <v>5.0866666666666669</v>
      </c>
      <c r="G574" s="8">
        <v>0</v>
      </c>
      <c r="H574" s="9">
        <v>0</v>
      </c>
      <c r="I574" s="9">
        <v>0</v>
      </c>
      <c r="J574" s="9">
        <v>1</v>
      </c>
      <c r="K574" s="9">
        <v>0</v>
      </c>
      <c r="L574" s="8">
        <v>563</v>
      </c>
      <c r="M574" s="9">
        <v>13</v>
      </c>
      <c r="N574" s="9">
        <f t="shared" si="84"/>
        <v>549</v>
      </c>
      <c r="O574" s="9">
        <f t="shared" si="85"/>
        <v>50</v>
      </c>
      <c r="P574" s="7">
        <f t="shared" si="98"/>
        <v>9.4307999999999996</v>
      </c>
      <c r="Q574" s="7">
        <f t="shared" si="99"/>
        <v>23.669200000000004</v>
      </c>
      <c r="R574" s="9">
        <v>1</v>
      </c>
      <c r="S574" s="9">
        <v>0</v>
      </c>
      <c r="T574" s="9">
        <v>1</v>
      </c>
      <c r="U574" s="9">
        <v>0</v>
      </c>
      <c r="V574" s="9">
        <v>0</v>
      </c>
      <c r="W574" s="25">
        <v>0</v>
      </c>
      <c r="X574" s="9">
        <v>1</v>
      </c>
      <c r="Y574" s="9">
        <v>0</v>
      </c>
      <c r="Z574" s="25">
        <v>0</v>
      </c>
      <c r="AA574" s="9">
        <v>0</v>
      </c>
      <c r="AB574" s="25">
        <v>1</v>
      </c>
      <c r="AC574" s="17">
        <v>2001</v>
      </c>
      <c r="AD574" s="27">
        <v>0.13719999999999999</v>
      </c>
      <c r="AE574" s="27">
        <f t="shared" si="100"/>
        <v>0.2238</v>
      </c>
      <c r="AF574" s="27">
        <v>0.28599999999999998</v>
      </c>
      <c r="AG574" s="34">
        <v>0.35299999999999998</v>
      </c>
      <c r="AH574" s="33">
        <v>0</v>
      </c>
      <c r="AI574" s="15">
        <v>1</v>
      </c>
      <c r="AJ574">
        <v>0</v>
      </c>
      <c r="AK574" s="31">
        <v>1</v>
      </c>
      <c r="AL574" t="s">
        <v>87</v>
      </c>
      <c r="AM574" s="31" t="s">
        <v>87</v>
      </c>
      <c r="AN574">
        <v>1</v>
      </c>
      <c r="AO574" s="15">
        <v>0</v>
      </c>
      <c r="AP574" t="s">
        <v>87</v>
      </c>
      <c r="AQ574" s="15" t="s">
        <v>87</v>
      </c>
      <c r="AR574" s="15" t="s">
        <v>151</v>
      </c>
      <c r="AS574">
        <v>1</v>
      </c>
      <c r="AT574">
        <v>0</v>
      </c>
      <c r="AU574">
        <v>1</v>
      </c>
      <c r="AV574">
        <v>0</v>
      </c>
      <c r="AW574">
        <v>0</v>
      </c>
      <c r="AX574">
        <v>0</v>
      </c>
      <c r="AY574" s="15">
        <v>0</v>
      </c>
      <c r="AZ574">
        <v>1</v>
      </c>
      <c r="BA574">
        <v>0</v>
      </c>
      <c r="BB574" s="15">
        <v>0</v>
      </c>
      <c r="BC574">
        <v>25208</v>
      </c>
      <c r="BD574">
        <v>1486</v>
      </c>
      <c r="BE574" s="21">
        <v>0.93899999999999995</v>
      </c>
      <c r="BF574" s="21">
        <v>39.1</v>
      </c>
      <c r="BG574">
        <v>0</v>
      </c>
      <c r="BH574">
        <v>0</v>
      </c>
      <c r="BI574">
        <v>0</v>
      </c>
      <c r="BJ574">
        <v>1</v>
      </c>
      <c r="BK574">
        <v>0</v>
      </c>
      <c r="BL574" s="15">
        <v>0</v>
      </c>
      <c r="BM574">
        <v>0</v>
      </c>
      <c r="BN574">
        <v>1</v>
      </c>
      <c r="BO574">
        <v>0</v>
      </c>
      <c r="BP574" s="15">
        <v>0</v>
      </c>
      <c r="BQ574">
        <v>0</v>
      </c>
      <c r="BR574">
        <v>0</v>
      </c>
      <c r="BS574" s="15">
        <v>1</v>
      </c>
      <c r="BT574">
        <v>1</v>
      </c>
      <c r="BU574">
        <v>1</v>
      </c>
      <c r="BV574">
        <v>0</v>
      </c>
      <c r="BW574">
        <v>0</v>
      </c>
      <c r="BX574">
        <v>0</v>
      </c>
      <c r="BY574">
        <v>0</v>
      </c>
      <c r="BZ574">
        <v>0</v>
      </c>
      <c r="CA574">
        <v>1</v>
      </c>
      <c r="CB574">
        <v>0</v>
      </c>
      <c r="CC574">
        <v>0</v>
      </c>
      <c r="CD574">
        <v>0</v>
      </c>
      <c r="CE574" s="15">
        <v>1</v>
      </c>
      <c r="CF574">
        <v>0</v>
      </c>
      <c r="CG574">
        <v>43</v>
      </c>
      <c r="CH574">
        <v>0</v>
      </c>
      <c r="CI574">
        <v>1</v>
      </c>
      <c r="CJ574">
        <v>23</v>
      </c>
      <c r="CK574" s="28" t="s">
        <v>80</v>
      </c>
    </row>
    <row r="575" spans="1:89" x14ac:dyDescent="0.35">
      <c r="A575">
        <v>574</v>
      </c>
      <c r="B575">
        <v>38</v>
      </c>
      <c r="C575" s="21" t="s">
        <v>150</v>
      </c>
      <c r="D575" s="11">
        <v>5.52</v>
      </c>
      <c r="E575" s="12">
        <v>2.2000000000000002</v>
      </c>
      <c r="F575" s="7">
        <f t="shared" si="93"/>
        <v>2.5090909090909088</v>
      </c>
      <c r="G575" s="8">
        <v>0</v>
      </c>
      <c r="H575" s="9">
        <v>0</v>
      </c>
      <c r="I575" s="9">
        <v>0</v>
      </c>
      <c r="J575" s="9">
        <v>1</v>
      </c>
      <c r="K575" s="9">
        <v>0</v>
      </c>
      <c r="L575" s="8">
        <v>1717</v>
      </c>
      <c r="M575" s="9">
        <v>13</v>
      </c>
      <c r="N575" s="9">
        <f t="shared" si="84"/>
        <v>1703</v>
      </c>
      <c r="O575" s="9">
        <f t="shared" si="85"/>
        <v>50</v>
      </c>
      <c r="P575" s="7">
        <f t="shared" si="98"/>
        <v>9.4307999999999996</v>
      </c>
      <c r="Q575" s="7">
        <f t="shared" si="99"/>
        <v>23.669200000000004</v>
      </c>
      <c r="R575" s="9">
        <v>1</v>
      </c>
      <c r="S575" s="9">
        <v>0</v>
      </c>
      <c r="T575" s="9">
        <v>1</v>
      </c>
      <c r="U575" s="9">
        <v>0</v>
      </c>
      <c r="V575" s="9">
        <v>0</v>
      </c>
      <c r="W575" s="25">
        <v>0</v>
      </c>
      <c r="X575" s="9">
        <v>1</v>
      </c>
      <c r="Y575" s="9">
        <v>0</v>
      </c>
      <c r="Z575" s="25">
        <v>0</v>
      </c>
      <c r="AA575" s="9">
        <v>0</v>
      </c>
      <c r="AB575" s="25">
        <v>1</v>
      </c>
      <c r="AC575" s="17">
        <v>2001</v>
      </c>
      <c r="AD575" s="27">
        <v>0.13719999999999999</v>
      </c>
      <c r="AE575" s="27">
        <f t="shared" si="100"/>
        <v>0.2238</v>
      </c>
      <c r="AF575" s="27">
        <v>0.28599999999999998</v>
      </c>
      <c r="AG575" s="34">
        <v>0.35299999999999998</v>
      </c>
      <c r="AH575" s="33">
        <v>0</v>
      </c>
      <c r="AI575" s="15">
        <v>1</v>
      </c>
      <c r="AJ575">
        <v>1</v>
      </c>
      <c r="AK575" s="31">
        <v>0</v>
      </c>
      <c r="AL575" t="s">
        <v>87</v>
      </c>
      <c r="AM575" s="31" t="s">
        <v>87</v>
      </c>
      <c r="AN575">
        <v>1</v>
      </c>
      <c r="AO575" s="15">
        <v>0</v>
      </c>
      <c r="AP575" t="s">
        <v>87</v>
      </c>
      <c r="AQ575" s="15" t="s">
        <v>87</v>
      </c>
      <c r="AR575" s="15" t="s">
        <v>151</v>
      </c>
      <c r="AS575">
        <v>1</v>
      </c>
      <c r="AT575">
        <v>0</v>
      </c>
      <c r="AU575">
        <v>1</v>
      </c>
      <c r="AV575">
        <v>0</v>
      </c>
      <c r="AW575">
        <v>0</v>
      </c>
      <c r="AX575">
        <v>0</v>
      </c>
      <c r="AY575" s="15">
        <v>0</v>
      </c>
      <c r="AZ575">
        <v>1</v>
      </c>
      <c r="BA575">
        <v>0</v>
      </c>
      <c r="BB575" s="15">
        <v>0</v>
      </c>
      <c r="BC575">
        <v>25208</v>
      </c>
      <c r="BD575">
        <v>1486</v>
      </c>
      <c r="BE575" s="21">
        <v>0.93899999999999995</v>
      </c>
      <c r="BF575" s="21">
        <v>39.1</v>
      </c>
      <c r="BG575">
        <v>0</v>
      </c>
      <c r="BH575">
        <v>0</v>
      </c>
      <c r="BI575">
        <v>0</v>
      </c>
      <c r="BJ575">
        <v>1</v>
      </c>
      <c r="BK575">
        <v>0</v>
      </c>
      <c r="BL575" s="15">
        <v>0</v>
      </c>
      <c r="BM575">
        <v>0</v>
      </c>
      <c r="BN575">
        <v>1</v>
      </c>
      <c r="BO575">
        <v>0</v>
      </c>
      <c r="BP575" s="15">
        <v>0</v>
      </c>
      <c r="BQ575">
        <v>0</v>
      </c>
      <c r="BR575">
        <v>0</v>
      </c>
      <c r="BS575" s="15">
        <v>1</v>
      </c>
      <c r="BT575">
        <v>1</v>
      </c>
      <c r="BU575">
        <v>1</v>
      </c>
      <c r="BV575">
        <v>0</v>
      </c>
      <c r="BW575">
        <v>0</v>
      </c>
      <c r="BX575">
        <v>0</v>
      </c>
      <c r="BY575">
        <v>0</v>
      </c>
      <c r="BZ575">
        <v>0</v>
      </c>
      <c r="CA575">
        <v>1</v>
      </c>
      <c r="CB575">
        <v>0</v>
      </c>
      <c r="CC575">
        <v>0</v>
      </c>
      <c r="CD575">
        <v>0</v>
      </c>
      <c r="CE575" s="15">
        <v>1</v>
      </c>
      <c r="CF575">
        <v>0</v>
      </c>
      <c r="CG575">
        <v>43</v>
      </c>
      <c r="CH575">
        <v>0</v>
      </c>
      <c r="CI575">
        <v>1</v>
      </c>
      <c r="CJ575">
        <v>23</v>
      </c>
      <c r="CK575" s="28" t="s">
        <v>80</v>
      </c>
    </row>
    <row r="576" spans="1:89" x14ac:dyDescent="0.35">
      <c r="A576">
        <v>575</v>
      </c>
      <c r="B576">
        <v>38</v>
      </c>
      <c r="C576" s="21" t="s">
        <v>150</v>
      </c>
      <c r="D576" s="11">
        <v>7.84</v>
      </c>
      <c r="E576" s="12">
        <v>6.6</v>
      </c>
      <c r="F576" s="7">
        <f t="shared" ref="F576:F607" si="101">D576/E576</f>
        <v>1.187878787878788</v>
      </c>
      <c r="G576" s="8">
        <v>0</v>
      </c>
      <c r="H576" s="9">
        <v>0</v>
      </c>
      <c r="I576" s="9">
        <v>0</v>
      </c>
      <c r="J576" s="9">
        <v>1</v>
      </c>
      <c r="K576" s="9">
        <v>0</v>
      </c>
      <c r="L576" s="8">
        <v>563</v>
      </c>
      <c r="M576" s="9">
        <v>13</v>
      </c>
      <c r="N576" s="9">
        <f t="shared" si="84"/>
        <v>549</v>
      </c>
      <c r="O576" s="9">
        <f t="shared" si="85"/>
        <v>50</v>
      </c>
      <c r="P576" s="7">
        <f t="shared" si="98"/>
        <v>9.4307999999999996</v>
      </c>
      <c r="Q576" s="7">
        <f t="shared" si="99"/>
        <v>23.669200000000004</v>
      </c>
      <c r="R576" s="9">
        <v>1</v>
      </c>
      <c r="S576" s="9">
        <v>0</v>
      </c>
      <c r="T576" s="9">
        <v>1</v>
      </c>
      <c r="U576" s="9">
        <v>0</v>
      </c>
      <c r="V576" s="9">
        <v>0</v>
      </c>
      <c r="W576" s="25">
        <v>0</v>
      </c>
      <c r="X576" s="9">
        <v>1</v>
      </c>
      <c r="Y576" s="9">
        <v>0</v>
      </c>
      <c r="Z576" s="25">
        <v>0</v>
      </c>
      <c r="AA576" s="9">
        <v>0</v>
      </c>
      <c r="AB576" s="25">
        <v>1</v>
      </c>
      <c r="AC576" s="17">
        <v>2001</v>
      </c>
      <c r="AD576" s="27">
        <v>0.13719999999999999</v>
      </c>
      <c r="AE576" s="27">
        <f t="shared" si="100"/>
        <v>0.2238</v>
      </c>
      <c r="AF576" s="27">
        <v>0.28599999999999998</v>
      </c>
      <c r="AG576" s="34">
        <v>0.35299999999999998</v>
      </c>
      <c r="AH576" s="33">
        <v>0</v>
      </c>
      <c r="AI576" s="15">
        <v>1</v>
      </c>
      <c r="AJ576">
        <v>0</v>
      </c>
      <c r="AK576" s="31">
        <v>1</v>
      </c>
      <c r="AL576" t="s">
        <v>87</v>
      </c>
      <c r="AM576" s="31" t="s">
        <v>87</v>
      </c>
      <c r="AN576">
        <v>1</v>
      </c>
      <c r="AO576" s="15">
        <v>0</v>
      </c>
      <c r="AP576" t="s">
        <v>87</v>
      </c>
      <c r="AQ576" s="15" t="s">
        <v>87</v>
      </c>
      <c r="AR576" s="15" t="s">
        <v>151</v>
      </c>
      <c r="AS576">
        <v>1</v>
      </c>
      <c r="AT576">
        <v>0</v>
      </c>
      <c r="AU576">
        <v>1</v>
      </c>
      <c r="AV576">
        <v>0</v>
      </c>
      <c r="AW576">
        <v>0</v>
      </c>
      <c r="AX576">
        <v>0</v>
      </c>
      <c r="AY576" s="15">
        <v>0</v>
      </c>
      <c r="AZ576">
        <v>1</v>
      </c>
      <c r="BA576">
        <v>0</v>
      </c>
      <c r="BB576" s="15">
        <v>0</v>
      </c>
      <c r="BC576">
        <v>25208</v>
      </c>
      <c r="BD576">
        <v>1486</v>
      </c>
      <c r="BE576" s="21">
        <v>0.93899999999999995</v>
      </c>
      <c r="BF576" s="21">
        <v>39.1</v>
      </c>
      <c r="BG576">
        <v>0</v>
      </c>
      <c r="BH576">
        <v>0</v>
      </c>
      <c r="BI576">
        <v>0</v>
      </c>
      <c r="BJ576">
        <v>1</v>
      </c>
      <c r="BK576">
        <v>0</v>
      </c>
      <c r="BL576" s="15">
        <v>0</v>
      </c>
      <c r="BM576">
        <v>0</v>
      </c>
      <c r="BN576">
        <v>1</v>
      </c>
      <c r="BO576">
        <v>0</v>
      </c>
      <c r="BP576" s="15">
        <v>0</v>
      </c>
      <c r="BQ576">
        <v>0</v>
      </c>
      <c r="BR576">
        <v>0</v>
      </c>
      <c r="BS576" s="15">
        <v>1</v>
      </c>
      <c r="BT576">
        <v>1</v>
      </c>
      <c r="BU576">
        <v>1</v>
      </c>
      <c r="BV576">
        <v>0</v>
      </c>
      <c r="BW576">
        <v>0</v>
      </c>
      <c r="BX576">
        <v>0</v>
      </c>
      <c r="BY576">
        <v>0</v>
      </c>
      <c r="BZ576">
        <v>0</v>
      </c>
      <c r="CA576">
        <v>1</v>
      </c>
      <c r="CB576">
        <v>0</v>
      </c>
      <c r="CC576">
        <v>0</v>
      </c>
      <c r="CD576">
        <v>0</v>
      </c>
      <c r="CE576" s="15">
        <v>1</v>
      </c>
      <c r="CF576">
        <v>0</v>
      </c>
      <c r="CG576">
        <v>43</v>
      </c>
      <c r="CH576">
        <v>0</v>
      </c>
      <c r="CI576">
        <v>1</v>
      </c>
      <c r="CJ576">
        <v>23</v>
      </c>
      <c r="CK576" s="28" t="s">
        <v>80</v>
      </c>
    </row>
    <row r="577" spans="1:89" x14ac:dyDescent="0.35">
      <c r="A577">
        <v>576</v>
      </c>
      <c r="B577">
        <v>38</v>
      </c>
      <c r="C577" s="21" t="s">
        <v>150</v>
      </c>
      <c r="D577" s="11">
        <v>10.7</v>
      </c>
      <c r="E577" s="12">
        <v>0.7</v>
      </c>
      <c r="F577" s="7">
        <f t="shared" si="101"/>
        <v>15.285714285714286</v>
      </c>
      <c r="G577" s="8">
        <v>0</v>
      </c>
      <c r="H577" s="9">
        <v>0</v>
      </c>
      <c r="I577" s="9">
        <v>0</v>
      </c>
      <c r="J577" s="9">
        <v>1</v>
      </c>
      <c r="K577" s="9">
        <v>0</v>
      </c>
      <c r="L577" s="8">
        <v>3169</v>
      </c>
      <c r="M577" s="9">
        <v>6</v>
      </c>
      <c r="N577" s="9">
        <f t="shared" si="84"/>
        <v>3162</v>
      </c>
      <c r="O577" s="9">
        <f t="shared" si="85"/>
        <v>50</v>
      </c>
      <c r="P577" s="7">
        <f t="shared" si="98"/>
        <v>9.4307999999999996</v>
      </c>
      <c r="Q577" s="7">
        <f t="shared" si="99"/>
        <v>23.669200000000004</v>
      </c>
      <c r="R577" s="9">
        <v>1</v>
      </c>
      <c r="S577" s="9">
        <v>0</v>
      </c>
      <c r="T577" s="9">
        <v>1</v>
      </c>
      <c r="U577" s="9">
        <v>0</v>
      </c>
      <c r="V577" s="9">
        <v>0</v>
      </c>
      <c r="W577" s="25">
        <v>0</v>
      </c>
      <c r="X577" s="9">
        <v>1</v>
      </c>
      <c r="Y577" s="9">
        <v>0</v>
      </c>
      <c r="Z577" s="25">
        <v>0</v>
      </c>
      <c r="AA577" s="9">
        <v>0</v>
      </c>
      <c r="AB577" s="25">
        <v>1</v>
      </c>
      <c r="AC577" s="17">
        <v>2001</v>
      </c>
      <c r="AD577" s="27">
        <v>0.13719999999999999</v>
      </c>
      <c r="AE577" s="27">
        <f t="shared" si="100"/>
        <v>0.2238</v>
      </c>
      <c r="AF577" s="27">
        <v>0.28599999999999998</v>
      </c>
      <c r="AG577" s="34">
        <v>0.35299999999999998</v>
      </c>
      <c r="AH577" s="33">
        <v>0.56999999999999995</v>
      </c>
      <c r="AI577" s="15">
        <v>0.43</v>
      </c>
      <c r="AJ577">
        <v>0</v>
      </c>
      <c r="AK577" s="31">
        <v>1</v>
      </c>
      <c r="AL577" t="s">
        <v>87</v>
      </c>
      <c r="AM577" s="31" t="s">
        <v>87</v>
      </c>
      <c r="AN577">
        <v>1</v>
      </c>
      <c r="AO577" s="15">
        <v>0</v>
      </c>
      <c r="AP577" t="s">
        <v>87</v>
      </c>
      <c r="AQ577" s="15" t="s">
        <v>87</v>
      </c>
      <c r="AR577" s="15" t="s">
        <v>151</v>
      </c>
      <c r="AS577">
        <v>1</v>
      </c>
      <c r="AT577">
        <v>0</v>
      </c>
      <c r="AU577">
        <v>1</v>
      </c>
      <c r="AV577">
        <v>0</v>
      </c>
      <c r="AW577">
        <v>0</v>
      </c>
      <c r="AX577">
        <v>0</v>
      </c>
      <c r="AY577" s="15">
        <v>0</v>
      </c>
      <c r="AZ577">
        <v>1</v>
      </c>
      <c r="BA577">
        <v>0</v>
      </c>
      <c r="BB577" s="15">
        <v>0</v>
      </c>
      <c r="BC577">
        <v>25208</v>
      </c>
      <c r="BD577">
        <v>1486</v>
      </c>
      <c r="BE577" s="21">
        <v>0.93899999999999995</v>
      </c>
      <c r="BF577" s="21">
        <v>39.1</v>
      </c>
      <c r="BG577">
        <v>1</v>
      </c>
      <c r="BH577">
        <v>0</v>
      </c>
      <c r="BI577">
        <v>0</v>
      </c>
      <c r="BJ577">
        <v>0</v>
      </c>
      <c r="BK577">
        <v>0</v>
      </c>
      <c r="BL577" s="15">
        <v>0</v>
      </c>
      <c r="BM577">
        <v>1</v>
      </c>
      <c r="BN577">
        <v>0</v>
      </c>
      <c r="BO577">
        <v>0</v>
      </c>
      <c r="BP577" s="15">
        <v>0</v>
      </c>
      <c r="BQ577">
        <v>0</v>
      </c>
      <c r="BR577">
        <v>0</v>
      </c>
      <c r="BS577" s="15">
        <v>0</v>
      </c>
      <c r="BT577">
        <v>1</v>
      </c>
      <c r="BU577">
        <v>1</v>
      </c>
      <c r="BV577">
        <v>0</v>
      </c>
      <c r="BW577">
        <v>0</v>
      </c>
      <c r="BX577">
        <v>0</v>
      </c>
      <c r="BY577">
        <v>0</v>
      </c>
      <c r="BZ577">
        <v>0</v>
      </c>
      <c r="CA577">
        <v>0</v>
      </c>
      <c r="CB577">
        <v>0</v>
      </c>
      <c r="CC577">
        <v>0</v>
      </c>
      <c r="CD577">
        <v>0</v>
      </c>
      <c r="CE577" s="15">
        <v>0</v>
      </c>
      <c r="CF577">
        <v>0</v>
      </c>
      <c r="CG577">
        <v>43</v>
      </c>
      <c r="CH577">
        <v>0</v>
      </c>
      <c r="CI577">
        <v>1</v>
      </c>
      <c r="CJ577">
        <v>23</v>
      </c>
      <c r="CK577" s="28" t="s">
        <v>80</v>
      </c>
    </row>
    <row r="578" spans="1:89" x14ac:dyDescent="0.35">
      <c r="A578">
        <v>577</v>
      </c>
      <c r="B578">
        <v>38</v>
      </c>
      <c r="C578" s="21" t="s">
        <v>150</v>
      </c>
      <c r="D578" s="11">
        <v>6.1</v>
      </c>
      <c r="E578" s="12">
        <v>0.6</v>
      </c>
      <c r="F578" s="7">
        <f t="shared" si="101"/>
        <v>10.166666666666666</v>
      </c>
      <c r="G578" s="8">
        <v>0</v>
      </c>
      <c r="H578" s="9">
        <v>0</v>
      </c>
      <c r="I578" s="9">
        <v>0</v>
      </c>
      <c r="J578" s="9">
        <v>1</v>
      </c>
      <c r="K578" s="9">
        <v>0</v>
      </c>
      <c r="L578" s="8">
        <v>1981</v>
      </c>
      <c r="M578" s="9">
        <v>6</v>
      </c>
      <c r="N578" s="9">
        <f t="shared" ref="N578:N641" si="102">L578-M578-1</f>
        <v>1974</v>
      </c>
      <c r="O578" s="9">
        <f t="shared" ref="O578:O641" si="103">COUNTIF(B:B,B578)</f>
        <v>50</v>
      </c>
      <c r="P578" s="7">
        <f t="shared" si="98"/>
        <v>9.4307999999999996</v>
      </c>
      <c r="Q578" s="7">
        <f t="shared" si="99"/>
        <v>23.669200000000004</v>
      </c>
      <c r="R578" s="9">
        <v>1</v>
      </c>
      <c r="S578" s="9">
        <v>0</v>
      </c>
      <c r="T578" s="9">
        <v>1</v>
      </c>
      <c r="U578" s="9">
        <v>0</v>
      </c>
      <c r="V578" s="9">
        <v>0</v>
      </c>
      <c r="W578" s="25">
        <v>0</v>
      </c>
      <c r="X578" s="9">
        <v>1</v>
      </c>
      <c r="Y578" s="9">
        <v>0</v>
      </c>
      <c r="Z578" s="25">
        <v>0</v>
      </c>
      <c r="AA578" s="9">
        <v>0</v>
      </c>
      <c r="AB578" s="25">
        <v>1</v>
      </c>
      <c r="AC578" s="17">
        <v>2001</v>
      </c>
      <c r="AD578" s="27">
        <v>0.13719999999999999</v>
      </c>
      <c r="AE578" s="27">
        <f t="shared" si="100"/>
        <v>0.2238</v>
      </c>
      <c r="AF578" s="27">
        <v>0.28599999999999998</v>
      </c>
      <c r="AG578" s="34">
        <v>0.35299999999999998</v>
      </c>
      <c r="AH578" s="33">
        <v>0.56999999999999995</v>
      </c>
      <c r="AI578" s="15">
        <v>0.43</v>
      </c>
      <c r="AJ578">
        <v>1</v>
      </c>
      <c r="AK578" s="31">
        <v>0</v>
      </c>
      <c r="AL578" t="s">
        <v>87</v>
      </c>
      <c r="AM578" s="31" t="s">
        <v>87</v>
      </c>
      <c r="AN578">
        <v>1</v>
      </c>
      <c r="AO578" s="15">
        <v>0</v>
      </c>
      <c r="AP578" t="s">
        <v>87</v>
      </c>
      <c r="AQ578" s="15" t="s">
        <v>87</v>
      </c>
      <c r="AR578" s="15" t="s">
        <v>151</v>
      </c>
      <c r="AS578">
        <v>1</v>
      </c>
      <c r="AT578">
        <v>0</v>
      </c>
      <c r="AU578">
        <v>1</v>
      </c>
      <c r="AV578">
        <v>0</v>
      </c>
      <c r="AW578">
        <v>0</v>
      </c>
      <c r="AX578">
        <v>0</v>
      </c>
      <c r="AY578" s="15">
        <v>0</v>
      </c>
      <c r="AZ578">
        <v>1</v>
      </c>
      <c r="BA578">
        <v>0</v>
      </c>
      <c r="BB578" s="15">
        <v>0</v>
      </c>
      <c r="BC578">
        <v>25208</v>
      </c>
      <c r="BD578">
        <v>1486</v>
      </c>
      <c r="BE578" s="21">
        <v>0.93899999999999995</v>
      </c>
      <c r="BF578" s="21">
        <v>39.1</v>
      </c>
      <c r="BG578">
        <v>1</v>
      </c>
      <c r="BH578">
        <v>0</v>
      </c>
      <c r="BI578">
        <v>0</v>
      </c>
      <c r="BJ578">
        <v>0</v>
      </c>
      <c r="BK578">
        <v>0</v>
      </c>
      <c r="BL578" s="15">
        <v>0</v>
      </c>
      <c r="BM578">
        <v>1</v>
      </c>
      <c r="BN578">
        <v>0</v>
      </c>
      <c r="BO578">
        <v>0</v>
      </c>
      <c r="BP578" s="15">
        <v>0</v>
      </c>
      <c r="BQ578">
        <v>0</v>
      </c>
      <c r="BR578">
        <v>0</v>
      </c>
      <c r="BS578" s="15">
        <v>0</v>
      </c>
      <c r="BT578">
        <v>1</v>
      </c>
      <c r="BU578">
        <v>1</v>
      </c>
      <c r="BV578">
        <v>0</v>
      </c>
      <c r="BW578">
        <v>0</v>
      </c>
      <c r="BX578">
        <v>0</v>
      </c>
      <c r="BY578">
        <v>0</v>
      </c>
      <c r="BZ578">
        <v>0</v>
      </c>
      <c r="CA578">
        <v>0</v>
      </c>
      <c r="CB578">
        <v>0</v>
      </c>
      <c r="CC578">
        <v>0</v>
      </c>
      <c r="CD578">
        <v>0</v>
      </c>
      <c r="CE578" s="15">
        <v>0</v>
      </c>
      <c r="CF578">
        <v>0</v>
      </c>
      <c r="CG578">
        <v>43</v>
      </c>
      <c r="CH578">
        <v>0</v>
      </c>
      <c r="CI578">
        <v>1</v>
      </c>
      <c r="CJ578">
        <v>23</v>
      </c>
      <c r="CK578" s="28" t="s">
        <v>80</v>
      </c>
    </row>
    <row r="579" spans="1:89" x14ac:dyDescent="0.35">
      <c r="A579">
        <v>578</v>
      </c>
      <c r="B579">
        <v>38</v>
      </c>
      <c r="C579" s="21" t="s">
        <v>150</v>
      </c>
      <c r="D579" s="11">
        <v>10.7</v>
      </c>
      <c r="E579" s="12">
        <v>0.7</v>
      </c>
      <c r="F579" s="7">
        <f t="shared" si="101"/>
        <v>15.285714285714286</v>
      </c>
      <c r="G579" s="8">
        <v>0</v>
      </c>
      <c r="H579" s="9">
        <v>0</v>
      </c>
      <c r="I579" s="9">
        <v>0</v>
      </c>
      <c r="J579" s="9">
        <v>1</v>
      </c>
      <c r="K579" s="9">
        <v>0</v>
      </c>
      <c r="L579" s="8">
        <v>3169</v>
      </c>
      <c r="M579" s="9">
        <v>6</v>
      </c>
      <c r="N579" s="9">
        <f t="shared" si="102"/>
        <v>3162</v>
      </c>
      <c r="O579" s="9">
        <f t="shared" si="103"/>
        <v>50</v>
      </c>
      <c r="P579" s="7">
        <f t="shared" si="98"/>
        <v>9.4307999999999996</v>
      </c>
      <c r="Q579" s="7">
        <f t="shared" si="99"/>
        <v>23.669200000000004</v>
      </c>
      <c r="R579" s="9">
        <v>1</v>
      </c>
      <c r="S579" s="9">
        <v>0</v>
      </c>
      <c r="T579" s="9">
        <v>1</v>
      </c>
      <c r="U579" s="9">
        <v>0</v>
      </c>
      <c r="V579" s="9">
        <v>0</v>
      </c>
      <c r="W579" s="25">
        <v>0</v>
      </c>
      <c r="X579" s="9">
        <v>1</v>
      </c>
      <c r="Y579" s="9">
        <v>0</v>
      </c>
      <c r="Z579" s="25">
        <v>0</v>
      </c>
      <c r="AA579" s="9">
        <v>0</v>
      </c>
      <c r="AB579" s="25">
        <v>1</v>
      </c>
      <c r="AC579" s="17">
        <v>2001</v>
      </c>
      <c r="AD579" s="27">
        <v>0.13719999999999999</v>
      </c>
      <c r="AE579" s="27">
        <f t="shared" si="100"/>
        <v>0.2238</v>
      </c>
      <c r="AF579" s="27">
        <v>0.28599999999999998</v>
      </c>
      <c r="AG579" s="34">
        <v>0.35299999999999998</v>
      </c>
      <c r="AH579" s="33">
        <v>0.56999999999999995</v>
      </c>
      <c r="AI579" s="15">
        <v>0.43</v>
      </c>
      <c r="AJ579">
        <v>0</v>
      </c>
      <c r="AK579" s="31">
        <v>1</v>
      </c>
      <c r="AL579" t="s">
        <v>87</v>
      </c>
      <c r="AM579" s="31" t="s">
        <v>87</v>
      </c>
      <c r="AN579">
        <v>1</v>
      </c>
      <c r="AO579" s="15">
        <v>0</v>
      </c>
      <c r="AP579" t="s">
        <v>87</v>
      </c>
      <c r="AQ579" s="15" t="s">
        <v>87</v>
      </c>
      <c r="AR579" s="15" t="s">
        <v>151</v>
      </c>
      <c r="AS579">
        <v>1</v>
      </c>
      <c r="AT579">
        <v>0</v>
      </c>
      <c r="AU579">
        <v>1</v>
      </c>
      <c r="AV579">
        <v>0</v>
      </c>
      <c r="AW579">
        <v>0</v>
      </c>
      <c r="AX579">
        <v>0</v>
      </c>
      <c r="AY579" s="15">
        <v>0</v>
      </c>
      <c r="AZ579">
        <v>1</v>
      </c>
      <c r="BA579">
        <v>0</v>
      </c>
      <c r="BB579" s="15">
        <v>0</v>
      </c>
      <c r="BC579">
        <v>25208</v>
      </c>
      <c r="BD579">
        <v>1486</v>
      </c>
      <c r="BE579" s="21">
        <v>0.93899999999999995</v>
      </c>
      <c r="BF579" s="21">
        <v>39.1</v>
      </c>
      <c r="BG579">
        <v>1</v>
      </c>
      <c r="BH579">
        <v>0</v>
      </c>
      <c r="BI579">
        <v>0</v>
      </c>
      <c r="BJ579">
        <v>0</v>
      </c>
      <c r="BK579">
        <v>0</v>
      </c>
      <c r="BL579" s="15">
        <v>0</v>
      </c>
      <c r="BM579">
        <v>1</v>
      </c>
      <c r="BN579">
        <v>0</v>
      </c>
      <c r="BO579">
        <v>0</v>
      </c>
      <c r="BP579" s="15">
        <v>0</v>
      </c>
      <c r="BQ579">
        <v>0</v>
      </c>
      <c r="BR579">
        <v>0</v>
      </c>
      <c r="BS579" s="15">
        <v>0</v>
      </c>
      <c r="BT579">
        <v>1</v>
      </c>
      <c r="BU579">
        <v>1</v>
      </c>
      <c r="BV579">
        <v>0</v>
      </c>
      <c r="BW579">
        <v>0</v>
      </c>
      <c r="BX579">
        <v>0</v>
      </c>
      <c r="BY579">
        <v>0</v>
      </c>
      <c r="BZ579">
        <v>0</v>
      </c>
      <c r="CA579">
        <v>0</v>
      </c>
      <c r="CB579">
        <v>0</v>
      </c>
      <c r="CC579">
        <v>0</v>
      </c>
      <c r="CD579">
        <v>0</v>
      </c>
      <c r="CE579" s="15">
        <v>0</v>
      </c>
      <c r="CF579">
        <v>0</v>
      </c>
      <c r="CG579">
        <v>43</v>
      </c>
      <c r="CH579">
        <v>0</v>
      </c>
      <c r="CI579">
        <v>1</v>
      </c>
      <c r="CJ579">
        <v>23</v>
      </c>
      <c r="CK579" s="28" t="s">
        <v>80</v>
      </c>
    </row>
    <row r="580" spans="1:89" x14ac:dyDescent="0.35">
      <c r="A580">
        <v>579</v>
      </c>
      <c r="B580">
        <v>38</v>
      </c>
      <c r="C580" s="21" t="s">
        <v>150</v>
      </c>
      <c r="D580" s="11">
        <v>6.1</v>
      </c>
      <c r="E580" s="12">
        <v>0.6</v>
      </c>
      <c r="F580" s="7">
        <f t="shared" si="101"/>
        <v>10.166666666666666</v>
      </c>
      <c r="G580" s="8">
        <v>0</v>
      </c>
      <c r="H580" s="9">
        <v>0</v>
      </c>
      <c r="I580" s="9">
        <v>0</v>
      </c>
      <c r="J580" s="9">
        <v>1</v>
      </c>
      <c r="K580" s="9">
        <v>0</v>
      </c>
      <c r="L580" s="8">
        <v>1981</v>
      </c>
      <c r="M580" s="9">
        <v>6</v>
      </c>
      <c r="N580" s="9">
        <f t="shared" si="102"/>
        <v>1974</v>
      </c>
      <c r="O580" s="9">
        <f t="shared" si="103"/>
        <v>50</v>
      </c>
      <c r="P580" s="7">
        <f t="shared" si="98"/>
        <v>9.4307999999999996</v>
      </c>
      <c r="Q580" s="7">
        <f t="shared" si="99"/>
        <v>23.669200000000004</v>
      </c>
      <c r="R580" s="9">
        <v>1</v>
      </c>
      <c r="S580" s="9">
        <v>0</v>
      </c>
      <c r="T580" s="9">
        <v>1</v>
      </c>
      <c r="U580" s="9">
        <v>0</v>
      </c>
      <c r="V580" s="9">
        <v>0</v>
      </c>
      <c r="W580" s="25">
        <v>0</v>
      </c>
      <c r="X580" s="9">
        <v>1</v>
      </c>
      <c r="Y580" s="9">
        <v>0</v>
      </c>
      <c r="Z580" s="25">
        <v>0</v>
      </c>
      <c r="AA580" s="9">
        <v>0</v>
      </c>
      <c r="AB580" s="25">
        <v>1</v>
      </c>
      <c r="AC580" s="17">
        <v>2001</v>
      </c>
      <c r="AD580" s="27">
        <v>0.13719999999999999</v>
      </c>
      <c r="AE580" s="27">
        <f t="shared" si="100"/>
        <v>0.2238</v>
      </c>
      <c r="AF580" s="27">
        <v>0.28599999999999998</v>
      </c>
      <c r="AG580" s="34">
        <v>0.35299999999999998</v>
      </c>
      <c r="AH580" s="33">
        <v>0.56999999999999995</v>
      </c>
      <c r="AI580" s="15">
        <v>0.43</v>
      </c>
      <c r="AJ580">
        <v>1</v>
      </c>
      <c r="AK580" s="31">
        <v>0</v>
      </c>
      <c r="AL580" t="s">
        <v>87</v>
      </c>
      <c r="AM580" s="31" t="s">
        <v>87</v>
      </c>
      <c r="AN580">
        <v>1</v>
      </c>
      <c r="AO580" s="15">
        <v>0</v>
      </c>
      <c r="AP580" t="s">
        <v>87</v>
      </c>
      <c r="AQ580" s="15" t="s">
        <v>87</v>
      </c>
      <c r="AR580" s="15" t="s">
        <v>151</v>
      </c>
      <c r="AS580">
        <v>1</v>
      </c>
      <c r="AT580">
        <v>0</v>
      </c>
      <c r="AU580">
        <v>1</v>
      </c>
      <c r="AV580">
        <v>0</v>
      </c>
      <c r="AW580">
        <v>0</v>
      </c>
      <c r="AX580">
        <v>0</v>
      </c>
      <c r="AY580" s="15">
        <v>0</v>
      </c>
      <c r="AZ580">
        <v>1</v>
      </c>
      <c r="BA580">
        <v>0</v>
      </c>
      <c r="BB580" s="15">
        <v>0</v>
      </c>
      <c r="BC580">
        <v>25208</v>
      </c>
      <c r="BD580">
        <v>1486</v>
      </c>
      <c r="BE580" s="21">
        <v>0.93899999999999995</v>
      </c>
      <c r="BF580" s="21">
        <v>39.1</v>
      </c>
      <c r="BG580">
        <v>1</v>
      </c>
      <c r="BH580">
        <v>0</v>
      </c>
      <c r="BI580">
        <v>0</v>
      </c>
      <c r="BJ580">
        <v>0</v>
      </c>
      <c r="BK580">
        <v>0</v>
      </c>
      <c r="BL580" s="15">
        <v>0</v>
      </c>
      <c r="BM580">
        <v>1</v>
      </c>
      <c r="BN580">
        <v>0</v>
      </c>
      <c r="BO580">
        <v>0</v>
      </c>
      <c r="BP580" s="15">
        <v>0</v>
      </c>
      <c r="BQ580">
        <v>0</v>
      </c>
      <c r="BR580">
        <v>0</v>
      </c>
      <c r="BS580" s="15">
        <v>0</v>
      </c>
      <c r="BT580">
        <v>1</v>
      </c>
      <c r="BU580">
        <v>1</v>
      </c>
      <c r="BV580">
        <v>0</v>
      </c>
      <c r="BW580">
        <v>0</v>
      </c>
      <c r="BX580">
        <v>0</v>
      </c>
      <c r="BY580">
        <v>0</v>
      </c>
      <c r="BZ580">
        <v>0</v>
      </c>
      <c r="CA580">
        <v>0</v>
      </c>
      <c r="CB580">
        <v>0</v>
      </c>
      <c r="CC580">
        <v>0</v>
      </c>
      <c r="CD580">
        <v>0</v>
      </c>
      <c r="CE580" s="15">
        <v>0</v>
      </c>
      <c r="CF580">
        <v>0</v>
      </c>
      <c r="CG580">
        <v>43</v>
      </c>
      <c r="CH580">
        <v>0</v>
      </c>
      <c r="CI580">
        <v>1</v>
      </c>
      <c r="CJ580">
        <v>23</v>
      </c>
      <c r="CK580" s="28" t="s">
        <v>80</v>
      </c>
    </row>
    <row r="581" spans="1:89" x14ac:dyDescent="0.35">
      <c r="A581">
        <v>580</v>
      </c>
      <c r="B581">
        <v>38</v>
      </c>
      <c r="C581" s="21" t="s">
        <v>150</v>
      </c>
      <c r="D581" s="11">
        <v>10.7</v>
      </c>
      <c r="E581" s="12">
        <v>0.7</v>
      </c>
      <c r="F581" s="7">
        <f t="shared" si="101"/>
        <v>15.285714285714286</v>
      </c>
      <c r="G581" s="8">
        <v>0</v>
      </c>
      <c r="H581" s="9">
        <v>0</v>
      </c>
      <c r="I581" s="9">
        <v>0</v>
      </c>
      <c r="J581" s="9">
        <v>1</v>
      </c>
      <c r="K581" s="9">
        <v>0</v>
      </c>
      <c r="L581" s="8">
        <v>3169</v>
      </c>
      <c r="M581" s="9">
        <v>6</v>
      </c>
      <c r="N581" s="9">
        <f t="shared" si="102"/>
        <v>3162</v>
      </c>
      <c r="O581" s="9">
        <f t="shared" si="103"/>
        <v>50</v>
      </c>
      <c r="P581" s="7">
        <f t="shared" si="98"/>
        <v>9.4307999999999996</v>
      </c>
      <c r="Q581" s="7">
        <f t="shared" si="99"/>
        <v>23.669200000000004</v>
      </c>
      <c r="R581" s="9">
        <v>1</v>
      </c>
      <c r="S581" s="9">
        <v>0</v>
      </c>
      <c r="T581" s="9">
        <v>1</v>
      </c>
      <c r="U581" s="9">
        <v>0</v>
      </c>
      <c r="V581" s="9">
        <v>0</v>
      </c>
      <c r="W581" s="25">
        <v>0</v>
      </c>
      <c r="X581" s="9">
        <v>1</v>
      </c>
      <c r="Y581" s="9">
        <v>0</v>
      </c>
      <c r="Z581" s="25">
        <v>0</v>
      </c>
      <c r="AA581" s="9">
        <v>0</v>
      </c>
      <c r="AB581" s="25">
        <v>1</v>
      </c>
      <c r="AC581" s="17">
        <v>2001</v>
      </c>
      <c r="AD581" s="27">
        <v>0.13719999999999999</v>
      </c>
      <c r="AE581" s="27">
        <f t="shared" si="100"/>
        <v>0.2238</v>
      </c>
      <c r="AF581" s="27">
        <v>0.28599999999999998</v>
      </c>
      <c r="AG581" s="34">
        <v>0.35299999999999998</v>
      </c>
      <c r="AH581" s="33">
        <v>0.56999999999999995</v>
      </c>
      <c r="AI581" s="15">
        <v>0.43</v>
      </c>
      <c r="AJ581">
        <v>0</v>
      </c>
      <c r="AK581" s="31">
        <v>1</v>
      </c>
      <c r="AL581" t="s">
        <v>87</v>
      </c>
      <c r="AM581" s="31" t="s">
        <v>87</v>
      </c>
      <c r="AN581">
        <v>1</v>
      </c>
      <c r="AO581" s="15">
        <v>0</v>
      </c>
      <c r="AP581" t="s">
        <v>87</v>
      </c>
      <c r="AQ581" s="15" t="s">
        <v>87</v>
      </c>
      <c r="AR581" s="15" t="s">
        <v>151</v>
      </c>
      <c r="AS581">
        <v>1</v>
      </c>
      <c r="AT581">
        <v>0</v>
      </c>
      <c r="AU581">
        <v>1</v>
      </c>
      <c r="AV581">
        <v>0</v>
      </c>
      <c r="AW581">
        <v>0</v>
      </c>
      <c r="AX581">
        <v>0</v>
      </c>
      <c r="AY581" s="15">
        <v>0</v>
      </c>
      <c r="AZ581">
        <v>1</v>
      </c>
      <c r="BA581">
        <v>0</v>
      </c>
      <c r="BB581" s="15">
        <v>0</v>
      </c>
      <c r="BC581">
        <v>25208</v>
      </c>
      <c r="BD581">
        <v>1486</v>
      </c>
      <c r="BE581" s="21">
        <v>0.93899999999999995</v>
      </c>
      <c r="BF581" s="21">
        <v>39.1</v>
      </c>
      <c r="BG581">
        <v>1</v>
      </c>
      <c r="BH581">
        <v>0</v>
      </c>
      <c r="BI581">
        <v>0</v>
      </c>
      <c r="BJ581">
        <v>0</v>
      </c>
      <c r="BK581">
        <v>0</v>
      </c>
      <c r="BL581" s="15">
        <v>0</v>
      </c>
      <c r="BM581">
        <v>1</v>
      </c>
      <c r="BN581">
        <v>0</v>
      </c>
      <c r="BO581">
        <v>0</v>
      </c>
      <c r="BP581" s="15">
        <v>0</v>
      </c>
      <c r="BQ581">
        <v>0</v>
      </c>
      <c r="BR581">
        <v>0</v>
      </c>
      <c r="BS581" s="15">
        <v>0</v>
      </c>
      <c r="BT581">
        <v>1</v>
      </c>
      <c r="BU581">
        <v>1</v>
      </c>
      <c r="BV581">
        <v>0</v>
      </c>
      <c r="BW581">
        <v>0</v>
      </c>
      <c r="BX581">
        <v>0</v>
      </c>
      <c r="BY581">
        <v>0</v>
      </c>
      <c r="BZ581">
        <v>0</v>
      </c>
      <c r="CA581">
        <v>0</v>
      </c>
      <c r="CB581">
        <v>0</v>
      </c>
      <c r="CC581">
        <v>0</v>
      </c>
      <c r="CD581">
        <v>0</v>
      </c>
      <c r="CE581" s="15">
        <v>0</v>
      </c>
      <c r="CF581">
        <v>0</v>
      </c>
      <c r="CG581">
        <v>43</v>
      </c>
      <c r="CH581">
        <v>0</v>
      </c>
      <c r="CI581">
        <v>1</v>
      </c>
      <c r="CJ581">
        <v>23</v>
      </c>
      <c r="CK581" s="28" t="s">
        <v>80</v>
      </c>
    </row>
    <row r="582" spans="1:89" x14ac:dyDescent="0.35">
      <c r="A582">
        <v>581</v>
      </c>
      <c r="B582">
        <v>38</v>
      </c>
      <c r="C582" s="21" t="s">
        <v>150</v>
      </c>
      <c r="D582" s="11">
        <v>6.1</v>
      </c>
      <c r="E582" s="12">
        <v>0.6</v>
      </c>
      <c r="F582" s="7">
        <f t="shared" si="101"/>
        <v>10.166666666666666</v>
      </c>
      <c r="G582" s="8">
        <v>0</v>
      </c>
      <c r="H582" s="9">
        <v>0</v>
      </c>
      <c r="I582" s="9">
        <v>0</v>
      </c>
      <c r="J582" s="9">
        <v>1</v>
      </c>
      <c r="K582" s="9">
        <v>0</v>
      </c>
      <c r="L582" s="8">
        <v>1981</v>
      </c>
      <c r="M582" s="9">
        <v>6</v>
      </c>
      <c r="N582" s="9">
        <f t="shared" si="102"/>
        <v>1974</v>
      </c>
      <c r="O582" s="9">
        <f t="shared" si="103"/>
        <v>50</v>
      </c>
      <c r="P582" s="7">
        <f t="shared" si="98"/>
        <v>9.4307999999999996</v>
      </c>
      <c r="Q582" s="7">
        <f t="shared" si="99"/>
        <v>23.669200000000004</v>
      </c>
      <c r="R582" s="9">
        <v>1</v>
      </c>
      <c r="S582" s="9">
        <v>0</v>
      </c>
      <c r="T582" s="9">
        <v>1</v>
      </c>
      <c r="U582" s="9">
        <v>0</v>
      </c>
      <c r="V582" s="9">
        <v>0</v>
      </c>
      <c r="W582" s="25">
        <v>0</v>
      </c>
      <c r="X582" s="9">
        <v>1</v>
      </c>
      <c r="Y582" s="9">
        <v>0</v>
      </c>
      <c r="Z582" s="25">
        <v>0</v>
      </c>
      <c r="AA582" s="9">
        <v>0</v>
      </c>
      <c r="AB582" s="25">
        <v>1</v>
      </c>
      <c r="AC582" s="17">
        <v>2001</v>
      </c>
      <c r="AD582" s="27">
        <v>0.13719999999999999</v>
      </c>
      <c r="AE582" s="27">
        <f t="shared" si="100"/>
        <v>0.2238</v>
      </c>
      <c r="AF582" s="27">
        <v>0.28599999999999998</v>
      </c>
      <c r="AG582" s="34">
        <v>0.35299999999999998</v>
      </c>
      <c r="AH582" s="33">
        <v>0.56999999999999995</v>
      </c>
      <c r="AI582" s="15">
        <v>0.43</v>
      </c>
      <c r="AJ582">
        <v>1</v>
      </c>
      <c r="AK582" s="31">
        <v>0</v>
      </c>
      <c r="AL582" t="s">
        <v>87</v>
      </c>
      <c r="AM582" s="31" t="s">
        <v>87</v>
      </c>
      <c r="AN582">
        <v>1</v>
      </c>
      <c r="AO582" s="15">
        <v>0</v>
      </c>
      <c r="AP582" t="s">
        <v>87</v>
      </c>
      <c r="AQ582" s="15" t="s">
        <v>87</v>
      </c>
      <c r="AR582" s="15" t="s">
        <v>151</v>
      </c>
      <c r="AS582">
        <v>1</v>
      </c>
      <c r="AT582">
        <v>0</v>
      </c>
      <c r="AU582">
        <v>1</v>
      </c>
      <c r="AV582">
        <v>0</v>
      </c>
      <c r="AW582">
        <v>0</v>
      </c>
      <c r="AX582">
        <v>0</v>
      </c>
      <c r="AY582" s="15">
        <v>0</v>
      </c>
      <c r="AZ582">
        <v>1</v>
      </c>
      <c r="BA582">
        <v>0</v>
      </c>
      <c r="BB582" s="15">
        <v>0</v>
      </c>
      <c r="BC582">
        <v>25208</v>
      </c>
      <c r="BD582">
        <v>1486</v>
      </c>
      <c r="BE582" s="21">
        <v>0.93899999999999995</v>
      </c>
      <c r="BF582" s="21">
        <v>39.1</v>
      </c>
      <c r="BG582">
        <v>1</v>
      </c>
      <c r="BH582">
        <v>0</v>
      </c>
      <c r="BI582">
        <v>0</v>
      </c>
      <c r="BJ582">
        <v>0</v>
      </c>
      <c r="BK582">
        <v>0</v>
      </c>
      <c r="BL582" s="15">
        <v>0</v>
      </c>
      <c r="BM582">
        <v>1</v>
      </c>
      <c r="BN582">
        <v>0</v>
      </c>
      <c r="BO582">
        <v>0</v>
      </c>
      <c r="BP582" s="15">
        <v>0</v>
      </c>
      <c r="BQ582">
        <v>0</v>
      </c>
      <c r="BR582">
        <v>0</v>
      </c>
      <c r="BS582" s="15">
        <v>0</v>
      </c>
      <c r="BT582">
        <v>1</v>
      </c>
      <c r="BU582">
        <v>1</v>
      </c>
      <c r="BV582">
        <v>0</v>
      </c>
      <c r="BW582">
        <v>0</v>
      </c>
      <c r="BX582">
        <v>0</v>
      </c>
      <c r="BY582">
        <v>0</v>
      </c>
      <c r="BZ582">
        <v>0</v>
      </c>
      <c r="CA582">
        <v>0</v>
      </c>
      <c r="CB582">
        <v>0</v>
      </c>
      <c r="CC582">
        <v>0</v>
      </c>
      <c r="CD582">
        <v>0</v>
      </c>
      <c r="CE582" s="15">
        <v>0</v>
      </c>
      <c r="CF582">
        <v>0</v>
      </c>
      <c r="CG582">
        <v>43</v>
      </c>
      <c r="CH582">
        <v>0</v>
      </c>
      <c r="CI582">
        <v>1</v>
      </c>
      <c r="CJ582">
        <v>23</v>
      </c>
      <c r="CK582" s="28" t="s">
        <v>80</v>
      </c>
    </row>
    <row r="583" spans="1:89" x14ac:dyDescent="0.35">
      <c r="A583">
        <v>582</v>
      </c>
      <c r="B583">
        <v>38</v>
      </c>
      <c r="C583" s="21" t="s">
        <v>150</v>
      </c>
      <c r="D583" s="11">
        <v>10.6</v>
      </c>
      <c r="E583" s="12">
        <v>1.4</v>
      </c>
      <c r="F583" s="7">
        <f t="shared" si="101"/>
        <v>7.5714285714285721</v>
      </c>
      <c r="G583" s="8">
        <v>0</v>
      </c>
      <c r="H583" s="9">
        <v>0</v>
      </c>
      <c r="I583" s="9">
        <v>0</v>
      </c>
      <c r="J583" s="9">
        <v>1</v>
      </c>
      <c r="K583" s="9">
        <v>0</v>
      </c>
      <c r="L583" s="8">
        <v>3169</v>
      </c>
      <c r="M583" s="9">
        <v>6</v>
      </c>
      <c r="N583" s="9">
        <f t="shared" si="102"/>
        <v>3162</v>
      </c>
      <c r="O583" s="9">
        <f t="shared" si="103"/>
        <v>50</v>
      </c>
      <c r="P583" s="7">
        <f t="shared" si="98"/>
        <v>9.4307999999999996</v>
      </c>
      <c r="Q583" s="7">
        <f t="shared" si="99"/>
        <v>23.669200000000004</v>
      </c>
      <c r="R583" s="9">
        <v>1</v>
      </c>
      <c r="S583" s="9">
        <v>0</v>
      </c>
      <c r="T583" s="9">
        <v>1</v>
      </c>
      <c r="U583" s="9">
        <v>0</v>
      </c>
      <c r="V583" s="9">
        <v>0</v>
      </c>
      <c r="W583" s="25">
        <v>0</v>
      </c>
      <c r="X583" s="9">
        <v>1</v>
      </c>
      <c r="Y583" s="9">
        <v>0</v>
      </c>
      <c r="Z583" s="25">
        <v>0</v>
      </c>
      <c r="AA583" s="9">
        <v>0</v>
      </c>
      <c r="AB583" s="25">
        <v>1</v>
      </c>
      <c r="AC583" s="17">
        <v>2001</v>
      </c>
      <c r="AD583" s="27">
        <v>0.13719999999999999</v>
      </c>
      <c r="AE583" s="27">
        <f t="shared" si="100"/>
        <v>0.2238</v>
      </c>
      <c r="AF583" s="27">
        <v>0.28599999999999998</v>
      </c>
      <c r="AG583" s="34">
        <v>0.35299999999999998</v>
      </c>
      <c r="AH583" s="33">
        <v>0.56999999999999995</v>
      </c>
      <c r="AI583" s="15">
        <v>0.43</v>
      </c>
      <c r="AJ583">
        <v>0</v>
      </c>
      <c r="AK583" s="31">
        <v>1</v>
      </c>
      <c r="AL583" t="s">
        <v>87</v>
      </c>
      <c r="AM583" s="31" t="s">
        <v>87</v>
      </c>
      <c r="AN583">
        <v>1</v>
      </c>
      <c r="AO583" s="15">
        <v>0</v>
      </c>
      <c r="AP583" t="s">
        <v>87</v>
      </c>
      <c r="AQ583" s="15" t="s">
        <v>87</v>
      </c>
      <c r="AR583" s="15" t="s">
        <v>151</v>
      </c>
      <c r="AS583">
        <v>1</v>
      </c>
      <c r="AT583">
        <v>0</v>
      </c>
      <c r="AU583">
        <v>1</v>
      </c>
      <c r="AV583">
        <v>0</v>
      </c>
      <c r="AW583">
        <v>0</v>
      </c>
      <c r="AX583">
        <v>0</v>
      </c>
      <c r="AY583" s="15">
        <v>0</v>
      </c>
      <c r="AZ583">
        <v>1</v>
      </c>
      <c r="BA583">
        <v>0</v>
      </c>
      <c r="BB583" s="15">
        <v>0</v>
      </c>
      <c r="BC583">
        <v>25208</v>
      </c>
      <c r="BD583">
        <v>1486</v>
      </c>
      <c r="BE583" s="21">
        <v>0.93899999999999995</v>
      </c>
      <c r="BF583" s="21">
        <v>39.1</v>
      </c>
      <c r="BG583">
        <v>1</v>
      </c>
      <c r="BH583">
        <v>0</v>
      </c>
      <c r="BI583">
        <v>0</v>
      </c>
      <c r="BJ583">
        <v>0</v>
      </c>
      <c r="BK583">
        <v>0</v>
      </c>
      <c r="BL583" s="15">
        <v>0</v>
      </c>
      <c r="BM583">
        <v>1</v>
      </c>
      <c r="BN583">
        <v>0</v>
      </c>
      <c r="BO583">
        <v>0</v>
      </c>
      <c r="BP583" s="15">
        <v>0</v>
      </c>
      <c r="BQ583">
        <v>0</v>
      </c>
      <c r="BR583">
        <v>0</v>
      </c>
      <c r="BS583" s="15">
        <v>0</v>
      </c>
      <c r="BT583">
        <v>1</v>
      </c>
      <c r="BU583">
        <v>1</v>
      </c>
      <c r="BV583">
        <v>0</v>
      </c>
      <c r="BW583">
        <v>0</v>
      </c>
      <c r="BX583">
        <v>0</v>
      </c>
      <c r="BY583">
        <v>0</v>
      </c>
      <c r="BZ583">
        <v>0</v>
      </c>
      <c r="CA583">
        <v>0</v>
      </c>
      <c r="CB583">
        <v>0</v>
      </c>
      <c r="CC583">
        <v>0</v>
      </c>
      <c r="CD583">
        <v>0</v>
      </c>
      <c r="CE583" s="15">
        <v>0</v>
      </c>
      <c r="CF583">
        <v>0</v>
      </c>
      <c r="CG583">
        <v>43</v>
      </c>
      <c r="CH583">
        <v>0</v>
      </c>
      <c r="CI583">
        <v>1</v>
      </c>
      <c r="CJ583">
        <v>23</v>
      </c>
      <c r="CK583" s="28" t="s">
        <v>80</v>
      </c>
    </row>
    <row r="584" spans="1:89" x14ac:dyDescent="0.35">
      <c r="A584">
        <v>583</v>
      </c>
      <c r="B584">
        <v>38</v>
      </c>
      <c r="C584" s="21" t="s">
        <v>150</v>
      </c>
      <c r="D584" s="11">
        <v>8.9</v>
      </c>
      <c r="E584" s="12">
        <v>0.9</v>
      </c>
      <c r="F584" s="7">
        <f t="shared" si="101"/>
        <v>9.8888888888888893</v>
      </c>
      <c r="G584" s="8">
        <v>0</v>
      </c>
      <c r="H584" s="9">
        <v>0</v>
      </c>
      <c r="I584" s="9">
        <v>0</v>
      </c>
      <c r="J584" s="9">
        <v>1</v>
      </c>
      <c r="K584" s="9">
        <v>0</v>
      </c>
      <c r="L584" s="8">
        <v>1981</v>
      </c>
      <c r="M584" s="9">
        <v>6</v>
      </c>
      <c r="N584" s="9">
        <f t="shared" si="102"/>
        <v>1974</v>
      </c>
      <c r="O584" s="9">
        <f t="shared" si="103"/>
        <v>50</v>
      </c>
      <c r="P584" s="7">
        <f t="shared" si="98"/>
        <v>9.4307999999999996</v>
      </c>
      <c r="Q584" s="7">
        <f t="shared" si="99"/>
        <v>23.669200000000004</v>
      </c>
      <c r="R584" s="9">
        <v>1</v>
      </c>
      <c r="S584" s="9">
        <v>0</v>
      </c>
      <c r="T584" s="9">
        <v>1</v>
      </c>
      <c r="U584" s="9">
        <v>0</v>
      </c>
      <c r="V584" s="9">
        <v>0</v>
      </c>
      <c r="W584" s="25">
        <v>0</v>
      </c>
      <c r="X584" s="9">
        <v>1</v>
      </c>
      <c r="Y584" s="9">
        <v>0</v>
      </c>
      <c r="Z584" s="25">
        <v>0</v>
      </c>
      <c r="AA584" s="9">
        <v>0</v>
      </c>
      <c r="AB584" s="25">
        <v>1</v>
      </c>
      <c r="AC584" s="17">
        <v>2001</v>
      </c>
      <c r="AD584" s="27">
        <v>0.13719999999999999</v>
      </c>
      <c r="AE584" s="27">
        <f t="shared" si="100"/>
        <v>0.2238</v>
      </c>
      <c r="AF584" s="27">
        <v>0.28599999999999998</v>
      </c>
      <c r="AG584" s="34">
        <v>0.35299999999999998</v>
      </c>
      <c r="AH584" s="33">
        <v>0.56999999999999995</v>
      </c>
      <c r="AI584" s="15">
        <v>0.43</v>
      </c>
      <c r="AJ584">
        <v>1</v>
      </c>
      <c r="AK584" s="31">
        <v>0</v>
      </c>
      <c r="AL584" t="s">
        <v>87</v>
      </c>
      <c r="AM584" s="31" t="s">
        <v>87</v>
      </c>
      <c r="AN584">
        <v>1</v>
      </c>
      <c r="AO584" s="15">
        <v>0</v>
      </c>
      <c r="AP584" t="s">
        <v>87</v>
      </c>
      <c r="AQ584" s="15" t="s">
        <v>87</v>
      </c>
      <c r="AR584" s="15" t="s">
        <v>151</v>
      </c>
      <c r="AS584">
        <v>1</v>
      </c>
      <c r="AT584">
        <v>0</v>
      </c>
      <c r="AU584">
        <v>1</v>
      </c>
      <c r="AV584">
        <v>0</v>
      </c>
      <c r="AW584">
        <v>0</v>
      </c>
      <c r="AX584">
        <v>0</v>
      </c>
      <c r="AY584" s="15">
        <v>0</v>
      </c>
      <c r="AZ584">
        <v>1</v>
      </c>
      <c r="BA584">
        <v>0</v>
      </c>
      <c r="BB584" s="15">
        <v>0</v>
      </c>
      <c r="BC584">
        <v>25208</v>
      </c>
      <c r="BD584">
        <v>1486</v>
      </c>
      <c r="BE584" s="21">
        <v>0.93899999999999995</v>
      </c>
      <c r="BF584" s="21">
        <v>39.1</v>
      </c>
      <c r="BG584">
        <v>1</v>
      </c>
      <c r="BH584">
        <v>0</v>
      </c>
      <c r="BI584">
        <v>0</v>
      </c>
      <c r="BJ584">
        <v>0</v>
      </c>
      <c r="BK584">
        <v>0</v>
      </c>
      <c r="BL584" s="15">
        <v>0</v>
      </c>
      <c r="BM584">
        <v>1</v>
      </c>
      <c r="BN584">
        <v>0</v>
      </c>
      <c r="BO584">
        <v>0</v>
      </c>
      <c r="BP584" s="15">
        <v>0</v>
      </c>
      <c r="BQ584">
        <v>0</v>
      </c>
      <c r="BR584">
        <v>0</v>
      </c>
      <c r="BS584" s="15">
        <v>0</v>
      </c>
      <c r="BT584">
        <v>1</v>
      </c>
      <c r="BU584">
        <v>1</v>
      </c>
      <c r="BV584">
        <v>0</v>
      </c>
      <c r="BW584">
        <v>0</v>
      </c>
      <c r="BX584">
        <v>0</v>
      </c>
      <c r="BY584">
        <v>0</v>
      </c>
      <c r="BZ584">
        <v>0</v>
      </c>
      <c r="CA584">
        <v>0</v>
      </c>
      <c r="CB584">
        <v>0</v>
      </c>
      <c r="CC584">
        <v>0</v>
      </c>
      <c r="CD584">
        <v>0</v>
      </c>
      <c r="CE584" s="15">
        <v>0</v>
      </c>
      <c r="CF584">
        <v>0</v>
      </c>
      <c r="CG584">
        <v>43</v>
      </c>
      <c r="CH584">
        <v>0</v>
      </c>
      <c r="CI584">
        <v>1</v>
      </c>
      <c r="CJ584">
        <v>23</v>
      </c>
      <c r="CK584" s="28" t="s">
        <v>80</v>
      </c>
    </row>
    <row r="585" spans="1:89" x14ac:dyDescent="0.35">
      <c r="A585">
        <v>584</v>
      </c>
      <c r="B585">
        <v>38</v>
      </c>
      <c r="C585" s="21" t="s">
        <v>150</v>
      </c>
      <c r="D585" s="11">
        <v>10</v>
      </c>
      <c r="E585" s="12">
        <v>0.8</v>
      </c>
      <c r="F585" s="7">
        <f t="shared" si="101"/>
        <v>12.5</v>
      </c>
      <c r="G585" s="8">
        <v>0</v>
      </c>
      <c r="H585" s="9">
        <v>0</v>
      </c>
      <c r="I585" s="9">
        <v>0</v>
      </c>
      <c r="J585" s="9">
        <v>1</v>
      </c>
      <c r="K585" s="9">
        <v>0</v>
      </c>
      <c r="L585" s="8">
        <v>3169</v>
      </c>
      <c r="M585" s="9">
        <v>6</v>
      </c>
      <c r="N585" s="9">
        <f t="shared" si="102"/>
        <v>3162</v>
      </c>
      <c r="O585" s="9">
        <f t="shared" si="103"/>
        <v>50</v>
      </c>
      <c r="P585" s="7">
        <f t="shared" si="98"/>
        <v>9.4307999999999996</v>
      </c>
      <c r="Q585" s="7">
        <f t="shared" si="99"/>
        <v>23.669200000000004</v>
      </c>
      <c r="R585" s="9">
        <v>1</v>
      </c>
      <c r="S585" s="9">
        <v>0</v>
      </c>
      <c r="T585" s="9">
        <v>1</v>
      </c>
      <c r="U585" s="9">
        <v>0</v>
      </c>
      <c r="V585" s="9">
        <v>0</v>
      </c>
      <c r="W585" s="25">
        <v>0</v>
      </c>
      <c r="X585" s="9">
        <v>1</v>
      </c>
      <c r="Y585" s="9">
        <v>0</v>
      </c>
      <c r="Z585" s="25">
        <v>0</v>
      </c>
      <c r="AA585" s="9">
        <v>0</v>
      </c>
      <c r="AB585" s="25">
        <v>1</v>
      </c>
      <c r="AC585" s="17">
        <v>2001</v>
      </c>
      <c r="AD585" s="27">
        <v>0.13719999999999999</v>
      </c>
      <c r="AE585" s="27">
        <f t="shared" si="100"/>
        <v>0.2238</v>
      </c>
      <c r="AF585" s="27">
        <v>0.28599999999999998</v>
      </c>
      <c r="AG585" s="34">
        <v>0.35299999999999998</v>
      </c>
      <c r="AH585" s="33">
        <v>0.56999999999999995</v>
      </c>
      <c r="AI585" s="15">
        <v>0.43</v>
      </c>
      <c r="AJ585">
        <v>0</v>
      </c>
      <c r="AK585" s="31">
        <v>1</v>
      </c>
      <c r="AL585" t="s">
        <v>87</v>
      </c>
      <c r="AM585" s="31" t="s">
        <v>87</v>
      </c>
      <c r="AN585">
        <v>1</v>
      </c>
      <c r="AO585" s="15">
        <v>0</v>
      </c>
      <c r="AP585" t="s">
        <v>87</v>
      </c>
      <c r="AQ585" s="15" t="s">
        <v>87</v>
      </c>
      <c r="AR585" s="15" t="s">
        <v>151</v>
      </c>
      <c r="AS585">
        <v>1</v>
      </c>
      <c r="AT585">
        <v>0</v>
      </c>
      <c r="AU585">
        <v>1</v>
      </c>
      <c r="AV585">
        <v>0</v>
      </c>
      <c r="AW585">
        <v>0</v>
      </c>
      <c r="AX585">
        <v>0</v>
      </c>
      <c r="AY585" s="15">
        <v>0</v>
      </c>
      <c r="AZ585">
        <v>1</v>
      </c>
      <c r="BA585">
        <v>0</v>
      </c>
      <c r="BB585" s="15">
        <v>0</v>
      </c>
      <c r="BC585">
        <v>25208</v>
      </c>
      <c r="BD585">
        <v>1486</v>
      </c>
      <c r="BE585" s="21">
        <v>0.93899999999999995</v>
      </c>
      <c r="BF585" s="21">
        <v>39.1</v>
      </c>
      <c r="BG585">
        <v>1</v>
      </c>
      <c r="BH585">
        <v>0</v>
      </c>
      <c r="BI585">
        <v>0</v>
      </c>
      <c r="BJ585">
        <v>0</v>
      </c>
      <c r="BK585">
        <v>0</v>
      </c>
      <c r="BL585" s="15">
        <v>0</v>
      </c>
      <c r="BM585">
        <v>1</v>
      </c>
      <c r="BN585">
        <v>0</v>
      </c>
      <c r="BO585">
        <v>0</v>
      </c>
      <c r="BP585" s="15">
        <v>0</v>
      </c>
      <c r="BQ585">
        <v>0</v>
      </c>
      <c r="BR585">
        <v>0</v>
      </c>
      <c r="BS585" s="15">
        <v>0</v>
      </c>
      <c r="BT585">
        <v>1</v>
      </c>
      <c r="BU585">
        <v>1</v>
      </c>
      <c r="BV585">
        <v>0</v>
      </c>
      <c r="BW585">
        <v>0</v>
      </c>
      <c r="BX585">
        <v>0</v>
      </c>
      <c r="BY585">
        <v>0</v>
      </c>
      <c r="BZ585">
        <v>0</v>
      </c>
      <c r="CA585">
        <v>0</v>
      </c>
      <c r="CB585">
        <v>0</v>
      </c>
      <c r="CC585">
        <v>0</v>
      </c>
      <c r="CD585">
        <v>0</v>
      </c>
      <c r="CE585" s="15">
        <v>0</v>
      </c>
      <c r="CF585">
        <v>0</v>
      </c>
      <c r="CG585">
        <v>43</v>
      </c>
      <c r="CH585">
        <v>0</v>
      </c>
      <c r="CI585">
        <v>1</v>
      </c>
      <c r="CJ585">
        <v>23</v>
      </c>
      <c r="CK585" s="28" t="s">
        <v>80</v>
      </c>
    </row>
    <row r="586" spans="1:89" x14ac:dyDescent="0.35">
      <c r="A586">
        <v>585</v>
      </c>
      <c r="B586">
        <v>38</v>
      </c>
      <c r="C586" s="21" t="s">
        <v>150</v>
      </c>
      <c r="D586" s="11">
        <v>5.0999999999999996</v>
      </c>
      <c r="E586" s="12">
        <v>0.6</v>
      </c>
      <c r="F586" s="7">
        <f t="shared" si="101"/>
        <v>8.5</v>
      </c>
      <c r="G586" s="8">
        <v>0</v>
      </c>
      <c r="H586" s="9">
        <v>0</v>
      </c>
      <c r="I586" s="9">
        <v>0</v>
      </c>
      <c r="J586" s="9">
        <v>1</v>
      </c>
      <c r="K586" s="9">
        <v>0</v>
      </c>
      <c r="L586" s="8">
        <v>1981</v>
      </c>
      <c r="M586" s="9">
        <v>6</v>
      </c>
      <c r="N586" s="9">
        <f t="shared" si="102"/>
        <v>1974</v>
      </c>
      <c r="O586" s="9">
        <f t="shared" si="103"/>
        <v>50</v>
      </c>
      <c r="P586" s="7">
        <f t="shared" si="98"/>
        <v>9.4307999999999996</v>
      </c>
      <c r="Q586" s="7">
        <f t="shared" si="99"/>
        <v>23.669200000000004</v>
      </c>
      <c r="R586" s="9">
        <v>1</v>
      </c>
      <c r="S586" s="9">
        <v>0</v>
      </c>
      <c r="T586" s="9">
        <v>1</v>
      </c>
      <c r="U586" s="9">
        <v>0</v>
      </c>
      <c r="V586" s="9">
        <v>0</v>
      </c>
      <c r="W586" s="25">
        <v>0</v>
      </c>
      <c r="X586" s="9">
        <v>1</v>
      </c>
      <c r="Y586" s="9">
        <v>0</v>
      </c>
      <c r="Z586" s="25">
        <v>0</v>
      </c>
      <c r="AA586" s="9">
        <v>0</v>
      </c>
      <c r="AB586" s="25">
        <v>1</v>
      </c>
      <c r="AC586" s="17">
        <v>2001</v>
      </c>
      <c r="AD586" s="27">
        <v>0.13719999999999999</v>
      </c>
      <c r="AE586" s="27">
        <f t="shared" si="100"/>
        <v>0.2238</v>
      </c>
      <c r="AF586" s="27">
        <v>0.28599999999999998</v>
      </c>
      <c r="AG586" s="34">
        <v>0.35299999999999998</v>
      </c>
      <c r="AH586" s="33">
        <v>0.56999999999999995</v>
      </c>
      <c r="AI586" s="15">
        <v>0.43</v>
      </c>
      <c r="AJ586">
        <v>1</v>
      </c>
      <c r="AK586" s="31">
        <v>0</v>
      </c>
      <c r="AL586" t="s">
        <v>87</v>
      </c>
      <c r="AM586" s="31" t="s">
        <v>87</v>
      </c>
      <c r="AN586">
        <v>1</v>
      </c>
      <c r="AO586" s="15">
        <v>0</v>
      </c>
      <c r="AP586" t="s">
        <v>87</v>
      </c>
      <c r="AQ586" s="15" t="s">
        <v>87</v>
      </c>
      <c r="AR586" s="15" t="s">
        <v>151</v>
      </c>
      <c r="AS586">
        <v>1</v>
      </c>
      <c r="AT586">
        <v>0</v>
      </c>
      <c r="AU586">
        <v>1</v>
      </c>
      <c r="AV586">
        <v>0</v>
      </c>
      <c r="AW586">
        <v>0</v>
      </c>
      <c r="AX586">
        <v>0</v>
      </c>
      <c r="AY586" s="15">
        <v>0</v>
      </c>
      <c r="AZ586">
        <v>1</v>
      </c>
      <c r="BA586">
        <v>0</v>
      </c>
      <c r="BB586" s="15">
        <v>0</v>
      </c>
      <c r="BC586">
        <v>25208</v>
      </c>
      <c r="BD586">
        <v>1486</v>
      </c>
      <c r="BE586" s="21">
        <v>0.93899999999999995</v>
      </c>
      <c r="BF586" s="21">
        <v>39.1</v>
      </c>
      <c r="BG586">
        <v>1</v>
      </c>
      <c r="BH586">
        <v>0</v>
      </c>
      <c r="BI586">
        <v>0</v>
      </c>
      <c r="BJ586">
        <v>0</v>
      </c>
      <c r="BK586">
        <v>0</v>
      </c>
      <c r="BL586" s="15">
        <v>0</v>
      </c>
      <c r="BM586">
        <v>1</v>
      </c>
      <c r="BN586">
        <v>0</v>
      </c>
      <c r="BO586">
        <v>0</v>
      </c>
      <c r="BP586" s="15">
        <v>0</v>
      </c>
      <c r="BQ586">
        <v>0</v>
      </c>
      <c r="BR586">
        <v>0</v>
      </c>
      <c r="BS586" s="15">
        <v>0</v>
      </c>
      <c r="BT586">
        <v>1</v>
      </c>
      <c r="BU586">
        <v>1</v>
      </c>
      <c r="BV586">
        <v>0</v>
      </c>
      <c r="BW586">
        <v>0</v>
      </c>
      <c r="BX586">
        <v>0</v>
      </c>
      <c r="BY586">
        <v>0</v>
      </c>
      <c r="BZ586">
        <v>0</v>
      </c>
      <c r="CA586">
        <v>0</v>
      </c>
      <c r="CB586">
        <v>0</v>
      </c>
      <c r="CC586">
        <v>0</v>
      </c>
      <c r="CD586">
        <v>0</v>
      </c>
      <c r="CE586" s="15">
        <v>0</v>
      </c>
      <c r="CF586">
        <v>0</v>
      </c>
      <c r="CG586">
        <v>43</v>
      </c>
      <c r="CH586">
        <v>0</v>
      </c>
      <c r="CI586">
        <v>1</v>
      </c>
      <c r="CJ586">
        <v>23</v>
      </c>
      <c r="CK586" s="28" t="s">
        <v>80</v>
      </c>
    </row>
    <row r="587" spans="1:89" x14ac:dyDescent="0.35">
      <c r="A587">
        <v>586</v>
      </c>
      <c r="B587">
        <v>38</v>
      </c>
      <c r="C587" s="21" t="s">
        <v>150</v>
      </c>
      <c r="D587" s="11">
        <v>8.1</v>
      </c>
      <c r="E587" s="12">
        <v>0.9</v>
      </c>
      <c r="F587" s="7">
        <f t="shared" si="101"/>
        <v>9</v>
      </c>
      <c r="G587" s="8">
        <v>0</v>
      </c>
      <c r="H587" s="9">
        <v>0</v>
      </c>
      <c r="I587" s="9">
        <v>0</v>
      </c>
      <c r="J587" s="9">
        <v>1</v>
      </c>
      <c r="K587" s="9">
        <v>0</v>
      </c>
      <c r="L587" s="8">
        <v>3169</v>
      </c>
      <c r="M587" s="9">
        <v>6</v>
      </c>
      <c r="N587" s="9">
        <f t="shared" si="102"/>
        <v>3162</v>
      </c>
      <c r="O587" s="9">
        <f t="shared" si="103"/>
        <v>50</v>
      </c>
      <c r="P587" s="7">
        <f t="shared" si="98"/>
        <v>9.4307999999999996</v>
      </c>
      <c r="Q587" s="7">
        <f t="shared" si="99"/>
        <v>23.669200000000004</v>
      </c>
      <c r="R587" s="9">
        <v>1</v>
      </c>
      <c r="S587" s="9">
        <v>0</v>
      </c>
      <c r="T587" s="9">
        <v>1</v>
      </c>
      <c r="U587" s="9">
        <v>0</v>
      </c>
      <c r="V587" s="9">
        <v>0</v>
      </c>
      <c r="W587" s="25">
        <v>0</v>
      </c>
      <c r="X587" s="9">
        <v>1</v>
      </c>
      <c r="Y587" s="9">
        <v>0</v>
      </c>
      <c r="Z587" s="25">
        <v>0</v>
      </c>
      <c r="AA587" s="9">
        <v>0</v>
      </c>
      <c r="AB587" s="25">
        <v>1</v>
      </c>
      <c r="AC587" s="17">
        <v>2001</v>
      </c>
      <c r="AD587" s="27">
        <v>0.13719999999999999</v>
      </c>
      <c r="AE587" s="27">
        <f t="shared" si="100"/>
        <v>0.2238</v>
      </c>
      <c r="AF587" s="27">
        <v>0.28599999999999998</v>
      </c>
      <c r="AG587" s="34">
        <v>0.35299999999999998</v>
      </c>
      <c r="AH587" s="33">
        <v>0.56999999999999995</v>
      </c>
      <c r="AI587" s="15">
        <v>0.43</v>
      </c>
      <c r="AJ587">
        <v>0</v>
      </c>
      <c r="AK587" s="31">
        <v>1</v>
      </c>
      <c r="AL587" t="s">
        <v>87</v>
      </c>
      <c r="AM587" s="31" t="s">
        <v>87</v>
      </c>
      <c r="AN587">
        <v>1</v>
      </c>
      <c r="AO587" s="15">
        <v>0</v>
      </c>
      <c r="AP587" t="s">
        <v>87</v>
      </c>
      <c r="AQ587" s="15" t="s">
        <v>87</v>
      </c>
      <c r="AR587" s="15" t="s">
        <v>151</v>
      </c>
      <c r="AS587">
        <v>1</v>
      </c>
      <c r="AT587">
        <v>0</v>
      </c>
      <c r="AU587">
        <v>1</v>
      </c>
      <c r="AV587">
        <v>0</v>
      </c>
      <c r="AW587">
        <v>0</v>
      </c>
      <c r="AX587">
        <v>0</v>
      </c>
      <c r="AY587" s="15">
        <v>0</v>
      </c>
      <c r="AZ587">
        <v>1</v>
      </c>
      <c r="BA587">
        <v>0</v>
      </c>
      <c r="BB587" s="15">
        <v>0</v>
      </c>
      <c r="BC587">
        <v>25208</v>
      </c>
      <c r="BD587">
        <v>1486</v>
      </c>
      <c r="BE587" s="21">
        <v>0.93899999999999995</v>
      </c>
      <c r="BF587" s="21">
        <v>39.1</v>
      </c>
      <c r="BG587">
        <v>1</v>
      </c>
      <c r="BH587">
        <v>0</v>
      </c>
      <c r="BI587">
        <v>0</v>
      </c>
      <c r="BJ587">
        <v>0</v>
      </c>
      <c r="BK587">
        <v>0</v>
      </c>
      <c r="BL587" s="15">
        <v>0</v>
      </c>
      <c r="BM587">
        <v>1</v>
      </c>
      <c r="BN587">
        <v>0</v>
      </c>
      <c r="BO587">
        <v>0</v>
      </c>
      <c r="BP587" s="15">
        <v>0</v>
      </c>
      <c r="BQ587">
        <v>0</v>
      </c>
      <c r="BR587">
        <v>0</v>
      </c>
      <c r="BS587" s="15">
        <v>0</v>
      </c>
      <c r="BT587">
        <v>1</v>
      </c>
      <c r="BU587">
        <v>1</v>
      </c>
      <c r="BV587">
        <v>0</v>
      </c>
      <c r="BW587">
        <v>0</v>
      </c>
      <c r="BX587">
        <v>0</v>
      </c>
      <c r="BY587">
        <v>0</v>
      </c>
      <c r="BZ587">
        <v>0</v>
      </c>
      <c r="CA587">
        <v>0</v>
      </c>
      <c r="CB587">
        <v>0</v>
      </c>
      <c r="CC587">
        <v>0</v>
      </c>
      <c r="CD587">
        <v>0</v>
      </c>
      <c r="CE587" s="15">
        <v>0</v>
      </c>
      <c r="CF587">
        <v>0</v>
      </c>
      <c r="CG587">
        <v>43</v>
      </c>
      <c r="CH587">
        <v>0</v>
      </c>
      <c r="CI587">
        <v>1</v>
      </c>
      <c r="CJ587">
        <v>23</v>
      </c>
      <c r="CK587" s="28" t="s">
        <v>80</v>
      </c>
    </row>
    <row r="588" spans="1:89" x14ac:dyDescent="0.35">
      <c r="A588">
        <v>587</v>
      </c>
      <c r="B588">
        <v>38</v>
      </c>
      <c r="C588" s="21" t="s">
        <v>150</v>
      </c>
      <c r="D588" s="11">
        <v>3.6</v>
      </c>
      <c r="E588" s="12">
        <v>0.7</v>
      </c>
      <c r="F588" s="7">
        <f t="shared" si="101"/>
        <v>5.1428571428571432</v>
      </c>
      <c r="G588" s="8">
        <v>0</v>
      </c>
      <c r="H588" s="9">
        <v>0</v>
      </c>
      <c r="I588" s="9">
        <v>0</v>
      </c>
      <c r="J588" s="9">
        <v>1</v>
      </c>
      <c r="K588" s="9">
        <v>0</v>
      </c>
      <c r="L588" s="8">
        <v>1981</v>
      </c>
      <c r="M588" s="9">
        <v>6</v>
      </c>
      <c r="N588" s="9">
        <f t="shared" si="102"/>
        <v>1974</v>
      </c>
      <c r="O588" s="9">
        <f t="shared" si="103"/>
        <v>50</v>
      </c>
      <c r="P588" s="7">
        <f t="shared" si="98"/>
        <v>9.4307999999999996</v>
      </c>
      <c r="Q588" s="7">
        <f t="shared" si="99"/>
        <v>23.669200000000004</v>
      </c>
      <c r="R588" s="9">
        <v>1</v>
      </c>
      <c r="S588" s="9">
        <v>0</v>
      </c>
      <c r="T588" s="9">
        <v>1</v>
      </c>
      <c r="U588" s="9">
        <v>0</v>
      </c>
      <c r="V588" s="9">
        <v>0</v>
      </c>
      <c r="W588" s="25">
        <v>0</v>
      </c>
      <c r="X588" s="9">
        <v>1</v>
      </c>
      <c r="Y588" s="9">
        <v>0</v>
      </c>
      <c r="Z588" s="25">
        <v>0</v>
      </c>
      <c r="AA588" s="9">
        <v>0</v>
      </c>
      <c r="AB588" s="25">
        <v>1</v>
      </c>
      <c r="AC588" s="17">
        <v>2001</v>
      </c>
      <c r="AD588" s="27">
        <v>0.13719999999999999</v>
      </c>
      <c r="AE588" s="27">
        <f t="shared" si="100"/>
        <v>0.2238</v>
      </c>
      <c r="AF588" s="27">
        <v>0.28599999999999998</v>
      </c>
      <c r="AG588" s="34">
        <v>0.35299999999999998</v>
      </c>
      <c r="AH588" s="33">
        <v>0.56999999999999995</v>
      </c>
      <c r="AI588" s="15">
        <v>0.43</v>
      </c>
      <c r="AJ588">
        <v>1</v>
      </c>
      <c r="AK588" s="31">
        <v>0</v>
      </c>
      <c r="AL588" t="s">
        <v>87</v>
      </c>
      <c r="AM588" s="31" t="s">
        <v>87</v>
      </c>
      <c r="AN588">
        <v>1</v>
      </c>
      <c r="AO588" s="15">
        <v>0</v>
      </c>
      <c r="AP588" t="s">
        <v>87</v>
      </c>
      <c r="AQ588" s="15" t="s">
        <v>87</v>
      </c>
      <c r="AR588" s="15" t="s">
        <v>151</v>
      </c>
      <c r="AS588">
        <v>1</v>
      </c>
      <c r="AT588">
        <v>0</v>
      </c>
      <c r="AU588">
        <v>1</v>
      </c>
      <c r="AV588">
        <v>0</v>
      </c>
      <c r="AW588">
        <v>0</v>
      </c>
      <c r="AX588">
        <v>0</v>
      </c>
      <c r="AY588" s="15">
        <v>0</v>
      </c>
      <c r="AZ588">
        <v>1</v>
      </c>
      <c r="BA588">
        <v>0</v>
      </c>
      <c r="BB588" s="15">
        <v>0</v>
      </c>
      <c r="BC588">
        <v>25208</v>
      </c>
      <c r="BD588">
        <v>1486</v>
      </c>
      <c r="BE588" s="21">
        <v>0.93899999999999995</v>
      </c>
      <c r="BF588" s="21">
        <v>39.1</v>
      </c>
      <c r="BG588">
        <v>1</v>
      </c>
      <c r="BH588">
        <v>0</v>
      </c>
      <c r="BI588">
        <v>0</v>
      </c>
      <c r="BJ588">
        <v>0</v>
      </c>
      <c r="BK588">
        <v>0</v>
      </c>
      <c r="BL588" s="15">
        <v>0</v>
      </c>
      <c r="BM588">
        <v>1</v>
      </c>
      <c r="BN588">
        <v>0</v>
      </c>
      <c r="BO588">
        <v>0</v>
      </c>
      <c r="BP588" s="15">
        <v>0</v>
      </c>
      <c r="BQ588">
        <v>0</v>
      </c>
      <c r="BR588">
        <v>0</v>
      </c>
      <c r="BS588" s="15">
        <v>0</v>
      </c>
      <c r="BT588">
        <v>1</v>
      </c>
      <c r="BU588">
        <v>1</v>
      </c>
      <c r="BV588">
        <v>0</v>
      </c>
      <c r="BW588">
        <v>0</v>
      </c>
      <c r="BX588">
        <v>0</v>
      </c>
      <c r="BY588">
        <v>0</v>
      </c>
      <c r="BZ588">
        <v>0</v>
      </c>
      <c r="CA588">
        <v>0</v>
      </c>
      <c r="CB588">
        <v>0</v>
      </c>
      <c r="CC588">
        <v>0</v>
      </c>
      <c r="CD588">
        <v>0</v>
      </c>
      <c r="CE588" s="15">
        <v>0</v>
      </c>
      <c r="CF588">
        <v>0</v>
      </c>
      <c r="CG588">
        <v>43</v>
      </c>
      <c r="CH588">
        <v>0</v>
      </c>
      <c r="CI588">
        <v>1</v>
      </c>
      <c r="CJ588">
        <v>23</v>
      </c>
      <c r="CK588" s="28" t="s">
        <v>80</v>
      </c>
    </row>
    <row r="589" spans="1:89" x14ac:dyDescent="0.35">
      <c r="A589">
        <v>588</v>
      </c>
      <c r="B589">
        <v>38</v>
      </c>
      <c r="C589" s="21" t="s">
        <v>150</v>
      </c>
      <c r="D589" s="11">
        <v>7.1</v>
      </c>
      <c r="E589" s="12">
        <v>0.9</v>
      </c>
      <c r="F589" s="7">
        <f t="shared" si="101"/>
        <v>7.8888888888888884</v>
      </c>
      <c r="G589" s="8">
        <v>0</v>
      </c>
      <c r="H589" s="9">
        <v>0</v>
      </c>
      <c r="I589" s="9">
        <v>0</v>
      </c>
      <c r="J589" s="9">
        <v>1</v>
      </c>
      <c r="K589" s="9">
        <v>0</v>
      </c>
      <c r="L589" s="8">
        <v>3169</v>
      </c>
      <c r="M589" s="9">
        <v>6</v>
      </c>
      <c r="N589" s="9">
        <f t="shared" si="102"/>
        <v>3162</v>
      </c>
      <c r="O589" s="9">
        <f t="shared" si="103"/>
        <v>50</v>
      </c>
      <c r="P589" s="7">
        <f t="shared" si="98"/>
        <v>9.4307999999999996</v>
      </c>
      <c r="Q589" s="7">
        <f t="shared" si="99"/>
        <v>23.669200000000004</v>
      </c>
      <c r="R589" s="9">
        <v>1</v>
      </c>
      <c r="S589" s="9">
        <v>0</v>
      </c>
      <c r="T589" s="9">
        <v>1</v>
      </c>
      <c r="U589" s="9">
        <v>0</v>
      </c>
      <c r="V589" s="9">
        <v>0</v>
      </c>
      <c r="W589" s="25">
        <v>0</v>
      </c>
      <c r="X589" s="9">
        <v>1</v>
      </c>
      <c r="Y589" s="9">
        <v>0</v>
      </c>
      <c r="Z589" s="25">
        <v>0</v>
      </c>
      <c r="AA589" s="9">
        <v>0</v>
      </c>
      <c r="AB589" s="25">
        <v>1</v>
      </c>
      <c r="AC589" s="17">
        <v>2001</v>
      </c>
      <c r="AD589" s="27">
        <v>0.13719999999999999</v>
      </c>
      <c r="AE589" s="27">
        <f t="shared" si="100"/>
        <v>0.2238</v>
      </c>
      <c r="AF589" s="27">
        <v>0.28599999999999998</v>
      </c>
      <c r="AG589" s="34">
        <v>0.35299999999999998</v>
      </c>
      <c r="AH589" s="33">
        <v>0.56999999999999995</v>
      </c>
      <c r="AI589" s="15">
        <v>0.43</v>
      </c>
      <c r="AJ589">
        <v>0</v>
      </c>
      <c r="AK589" s="31">
        <v>1</v>
      </c>
      <c r="AL589" t="s">
        <v>87</v>
      </c>
      <c r="AM589" s="31" t="s">
        <v>87</v>
      </c>
      <c r="AN589">
        <v>1</v>
      </c>
      <c r="AO589" s="15">
        <v>0</v>
      </c>
      <c r="AP589" t="s">
        <v>87</v>
      </c>
      <c r="AQ589" s="15" t="s">
        <v>87</v>
      </c>
      <c r="AR589" s="15" t="s">
        <v>151</v>
      </c>
      <c r="AS589">
        <v>1</v>
      </c>
      <c r="AT589">
        <v>0</v>
      </c>
      <c r="AU589">
        <v>1</v>
      </c>
      <c r="AV589">
        <v>0</v>
      </c>
      <c r="AW589">
        <v>0</v>
      </c>
      <c r="AX589">
        <v>0</v>
      </c>
      <c r="AY589" s="15">
        <v>0</v>
      </c>
      <c r="AZ589">
        <v>1</v>
      </c>
      <c r="BA589">
        <v>0</v>
      </c>
      <c r="BB589" s="15">
        <v>0</v>
      </c>
      <c r="BC589">
        <v>25208</v>
      </c>
      <c r="BD589">
        <v>1486</v>
      </c>
      <c r="BE589" s="21">
        <v>0.93899999999999995</v>
      </c>
      <c r="BF589" s="21">
        <v>39.1</v>
      </c>
      <c r="BG589">
        <v>1</v>
      </c>
      <c r="BH589">
        <v>0</v>
      </c>
      <c r="BI589">
        <v>0</v>
      </c>
      <c r="BJ589">
        <v>0</v>
      </c>
      <c r="BK589">
        <v>0</v>
      </c>
      <c r="BL589" s="15">
        <v>0</v>
      </c>
      <c r="BM589">
        <v>1</v>
      </c>
      <c r="BN589">
        <v>0</v>
      </c>
      <c r="BO589">
        <v>0</v>
      </c>
      <c r="BP589" s="15">
        <v>0</v>
      </c>
      <c r="BQ589">
        <v>0</v>
      </c>
      <c r="BR589">
        <v>0</v>
      </c>
      <c r="BS589" s="15">
        <v>0</v>
      </c>
      <c r="BT589">
        <v>1</v>
      </c>
      <c r="BU589">
        <v>1</v>
      </c>
      <c r="BV589">
        <v>0</v>
      </c>
      <c r="BW589">
        <v>0</v>
      </c>
      <c r="BX589">
        <v>0</v>
      </c>
      <c r="BY589">
        <v>0</v>
      </c>
      <c r="BZ589">
        <v>0</v>
      </c>
      <c r="CA589">
        <v>0</v>
      </c>
      <c r="CB589">
        <v>0</v>
      </c>
      <c r="CC589">
        <v>0</v>
      </c>
      <c r="CD589">
        <v>0</v>
      </c>
      <c r="CE589" s="15">
        <v>0</v>
      </c>
      <c r="CF589">
        <v>0</v>
      </c>
      <c r="CG589">
        <v>43</v>
      </c>
      <c r="CH589">
        <v>0</v>
      </c>
      <c r="CI589">
        <v>1</v>
      </c>
      <c r="CJ589">
        <v>23</v>
      </c>
      <c r="CK589" s="28" t="s">
        <v>80</v>
      </c>
    </row>
    <row r="590" spans="1:89" x14ac:dyDescent="0.35">
      <c r="A590">
        <v>589</v>
      </c>
      <c r="B590">
        <v>38</v>
      </c>
      <c r="C590" s="21" t="s">
        <v>150</v>
      </c>
      <c r="D590" s="11">
        <v>2.6</v>
      </c>
      <c r="E590" s="12">
        <v>0.7</v>
      </c>
      <c r="F590" s="7">
        <f t="shared" si="101"/>
        <v>3.7142857142857149</v>
      </c>
      <c r="G590" s="8">
        <v>0</v>
      </c>
      <c r="H590" s="9">
        <v>0</v>
      </c>
      <c r="I590" s="9">
        <v>0</v>
      </c>
      <c r="J590" s="9">
        <v>1</v>
      </c>
      <c r="K590" s="9">
        <v>0</v>
      </c>
      <c r="L590" s="8">
        <v>1981</v>
      </c>
      <c r="M590" s="9">
        <v>6</v>
      </c>
      <c r="N590" s="9">
        <f t="shared" si="102"/>
        <v>1974</v>
      </c>
      <c r="O590" s="9">
        <f t="shared" si="103"/>
        <v>50</v>
      </c>
      <c r="P590" s="7">
        <f t="shared" si="98"/>
        <v>9.4307999999999996</v>
      </c>
      <c r="Q590" s="7">
        <f t="shared" si="99"/>
        <v>23.669200000000004</v>
      </c>
      <c r="R590" s="9">
        <v>1</v>
      </c>
      <c r="S590" s="9">
        <v>0</v>
      </c>
      <c r="T590" s="9">
        <v>1</v>
      </c>
      <c r="U590" s="9">
        <v>0</v>
      </c>
      <c r="V590" s="9">
        <v>0</v>
      </c>
      <c r="W590" s="25">
        <v>0</v>
      </c>
      <c r="X590" s="9">
        <v>1</v>
      </c>
      <c r="Y590" s="9">
        <v>0</v>
      </c>
      <c r="Z590" s="25">
        <v>0</v>
      </c>
      <c r="AA590" s="9">
        <v>0</v>
      </c>
      <c r="AB590" s="25">
        <v>1</v>
      </c>
      <c r="AC590" s="17">
        <v>2001</v>
      </c>
      <c r="AD590" s="27">
        <v>0.13719999999999999</v>
      </c>
      <c r="AE590" s="27">
        <f t="shared" si="100"/>
        <v>0.2238</v>
      </c>
      <c r="AF590" s="27">
        <v>0.28599999999999998</v>
      </c>
      <c r="AG590" s="34">
        <v>0.35299999999999998</v>
      </c>
      <c r="AH590" s="33">
        <v>0.56999999999999995</v>
      </c>
      <c r="AI590" s="15">
        <v>0.43</v>
      </c>
      <c r="AJ590">
        <v>1</v>
      </c>
      <c r="AK590" s="31">
        <v>0</v>
      </c>
      <c r="AL590" t="s">
        <v>87</v>
      </c>
      <c r="AM590" s="31" t="s">
        <v>87</v>
      </c>
      <c r="AN590">
        <v>1</v>
      </c>
      <c r="AO590" s="15">
        <v>0</v>
      </c>
      <c r="AP590" t="s">
        <v>87</v>
      </c>
      <c r="AQ590" s="15" t="s">
        <v>87</v>
      </c>
      <c r="AR590" s="15" t="s">
        <v>151</v>
      </c>
      <c r="AS590">
        <v>1</v>
      </c>
      <c r="AT590">
        <v>0</v>
      </c>
      <c r="AU590">
        <v>1</v>
      </c>
      <c r="AV590">
        <v>0</v>
      </c>
      <c r="AW590">
        <v>0</v>
      </c>
      <c r="AX590">
        <v>0</v>
      </c>
      <c r="AY590" s="15">
        <v>0</v>
      </c>
      <c r="AZ590">
        <v>1</v>
      </c>
      <c r="BA590">
        <v>0</v>
      </c>
      <c r="BB590" s="15">
        <v>0</v>
      </c>
      <c r="BC590">
        <v>25208</v>
      </c>
      <c r="BD590">
        <v>1486</v>
      </c>
      <c r="BE590" s="21">
        <v>0.93899999999999995</v>
      </c>
      <c r="BF590" s="21">
        <v>39.1</v>
      </c>
      <c r="BG590">
        <v>1</v>
      </c>
      <c r="BH590">
        <v>0</v>
      </c>
      <c r="BI590">
        <v>0</v>
      </c>
      <c r="BJ590">
        <v>0</v>
      </c>
      <c r="BK590">
        <v>0</v>
      </c>
      <c r="BL590" s="15">
        <v>0</v>
      </c>
      <c r="BM590">
        <v>1</v>
      </c>
      <c r="BN590">
        <v>0</v>
      </c>
      <c r="BO590">
        <v>0</v>
      </c>
      <c r="BP590" s="15">
        <v>0</v>
      </c>
      <c r="BQ590">
        <v>0</v>
      </c>
      <c r="BR590">
        <v>0</v>
      </c>
      <c r="BS590" s="15">
        <v>0</v>
      </c>
      <c r="BT590">
        <v>1</v>
      </c>
      <c r="BU590">
        <v>1</v>
      </c>
      <c r="BV590">
        <v>0</v>
      </c>
      <c r="BW590">
        <v>0</v>
      </c>
      <c r="BX590">
        <v>0</v>
      </c>
      <c r="BY590">
        <v>0</v>
      </c>
      <c r="BZ590">
        <v>0</v>
      </c>
      <c r="CA590">
        <v>0</v>
      </c>
      <c r="CB590">
        <v>0</v>
      </c>
      <c r="CC590">
        <v>0</v>
      </c>
      <c r="CD590">
        <v>0</v>
      </c>
      <c r="CE590" s="15">
        <v>0</v>
      </c>
      <c r="CF590">
        <v>0</v>
      </c>
      <c r="CG590">
        <v>43</v>
      </c>
      <c r="CH590">
        <v>0</v>
      </c>
      <c r="CI590">
        <v>1</v>
      </c>
      <c r="CJ590">
        <v>23</v>
      </c>
      <c r="CK590" s="28" t="s">
        <v>80</v>
      </c>
    </row>
    <row r="591" spans="1:89" x14ac:dyDescent="0.35">
      <c r="A591">
        <v>590</v>
      </c>
      <c r="B591">
        <v>38</v>
      </c>
      <c r="C591" s="21" t="s">
        <v>150</v>
      </c>
      <c r="D591" s="11">
        <v>7.7</v>
      </c>
      <c r="E591" s="12">
        <v>1.3</v>
      </c>
      <c r="F591" s="7">
        <f t="shared" si="101"/>
        <v>5.9230769230769234</v>
      </c>
      <c r="G591" s="8">
        <v>0</v>
      </c>
      <c r="H591" s="9">
        <v>0</v>
      </c>
      <c r="I591" s="9">
        <v>0</v>
      </c>
      <c r="J591" s="9">
        <v>1</v>
      </c>
      <c r="K591" s="9">
        <v>0</v>
      </c>
      <c r="L591" s="8">
        <v>3169</v>
      </c>
      <c r="M591" s="9">
        <v>6</v>
      </c>
      <c r="N591" s="9">
        <f t="shared" si="102"/>
        <v>3162</v>
      </c>
      <c r="O591" s="9">
        <f t="shared" si="103"/>
        <v>50</v>
      </c>
      <c r="P591" s="7">
        <f t="shared" si="98"/>
        <v>9.4307999999999996</v>
      </c>
      <c r="Q591" s="7">
        <f t="shared" si="99"/>
        <v>23.669200000000004</v>
      </c>
      <c r="R591" s="9">
        <v>1</v>
      </c>
      <c r="S591" s="9">
        <v>0</v>
      </c>
      <c r="T591" s="9">
        <v>1</v>
      </c>
      <c r="U591" s="9">
        <v>0</v>
      </c>
      <c r="V591" s="9">
        <v>0</v>
      </c>
      <c r="W591" s="25">
        <v>0</v>
      </c>
      <c r="X591" s="9">
        <v>1</v>
      </c>
      <c r="Y591" s="9">
        <v>0</v>
      </c>
      <c r="Z591" s="25">
        <v>0</v>
      </c>
      <c r="AA591" s="9">
        <v>0</v>
      </c>
      <c r="AB591" s="25">
        <v>1</v>
      </c>
      <c r="AC591" s="17">
        <v>2001</v>
      </c>
      <c r="AD591" s="27">
        <v>0.13719999999999999</v>
      </c>
      <c r="AE591" s="27">
        <f t="shared" si="100"/>
        <v>0.2238</v>
      </c>
      <c r="AF591" s="27">
        <v>0.28599999999999998</v>
      </c>
      <c r="AG591" s="34">
        <v>0.35299999999999998</v>
      </c>
      <c r="AH591" s="33">
        <v>0.56999999999999995</v>
      </c>
      <c r="AI591" s="15">
        <v>0.43</v>
      </c>
      <c r="AJ591">
        <v>0</v>
      </c>
      <c r="AK591" s="31">
        <v>1</v>
      </c>
      <c r="AL591" t="s">
        <v>87</v>
      </c>
      <c r="AM591" s="31" t="s">
        <v>87</v>
      </c>
      <c r="AN591">
        <v>1</v>
      </c>
      <c r="AO591" s="15">
        <v>0</v>
      </c>
      <c r="AP591" t="s">
        <v>87</v>
      </c>
      <c r="AQ591" s="15" t="s">
        <v>87</v>
      </c>
      <c r="AR591" s="15" t="s">
        <v>151</v>
      </c>
      <c r="AS591">
        <v>1</v>
      </c>
      <c r="AT591">
        <v>0</v>
      </c>
      <c r="AU591">
        <v>1</v>
      </c>
      <c r="AV591">
        <v>0</v>
      </c>
      <c r="AW591">
        <v>0</v>
      </c>
      <c r="AX591">
        <v>0</v>
      </c>
      <c r="AY591" s="15">
        <v>0</v>
      </c>
      <c r="AZ591">
        <v>1</v>
      </c>
      <c r="BA591">
        <v>0</v>
      </c>
      <c r="BB591" s="15">
        <v>0</v>
      </c>
      <c r="BC591">
        <v>25208</v>
      </c>
      <c r="BD591">
        <v>1486</v>
      </c>
      <c r="BE591" s="21">
        <v>0.93899999999999995</v>
      </c>
      <c r="BF591" s="21">
        <v>39.1</v>
      </c>
      <c r="BG591">
        <v>1</v>
      </c>
      <c r="BH591">
        <v>0</v>
      </c>
      <c r="BI591">
        <v>0</v>
      </c>
      <c r="BJ591">
        <v>0</v>
      </c>
      <c r="BK591">
        <v>0</v>
      </c>
      <c r="BL591" s="15">
        <v>0</v>
      </c>
      <c r="BM591">
        <v>1</v>
      </c>
      <c r="BN591">
        <v>0</v>
      </c>
      <c r="BO591">
        <v>0</v>
      </c>
      <c r="BP591" s="15">
        <v>0</v>
      </c>
      <c r="BQ591">
        <v>0</v>
      </c>
      <c r="BR591">
        <v>0</v>
      </c>
      <c r="BS591" s="15">
        <v>0</v>
      </c>
      <c r="BT591">
        <v>1</v>
      </c>
      <c r="BU591">
        <v>1</v>
      </c>
      <c r="BV591">
        <v>0</v>
      </c>
      <c r="BW591">
        <v>0</v>
      </c>
      <c r="BX591">
        <v>0</v>
      </c>
      <c r="BY591">
        <v>0</v>
      </c>
      <c r="BZ591">
        <v>0</v>
      </c>
      <c r="CA591">
        <v>0</v>
      </c>
      <c r="CB591">
        <v>0</v>
      </c>
      <c r="CC591">
        <v>0</v>
      </c>
      <c r="CD591">
        <v>0</v>
      </c>
      <c r="CE591" s="15">
        <v>0</v>
      </c>
      <c r="CF591">
        <v>0</v>
      </c>
      <c r="CG591">
        <v>43</v>
      </c>
      <c r="CH591">
        <v>0</v>
      </c>
      <c r="CI591">
        <v>1</v>
      </c>
      <c r="CJ591">
        <v>23</v>
      </c>
      <c r="CK591" s="28" t="s">
        <v>80</v>
      </c>
    </row>
    <row r="592" spans="1:89" x14ac:dyDescent="0.35">
      <c r="A592">
        <v>591</v>
      </c>
      <c r="B592">
        <v>38</v>
      </c>
      <c r="C592" s="21" t="s">
        <v>150</v>
      </c>
      <c r="D592" s="11">
        <v>5.7</v>
      </c>
      <c r="E592" s="12">
        <v>0.9</v>
      </c>
      <c r="F592" s="7">
        <f t="shared" si="101"/>
        <v>6.333333333333333</v>
      </c>
      <c r="G592" s="8">
        <v>0</v>
      </c>
      <c r="H592" s="9">
        <v>0</v>
      </c>
      <c r="I592" s="9">
        <v>0</v>
      </c>
      <c r="J592" s="9">
        <v>1</v>
      </c>
      <c r="K592" s="9">
        <v>0</v>
      </c>
      <c r="L592" s="8">
        <v>1981</v>
      </c>
      <c r="M592" s="9">
        <v>6</v>
      </c>
      <c r="N592" s="9">
        <f t="shared" si="102"/>
        <v>1974</v>
      </c>
      <c r="O592" s="9">
        <f t="shared" si="103"/>
        <v>50</v>
      </c>
      <c r="P592" s="7">
        <f t="shared" si="98"/>
        <v>9.4307999999999996</v>
      </c>
      <c r="Q592" s="7">
        <f t="shared" si="99"/>
        <v>23.669200000000004</v>
      </c>
      <c r="R592" s="9">
        <v>1</v>
      </c>
      <c r="S592" s="9">
        <v>0</v>
      </c>
      <c r="T592" s="9">
        <v>1</v>
      </c>
      <c r="U592" s="9">
        <v>0</v>
      </c>
      <c r="V592" s="9">
        <v>0</v>
      </c>
      <c r="W592" s="25">
        <v>0</v>
      </c>
      <c r="X592" s="9">
        <v>1</v>
      </c>
      <c r="Y592" s="9">
        <v>0</v>
      </c>
      <c r="Z592" s="25">
        <v>0</v>
      </c>
      <c r="AA592" s="9">
        <v>0</v>
      </c>
      <c r="AB592" s="25">
        <v>1</v>
      </c>
      <c r="AC592" s="17">
        <v>2001</v>
      </c>
      <c r="AD592" s="27">
        <v>0.13719999999999999</v>
      </c>
      <c r="AE592" s="27">
        <f t="shared" si="100"/>
        <v>0.2238</v>
      </c>
      <c r="AF592" s="27">
        <v>0.28599999999999998</v>
      </c>
      <c r="AG592" s="34">
        <v>0.35299999999999998</v>
      </c>
      <c r="AH592" s="33">
        <v>0.56999999999999995</v>
      </c>
      <c r="AI592" s="15">
        <v>0.43</v>
      </c>
      <c r="AJ592">
        <v>1</v>
      </c>
      <c r="AK592" s="31">
        <v>0</v>
      </c>
      <c r="AL592" t="s">
        <v>87</v>
      </c>
      <c r="AM592" s="31" t="s">
        <v>87</v>
      </c>
      <c r="AN592">
        <v>1</v>
      </c>
      <c r="AO592" s="15">
        <v>0</v>
      </c>
      <c r="AP592" t="s">
        <v>87</v>
      </c>
      <c r="AQ592" s="15" t="s">
        <v>87</v>
      </c>
      <c r="AR592" s="15" t="s">
        <v>151</v>
      </c>
      <c r="AS592">
        <v>1</v>
      </c>
      <c r="AT592">
        <v>0</v>
      </c>
      <c r="AU592">
        <v>1</v>
      </c>
      <c r="AV592">
        <v>0</v>
      </c>
      <c r="AW592">
        <v>0</v>
      </c>
      <c r="AX592">
        <v>0</v>
      </c>
      <c r="AY592" s="15">
        <v>0</v>
      </c>
      <c r="AZ592">
        <v>1</v>
      </c>
      <c r="BA592">
        <v>0</v>
      </c>
      <c r="BB592" s="15">
        <v>0</v>
      </c>
      <c r="BC592">
        <v>25208</v>
      </c>
      <c r="BD592">
        <v>1486</v>
      </c>
      <c r="BE592" s="21">
        <v>0.93899999999999995</v>
      </c>
      <c r="BF592" s="21">
        <v>39.1</v>
      </c>
      <c r="BG592">
        <v>1</v>
      </c>
      <c r="BH592">
        <v>0</v>
      </c>
      <c r="BI592">
        <v>0</v>
      </c>
      <c r="BJ592">
        <v>0</v>
      </c>
      <c r="BK592">
        <v>0</v>
      </c>
      <c r="BL592" s="15">
        <v>0</v>
      </c>
      <c r="BM592">
        <v>1</v>
      </c>
      <c r="BN592">
        <v>0</v>
      </c>
      <c r="BO592">
        <v>0</v>
      </c>
      <c r="BP592" s="15">
        <v>0</v>
      </c>
      <c r="BQ592">
        <v>0</v>
      </c>
      <c r="BR592">
        <v>0</v>
      </c>
      <c r="BS592" s="15">
        <v>0</v>
      </c>
      <c r="BT592">
        <v>1</v>
      </c>
      <c r="BU592">
        <v>1</v>
      </c>
      <c r="BV592">
        <v>0</v>
      </c>
      <c r="BW592">
        <v>0</v>
      </c>
      <c r="BX592">
        <v>0</v>
      </c>
      <c r="BY592">
        <v>0</v>
      </c>
      <c r="BZ592">
        <v>0</v>
      </c>
      <c r="CA592">
        <v>0</v>
      </c>
      <c r="CB592">
        <v>0</v>
      </c>
      <c r="CC592">
        <v>0</v>
      </c>
      <c r="CD592">
        <v>0</v>
      </c>
      <c r="CE592" s="15">
        <v>0</v>
      </c>
      <c r="CF592">
        <v>0</v>
      </c>
      <c r="CG592">
        <v>43</v>
      </c>
      <c r="CH592">
        <v>0</v>
      </c>
      <c r="CI592">
        <v>1</v>
      </c>
      <c r="CJ592">
        <v>23</v>
      </c>
      <c r="CK592" s="28" t="s">
        <v>80</v>
      </c>
    </row>
    <row r="593" spans="1:89" x14ac:dyDescent="0.35">
      <c r="A593">
        <v>592</v>
      </c>
      <c r="B593">
        <v>38</v>
      </c>
      <c r="C593" s="21" t="s">
        <v>150</v>
      </c>
      <c r="D593" s="11">
        <v>6.4</v>
      </c>
      <c r="E593" s="12">
        <v>0.2</v>
      </c>
      <c r="F593" s="7">
        <f t="shared" si="101"/>
        <v>32</v>
      </c>
      <c r="G593" s="8">
        <v>0</v>
      </c>
      <c r="H593" s="9">
        <v>0</v>
      </c>
      <c r="I593" s="9">
        <v>0</v>
      </c>
      <c r="J593" s="9">
        <v>1</v>
      </c>
      <c r="K593" s="9">
        <v>0</v>
      </c>
      <c r="L593" s="8">
        <v>14424</v>
      </c>
      <c r="M593" s="9">
        <v>13</v>
      </c>
      <c r="N593" s="9">
        <f t="shared" si="102"/>
        <v>14410</v>
      </c>
      <c r="O593" s="9">
        <f t="shared" si="103"/>
        <v>50</v>
      </c>
      <c r="P593" s="7">
        <f t="shared" si="98"/>
        <v>9.4307999999999996</v>
      </c>
      <c r="Q593" s="7">
        <f t="shared" si="99"/>
        <v>23.669200000000004</v>
      </c>
      <c r="R593" s="9">
        <v>1</v>
      </c>
      <c r="S593" s="9">
        <v>0</v>
      </c>
      <c r="T593" s="9">
        <v>1</v>
      </c>
      <c r="U593" s="9">
        <v>0</v>
      </c>
      <c r="V593" s="9">
        <v>0</v>
      </c>
      <c r="W593" s="25">
        <v>0</v>
      </c>
      <c r="X593" s="9">
        <v>1</v>
      </c>
      <c r="Y593" s="9">
        <v>0</v>
      </c>
      <c r="Z593" s="25">
        <v>0</v>
      </c>
      <c r="AA593" s="9">
        <v>0</v>
      </c>
      <c r="AB593" s="25">
        <v>1</v>
      </c>
      <c r="AC593" s="17">
        <v>2001</v>
      </c>
      <c r="AD593" s="27">
        <v>0.13719999999999999</v>
      </c>
      <c r="AE593" s="27">
        <f t="shared" si="100"/>
        <v>0.2238</v>
      </c>
      <c r="AF593" s="27">
        <v>0.28599999999999998</v>
      </c>
      <c r="AG593" s="34">
        <v>0.35299999999999998</v>
      </c>
      <c r="AH593" s="33">
        <v>0.56999999999999995</v>
      </c>
      <c r="AI593" s="15">
        <v>0.43</v>
      </c>
      <c r="AJ593">
        <v>1</v>
      </c>
      <c r="AK593" s="31">
        <v>0</v>
      </c>
      <c r="AL593" t="s">
        <v>87</v>
      </c>
      <c r="AM593" s="31" t="s">
        <v>87</v>
      </c>
      <c r="AN593">
        <v>1</v>
      </c>
      <c r="AO593" s="15">
        <v>0</v>
      </c>
      <c r="AP593" t="s">
        <v>87</v>
      </c>
      <c r="AQ593" s="15" t="s">
        <v>87</v>
      </c>
      <c r="AR593" s="15" t="s">
        <v>151</v>
      </c>
      <c r="AS593">
        <v>1</v>
      </c>
      <c r="AT593">
        <v>0</v>
      </c>
      <c r="AU593">
        <v>1</v>
      </c>
      <c r="AV593">
        <v>0</v>
      </c>
      <c r="AW593">
        <v>0</v>
      </c>
      <c r="AX593">
        <v>0</v>
      </c>
      <c r="AY593" s="15">
        <v>0</v>
      </c>
      <c r="AZ593">
        <v>1</v>
      </c>
      <c r="BA593">
        <v>0</v>
      </c>
      <c r="BB593" s="15">
        <v>0</v>
      </c>
      <c r="BC593">
        <v>25208</v>
      </c>
      <c r="BD593">
        <v>1486</v>
      </c>
      <c r="BE593" s="21">
        <v>0.93899999999999995</v>
      </c>
      <c r="BF593" s="21">
        <v>39.1</v>
      </c>
      <c r="BG593">
        <v>1</v>
      </c>
      <c r="BH593">
        <v>0</v>
      </c>
      <c r="BI593">
        <v>0</v>
      </c>
      <c r="BJ593">
        <v>0</v>
      </c>
      <c r="BK593">
        <v>0</v>
      </c>
      <c r="BL593" s="15">
        <v>0</v>
      </c>
      <c r="BM593">
        <v>0</v>
      </c>
      <c r="BN593">
        <v>0</v>
      </c>
      <c r="BO593">
        <v>1</v>
      </c>
      <c r="BP593" s="15">
        <v>0</v>
      </c>
      <c r="BQ593">
        <v>0</v>
      </c>
      <c r="BR593">
        <v>0</v>
      </c>
      <c r="BS593" s="15">
        <v>1</v>
      </c>
      <c r="BT593">
        <v>1</v>
      </c>
      <c r="BU593">
        <v>1</v>
      </c>
      <c r="BV593">
        <v>0</v>
      </c>
      <c r="BW593">
        <v>0</v>
      </c>
      <c r="BX593">
        <v>0</v>
      </c>
      <c r="BY593">
        <v>1</v>
      </c>
      <c r="BZ593">
        <v>0</v>
      </c>
      <c r="CA593">
        <v>1</v>
      </c>
      <c r="CB593">
        <v>0</v>
      </c>
      <c r="CC593">
        <v>0</v>
      </c>
      <c r="CD593">
        <v>0</v>
      </c>
      <c r="CE593" s="15">
        <v>1</v>
      </c>
      <c r="CF593">
        <v>0</v>
      </c>
      <c r="CG593">
        <v>43</v>
      </c>
      <c r="CH593">
        <v>0</v>
      </c>
      <c r="CI593">
        <v>1</v>
      </c>
      <c r="CJ593">
        <v>23</v>
      </c>
      <c r="CK593" s="28" t="s">
        <v>80</v>
      </c>
    </row>
    <row r="594" spans="1:89" x14ac:dyDescent="0.35">
      <c r="A594">
        <v>593</v>
      </c>
      <c r="B594">
        <v>38</v>
      </c>
      <c r="C594" s="21" t="s">
        <v>150</v>
      </c>
      <c r="D594" s="11">
        <v>20.5</v>
      </c>
      <c r="E594" s="12">
        <v>1.2</v>
      </c>
      <c r="F594" s="7">
        <f t="shared" si="101"/>
        <v>17.083333333333336</v>
      </c>
      <c r="G594" s="8">
        <v>0</v>
      </c>
      <c r="H594" s="9">
        <v>0</v>
      </c>
      <c r="I594" s="9">
        <v>0</v>
      </c>
      <c r="J594" s="9">
        <v>1</v>
      </c>
      <c r="K594" s="9">
        <v>0</v>
      </c>
      <c r="L594" s="8">
        <v>14424</v>
      </c>
      <c r="M594" s="9">
        <v>13</v>
      </c>
      <c r="N594" s="9">
        <f t="shared" si="102"/>
        <v>14410</v>
      </c>
      <c r="O594" s="9">
        <f t="shared" si="103"/>
        <v>50</v>
      </c>
      <c r="P594" s="7">
        <f t="shared" si="98"/>
        <v>9.4307999999999996</v>
      </c>
      <c r="Q594" s="7">
        <f t="shared" si="99"/>
        <v>23.669200000000004</v>
      </c>
      <c r="R594" s="9">
        <v>1</v>
      </c>
      <c r="S594" s="9">
        <v>0</v>
      </c>
      <c r="T594" s="9">
        <v>1</v>
      </c>
      <c r="U594" s="9">
        <v>0</v>
      </c>
      <c r="V594" s="9">
        <v>0</v>
      </c>
      <c r="W594" s="25">
        <v>0</v>
      </c>
      <c r="X594" s="9">
        <v>1</v>
      </c>
      <c r="Y594" s="9">
        <v>0</v>
      </c>
      <c r="Z594" s="25">
        <v>0</v>
      </c>
      <c r="AA594" s="9">
        <v>0</v>
      </c>
      <c r="AB594" s="25">
        <v>1</v>
      </c>
      <c r="AC594" s="17">
        <v>2001</v>
      </c>
      <c r="AD594" s="27">
        <v>0.13719999999999999</v>
      </c>
      <c r="AE594" s="27">
        <f t="shared" si="100"/>
        <v>0.2238</v>
      </c>
      <c r="AF594" s="27">
        <v>0.28599999999999998</v>
      </c>
      <c r="AG594" s="34">
        <v>0.35299999999999998</v>
      </c>
      <c r="AH594" s="33">
        <v>0.56999999999999995</v>
      </c>
      <c r="AI594" s="15">
        <v>0.43</v>
      </c>
      <c r="AJ594">
        <v>1</v>
      </c>
      <c r="AK594" s="31">
        <v>0</v>
      </c>
      <c r="AL594" t="s">
        <v>87</v>
      </c>
      <c r="AM594" s="31" t="s">
        <v>87</v>
      </c>
      <c r="AN594">
        <v>1</v>
      </c>
      <c r="AO594" s="15">
        <v>0</v>
      </c>
      <c r="AP594" t="s">
        <v>87</v>
      </c>
      <c r="AQ594" s="15" t="s">
        <v>87</v>
      </c>
      <c r="AR594" s="15" t="s">
        <v>151</v>
      </c>
      <c r="AS594">
        <v>1</v>
      </c>
      <c r="AT594">
        <v>0</v>
      </c>
      <c r="AU594">
        <v>1</v>
      </c>
      <c r="AV594">
        <v>0</v>
      </c>
      <c r="AW594">
        <v>0</v>
      </c>
      <c r="AX594">
        <v>0</v>
      </c>
      <c r="AY594" s="15">
        <v>0</v>
      </c>
      <c r="AZ594">
        <v>1</v>
      </c>
      <c r="BA594">
        <v>0</v>
      </c>
      <c r="BB594" s="15">
        <v>0</v>
      </c>
      <c r="BC594">
        <v>25208</v>
      </c>
      <c r="BD594">
        <v>1486</v>
      </c>
      <c r="BE594" s="21">
        <v>0.93899999999999995</v>
      </c>
      <c r="BF594" s="21">
        <v>39.1</v>
      </c>
      <c r="BG594">
        <v>0</v>
      </c>
      <c r="BH594">
        <v>0</v>
      </c>
      <c r="BI594">
        <v>0</v>
      </c>
      <c r="BJ594">
        <v>0</v>
      </c>
      <c r="BK594">
        <v>0</v>
      </c>
      <c r="BL594" s="15">
        <v>1</v>
      </c>
      <c r="BM594">
        <v>0</v>
      </c>
      <c r="BN594">
        <v>0</v>
      </c>
      <c r="BO594">
        <v>1</v>
      </c>
      <c r="BP594" s="15">
        <v>0</v>
      </c>
      <c r="BQ594">
        <v>0</v>
      </c>
      <c r="BR594">
        <v>0</v>
      </c>
      <c r="BS594" s="15">
        <v>1</v>
      </c>
      <c r="BT594">
        <v>1</v>
      </c>
      <c r="BU594">
        <v>1</v>
      </c>
      <c r="BV594">
        <v>0</v>
      </c>
      <c r="BW594">
        <v>0</v>
      </c>
      <c r="BX594">
        <v>0</v>
      </c>
      <c r="BY594">
        <v>1</v>
      </c>
      <c r="BZ594">
        <v>0</v>
      </c>
      <c r="CA594">
        <v>1</v>
      </c>
      <c r="CB594">
        <v>0</v>
      </c>
      <c r="CC594">
        <v>0</v>
      </c>
      <c r="CD594">
        <v>0</v>
      </c>
      <c r="CE594" s="15">
        <v>1</v>
      </c>
      <c r="CF594">
        <v>0</v>
      </c>
      <c r="CG594">
        <v>43</v>
      </c>
      <c r="CH594">
        <v>0</v>
      </c>
      <c r="CI594">
        <v>1</v>
      </c>
      <c r="CJ594">
        <v>23</v>
      </c>
      <c r="CK594" s="28" t="s">
        <v>80</v>
      </c>
    </row>
    <row r="595" spans="1:89" x14ac:dyDescent="0.35">
      <c r="A595">
        <v>594</v>
      </c>
      <c r="B595">
        <v>38</v>
      </c>
      <c r="C595" s="21" t="s">
        <v>150</v>
      </c>
      <c r="D595" s="11">
        <v>9.5</v>
      </c>
      <c r="E595" s="12">
        <v>0.7</v>
      </c>
      <c r="F595" s="7">
        <f t="shared" si="101"/>
        <v>13.571428571428573</v>
      </c>
      <c r="G595" s="8">
        <v>0</v>
      </c>
      <c r="H595" s="9">
        <v>0</v>
      </c>
      <c r="I595" s="9">
        <v>0</v>
      </c>
      <c r="J595" s="9">
        <v>1</v>
      </c>
      <c r="K595" s="9">
        <v>0</v>
      </c>
      <c r="L595" s="8">
        <v>17907</v>
      </c>
      <c r="M595" s="9">
        <v>13</v>
      </c>
      <c r="N595" s="9">
        <f t="shared" si="102"/>
        <v>17893</v>
      </c>
      <c r="O595" s="9">
        <f t="shared" si="103"/>
        <v>50</v>
      </c>
      <c r="P595" s="7">
        <f t="shared" si="98"/>
        <v>9.4307999999999996</v>
      </c>
      <c r="Q595" s="7">
        <f t="shared" si="99"/>
        <v>23.669200000000004</v>
      </c>
      <c r="R595" s="9">
        <v>1</v>
      </c>
      <c r="S595" s="9">
        <v>0</v>
      </c>
      <c r="T595" s="9">
        <v>1</v>
      </c>
      <c r="U595" s="9">
        <v>0</v>
      </c>
      <c r="V595" s="9">
        <v>0</v>
      </c>
      <c r="W595" s="25">
        <v>0</v>
      </c>
      <c r="X595" s="9">
        <v>1</v>
      </c>
      <c r="Y595" s="9">
        <v>0</v>
      </c>
      <c r="Z595" s="25">
        <v>0</v>
      </c>
      <c r="AA595" s="9">
        <v>0</v>
      </c>
      <c r="AB595" s="25">
        <v>1</v>
      </c>
      <c r="AC595" s="17">
        <v>2001</v>
      </c>
      <c r="AD595" s="27">
        <v>0.13719999999999999</v>
      </c>
      <c r="AE595" s="27">
        <f t="shared" si="100"/>
        <v>0.2238</v>
      </c>
      <c r="AF595" s="27">
        <v>0.28599999999999998</v>
      </c>
      <c r="AG595" s="34">
        <v>0.35299999999999998</v>
      </c>
      <c r="AH595" s="33">
        <v>0.56999999999999995</v>
      </c>
      <c r="AI595" s="15">
        <v>0.43</v>
      </c>
      <c r="AJ595">
        <v>1</v>
      </c>
      <c r="AK595" s="31">
        <v>0</v>
      </c>
      <c r="AL595" t="s">
        <v>87</v>
      </c>
      <c r="AM595" s="31" t="s">
        <v>87</v>
      </c>
      <c r="AN595">
        <v>1</v>
      </c>
      <c r="AO595" s="15">
        <v>0</v>
      </c>
      <c r="AP595" t="s">
        <v>87</v>
      </c>
      <c r="AQ595" s="15" t="s">
        <v>87</v>
      </c>
      <c r="AR595" s="15" t="s">
        <v>151</v>
      </c>
      <c r="AS595">
        <v>1</v>
      </c>
      <c r="AT595">
        <v>0</v>
      </c>
      <c r="AU595">
        <v>1</v>
      </c>
      <c r="AV595">
        <v>0</v>
      </c>
      <c r="AW595">
        <v>0</v>
      </c>
      <c r="AX595">
        <v>0</v>
      </c>
      <c r="AY595" s="15">
        <v>0</v>
      </c>
      <c r="AZ595">
        <v>1</v>
      </c>
      <c r="BA595">
        <v>0</v>
      </c>
      <c r="BB595" s="15">
        <v>0</v>
      </c>
      <c r="BC595">
        <v>25208</v>
      </c>
      <c r="BD595">
        <v>1486</v>
      </c>
      <c r="BE595" s="21">
        <v>0.93899999999999995</v>
      </c>
      <c r="BF595" s="21">
        <v>39.1</v>
      </c>
      <c r="BG595">
        <v>0</v>
      </c>
      <c r="BH595">
        <v>0</v>
      </c>
      <c r="BI595">
        <v>0</v>
      </c>
      <c r="BJ595">
        <v>0</v>
      </c>
      <c r="BK595">
        <v>0</v>
      </c>
      <c r="BL595" s="15">
        <v>1</v>
      </c>
      <c r="BM595">
        <v>0</v>
      </c>
      <c r="BN595">
        <v>0</v>
      </c>
      <c r="BO595">
        <v>1</v>
      </c>
      <c r="BP595" s="15">
        <v>0</v>
      </c>
      <c r="BQ595">
        <v>0</v>
      </c>
      <c r="BR595">
        <v>0</v>
      </c>
      <c r="BS595" s="15">
        <v>1</v>
      </c>
      <c r="BT595">
        <v>1</v>
      </c>
      <c r="BU595">
        <v>1</v>
      </c>
      <c r="BV595">
        <v>0</v>
      </c>
      <c r="BW595">
        <v>0</v>
      </c>
      <c r="BX595">
        <v>0</v>
      </c>
      <c r="BY595">
        <v>1</v>
      </c>
      <c r="BZ595">
        <v>0</v>
      </c>
      <c r="CA595">
        <v>1</v>
      </c>
      <c r="CB595">
        <v>0</v>
      </c>
      <c r="CC595">
        <v>0</v>
      </c>
      <c r="CD595">
        <v>0</v>
      </c>
      <c r="CE595" s="15">
        <v>1</v>
      </c>
      <c r="CF595">
        <v>0</v>
      </c>
      <c r="CG595">
        <v>43</v>
      </c>
      <c r="CH595">
        <v>0</v>
      </c>
      <c r="CI595">
        <v>1</v>
      </c>
      <c r="CJ595">
        <v>23</v>
      </c>
      <c r="CK595" s="28" t="s">
        <v>80</v>
      </c>
    </row>
    <row r="596" spans="1:89" x14ac:dyDescent="0.35">
      <c r="A596">
        <v>595</v>
      </c>
      <c r="B596">
        <v>38</v>
      </c>
      <c r="C596" s="21" t="s">
        <v>150</v>
      </c>
      <c r="D596" s="11">
        <v>6.4</v>
      </c>
      <c r="E596" s="12">
        <v>0.2</v>
      </c>
      <c r="F596" s="7">
        <f t="shared" si="101"/>
        <v>32</v>
      </c>
      <c r="G596" s="8">
        <v>0</v>
      </c>
      <c r="H596" s="9">
        <v>0</v>
      </c>
      <c r="I596" s="9">
        <v>0</v>
      </c>
      <c r="J596" s="9">
        <v>1</v>
      </c>
      <c r="K596" s="9">
        <v>0</v>
      </c>
      <c r="L596" s="8">
        <v>8284</v>
      </c>
      <c r="M596" s="9">
        <v>13</v>
      </c>
      <c r="N596" s="9">
        <f t="shared" si="102"/>
        <v>8270</v>
      </c>
      <c r="O596" s="9">
        <f t="shared" si="103"/>
        <v>50</v>
      </c>
      <c r="P596" s="7">
        <f t="shared" si="98"/>
        <v>9.4307999999999996</v>
      </c>
      <c r="Q596" s="7">
        <f t="shared" si="99"/>
        <v>23.669200000000004</v>
      </c>
      <c r="R596" s="9">
        <v>1</v>
      </c>
      <c r="S596" s="9">
        <v>0</v>
      </c>
      <c r="T596" s="9">
        <v>1</v>
      </c>
      <c r="U596" s="9">
        <v>0</v>
      </c>
      <c r="V596" s="9">
        <v>0</v>
      </c>
      <c r="W596" s="25">
        <v>0</v>
      </c>
      <c r="X596" s="9">
        <v>1</v>
      </c>
      <c r="Y596" s="9">
        <v>0</v>
      </c>
      <c r="Z596" s="25">
        <v>0</v>
      </c>
      <c r="AA596" s="9">
        <v>0</v>
      </c>
      <c r="AB596" s="25">
        <v>1</v>
      </c>
      <c r="AC596" s="17">
        <v>2001</v>
      </c>
      <c r="AD596" s="27">
        <v>0.13719999999999999</v>
      </c>
      <c r="AE596" s="27">
        <f t="shared" si="100"/>
        <v>0.2238</v>
      </c>
      <c r="AF596" s="27">
        <v>0.28599999999999998</v>
      </c>
      <c r="AG596" s="34">
        <v>0.35299999999999998</v>
      </c>
      <c r="AH596" s="33">
        <v>0.56999999999999995</v>
      </c>
      <c r="AI596" s="15">
        <v>0.43</v>
      </c>
      <c r="AJ596">
        <v>1</v>
      </c>
      <c r="AK596" s="31">
        <v>0</v>
      </c>
      <c r="AL596" t="s">
        <v>87</v>
      </c>
      <c r="AM596" s="31" t="s">
        <v>87</v>
      </c>
      <c r="AN596">
        <v>1</v>
      </c>
      <c r="AO596" s="15">
        <v>0</v>
      </c>
      <c r="AP596" t="s">
        <v>87</v>
      </c>
      <c r="AQ596" s="15" t="s">
        <v>87</v>
      </c>
      <c r="AR596" s="15" t="s">
        <v>151</v>
      </c>
      <c r="AS596">
        <v>1</v>
      </c>
      <c r="AT596">
        <v>0</v>
      </c>
      <c r="AU596">
        <v>1</v>
      </c>
      <c r="AV596">
        <v>0</v>
      </c>
      <c r="AW596">
        <v>0</v>
      </c>
      <c r="AX596">
        <v>0</v>
      </c>
      <c r="AY596" s="15">
        <v>0</v>
      </c>
      <c r="AZ596">
        <v>1</v>
      </c>
      <c r="BA596">
        <v>0</v>
      </c>
      <c r="BB596" s="15">
        <v>0</v>
      </c>
      <c r="BC596">
        <v>25208</v>
      </c>
      <c r="BD596">
        <v>1486</v>
      </c>
      <c r="BE596" s="21">
        <v>0.93899999999999995</v>
      </c>
      <c r="BF596" s="21">
        <v>39.1</v>
      </c>
      <c r="BG596">
        <v>1</v>
      </c>
      <c r="BH596">
        <v>0</v>
      </c>
      <c r="BI596">
        <v>0</v>
      </c>
      <c r="BJ596">
        <v>0</v>
      </c>
      <c r="BK596">
        <v>0</v>
      </c>
      <c r="BL596" s="15">
        <v>0</v>
      </c>
      <c r="BM596">
        <v>0</v>
      </c>
      <c r="BN596">
        <v>0</v>
      </c>
      <c r="BO596">
        <v>1</v>
      </c>
      <c r="BP596" s="15">
        <v>0</v>
      </c>
      <c r="BQ596">
        <v>0</v>
      </c>
      <c r="BR596">
        <v>0</v>
      </c>
      <c r="BS596" s="15">
        <v>1</v>
      </c>
      <c r="BT596">
        <v>1</v>
      </c>
      <c r="BU596">
        <v>1</v>
      </c>
      <c r="BV596">
        <v>0</v>
      </c>
      <c r="BW596">
        <v>0</v>
      </c>
      <c r="BX596">
        <v>0</v>
      </c>
      <c r="BY596">
        <v>1</v>
      </c>
      <c r="BZ596">
        <v>0</v>
      </c>
      <c r="CA596">
        <v>1</v>
      </c>
      <c r="CB596">
        <v>0</v>
      </c>
      <c r="CC596">
        <v>0</v>
      </c>
      <c r="CD596">
        <v>0</v>
      </c>
      <c r="CE596" s="15">
        <v>1</v>
      </c>
      <c r="CF596">
        <v>0</v>
      </c>
      <c r="CG596">
        <v>43</v>
      </c>
      <c r="CH596">
        <v>0</v>
      </c>
      <c r="CI596">
        <v>1</v>
      </c>
      <c r="CJ596">
        <v>23</v>
      </c>
      <c r="CK596" s="28" t="s">
        <v>80</v>
      </c>
    </row>
    <row r="597" spans="1:89" x14ac:dyDescent="0.35">
      <c r="A597">
        <v>596</v>
      </c>
      <c r="B597">
        <v>38</v>
      </c>
      <c r="C597" s="21" t="s">
        <v>150</v>
      </c>
      <c r="D597" s="11">
        <v>20.9</v>
      </c>
      <c r="E597" s="12">
        <v>1.4</v>
      </c>
      <c r="F597" s="7">
        <f t="shared" si="101"/>
        <v>14.928571428571429</v>
      </c>
      <c r="G597" s="8">
        <v>0</v>
      </c>
      <c r="H597" s="9">
        <v>0</v>
      </c>
      <c r="I597" s="9">
        <v>0</v>
      </c>
      <c r="J597" s="9">
        <v>1</v>
      </c>
      <c r="K597" s="9">
        <v>0</v>
      </c>
      <c r="L597" s="8">
        <v>8284</v>
      </c>
      <c r="M597" s="9">
        <v>13</v>
      </c>
      <c r="N597" s="9">
        <f t="shared" si="102"/>
        <v>8270</v>
      </c>
      <c r="O597" s="9">
        <f t="shared" si="103"/>
        <v>50</v>
      </c>
      <c r="P597" s="7">
        <f t="shared" si="98"/>
        <v>9.4307999999999996</v>
      </c>
      <c r="Q597" s="7">
        <f t="shared" ref="Q597:Q614" si="104">BF597-P597-6</f>
        <v>23.669200000000004</v>
      </c>
      <c r="R597" s="9">
        <v>1</v>
      </c>
      <c r="S597" s="9">
        <v>0</v>
      </c>
      <c r="T597" s="9">
        <v>1</v>
      </c>
      <c r="U597" s="9">
        <v>0</v>
      </c>
      <c r="V597" s="9">
        <v>0</v>
      </c>
      <c r="W597" s="25">
        <v>0</v>
      </c>
      <c r="X597" s="9">
        <v>1</v>
      </c>
      <c r="Y597" s="9">
        <v>0</v>
      </c>
      <c r="Z597" s="25">
        <v>0</v>
      </c>
      <c r="AA597" s="9">
        <v>0</v>
      </c>
      <c r="AB597" s="25">
        <v>1</v>
      </c>
      <c r="AC597" s="17">
        <v>2001</v>
      </c>
      <c r="AD597" s="27">
        <v>0.13719999999999999</v>
      </c>
      <c r="AE597" s="27">
        <f t="shared" si="100"/>
        <v>0.2238</v>
      </c>
      <c r="AF597" s="27">
        <v>0.28599999999999998</v>
      </c>
      <c r="AG597" s="34">
        <v>0.35299999999999998</v>
      </c>
      <c r="AH597" s="33">
        <v>0.56999999999999995</v>
      </c>
      <c r="AI597" s="15">
        <v>0.43</v>
      </c>
      <c r="AJ597">
        <v>1</v>
      </c>
      <c r="AK597" s="31">
        <v>0</v>
      </c>
      <c r="AL597" t="s">
        <v>87</v>
      </c>
      <c r="AM597" s="31" t="s">
        <v>87</v>
      </c>
      <c r="AN597">
        <v>1</v>
      </c>
      <c r="AO597" s="15">
        <v>0</v>
      </c>
      <c r="AP597" t="s">
        <v>87</v>
      </c>
      <c r="AQ597" s="15" t="s">
        <v>87</v>
      </c>
      <c r="AR597" s="15" t="s">
        <v>151</v>
      </c>
      <c r="AS597">
        <v>1</v>
      </c>
      <c r="AT597">
        <v>0</v>
      </c>
      <c r="AU597">
        <v>1</v>
      </c>
      <c r="AV597">
        <v>0</v>
      </c>
      <c r="AW597">
        <v>0</v>
      </c>
      <c r="AX597">
        <v>0</v>
      </c>
      <c r="AY597" s="15">
        <v>0</v>
      </c>
      <c r="AZ597">
        <v>1</v>
      </c>
      <c r="BA597">
        <v>0</v>
      </c>
      <c r="BB597" s="15">
        <v>0</v>
      </c>
      <c r="BC597">
        <v>25208</v>
      </c>
      <c r="BD597">
        <v>1486</v>
      </c>
      <c r="BE597" s="21">
        <v>0.93899999999999995</v>
      </c>
      <c r="BF597" s="21">
        <v>39.1</v>
      </c>
      <c r="BG597">
        <v>0</v>
      </c>
      <c r="BH597">
        <v>0</v>
      </c>
      <c r="BI597">
        <v>0</v>
      </c>
      <c r="BJ597">
        <v>0</v>
      </c>
      <c r="BK597">
        <v>0</v>
      </c>
      <c r="BL597" s="15">
        <v>1</v>
      </c>
      <c r="BM597">
        <v>0</v>
      </c>
      <c r="BN597">
        <v>0</v>
      </c>
      <c r="BO597">
        <v>1</v>
      </c>
      <c r="BP597" s="15">
        <v>0</v>
      </c>
      <c r="BQ597">
        <v>0</v>
      </c>
      <c r="BR597">
        <v>0</v>
      </c>
      <c r="BS597" s="15">
        <v>1</v>
      </c>
      <c r="BT597">
        <v>1</v>
      </c>
      <c r="BU597">
        <v>1</v>
      </c>
      <c r="BV597">
        <v>0</v>
      </c>
      <c r="BW597">
        <v>0</v>
      </c>
      <c r="BX597">
        <v>0</v>
      </c>
      <c r="BY597">
        <v>1</v>
      </c>
      <c r="BZ597">
        <v>0</v>
      </c>
      <c r="CA597">
        <v>1</v>
      </c>
      <c r="CB597">
        <v>0</v>
      </c>
      <c r="CC597">
        <v>0</v>
      </c>
      <c r="CD597">
        <v>0</v>
      </c>
      <c r="CE597" s="15">
        <v>1</v>
      </c>
      <c r="CF597">
        <v>0</v>
      </c>
      <c r="CG597">
        <v>43</v>
      </c>
      <c r="CH597">
        <v>0</v>
      </c>
      <c r="CI597">
        <v>1</v>
      </c>
      <c r="CJ597">
        <v>23</v>
      </c>
      <c r="CK597" s="28" t="s">
        <v>80</v>
      </c>
    </row>
    <row r="598" spans="1:89" x14ac:dyDescent="0.35">
      <c r="A598">
        <v>597</v>
      </c>
      <c r="B598">
        <v>38</v>
      </c>
      <c r="C598" s="21" t="s">
        <v>150</v>
      </c>
      <c r="D598" s="11">
        <v>7.5</v>
      </c>
      <c r="E598" s="12">
        <v>0.5</v>
      </c>
      <c r="F598" s="7">
        <f t="shared" si="101"/>
        <v>15</v>
      </c>
      <c r="G598" s="8">
        <v>0</v>
      </c>
      <c r="H598" s="9">
        <v>0</v>
      </c>
      <c r="I598" s="9">
        <v>0</v>
      </c>
      <c r="J598" s="9">
        <v>1</v>
      </c>
      <c r="K598" s="9">
        <v>0</v>
      </c>
      <c r="L598" s="8">
        <v>3169</v>
      </c>
      <c r="M598" s="9">
        <v>13</v>
      </c>
      <c r="N598" s="9">
        <f t="shared" si="102"/>
        <v>3155</v>
      </c>
      <c r="O598" s="9">
        <f t="shared" si="103"/>
        <v>50</v>
      </c>
      <c r="P598" s="7">
        <f t="shared" si="98"/>
        <v>9.4307999999999996</v>
      </c>
      <c r="Q598" s="7">
        <f t="shared" si="104"/>
        <v>23.669200000000004</v>
      </c>
      <c r="R598" s="9">
        <v>1</v>
      </c>
      <c r="S598" s="9">
        <v>0</v>
      </c>
      <c r="T598" s="9">
        <v>1</v>
      </c>
      <c r="U598" s="9">
        <v>0</v>
      </c>
      <c r="V598" s="9">
        <v>0</v>
      </c>
      <c r="W598" s="25">
        <v>0</v>
      </c>
      <c r="X598" s="9">
        <v>1</v>
      </c>
      <c r="Y598" s="9">
        <v>0</v>
      </c>
      <c r="Z598" s="25">
        <v>0</v>
      </c>
      <c r="AA598" s="9">
        <v>0</v>
      </c>
      <c r="AB598" s="25">
        <v>1</v>
      </c>
      <c r="AC598" s="17">
        <v>2001</v>
      </c>
      <c r="AD598" s="27">
        <v>0.13719999999999999</v>
      </c>
      <c r="AE598" s="27">
        <f t="shared" si="100"/>
        <v>0.2238</v>
      </c>
      <c r="AF598" s="27">
        <v>0.28599999999999998</v>
      </c>
      <c r="AG598" s="34">
        <v>0.35299999999999998</v>
      </c>
      <c r="AH598" s="33">
        <v>0.56999999999999995</v>
      </c>
      <c r="AI598" s="15">
        <v>0.43</v>
      </c>
      <c r="AJ598">
        <v>1</v>
      </c>
      <c r="AK598" s="31">
        <v>0</v>
      </c>
      <c r="AL598" t="s">
        <v>87</v>
      </c>
      <c r="AM598" s="31" t="s">
        <v>87</v>
      </c>
      <c r="AN598">
        <v>1</v>
      </c>
      <c r="AO598" s="15">
        <v>0</v>
      </c>
      <c r="AP598" t="s">
        <v>87</v>
      </c>
      <c r="AQ598" s="15" t="s">
        <v>87</v>
      </c>
      <c r="AR598" s="15" t="s">
        <v>151</v>
      </c>
      <c r="AS598">
        <v>1</v>
      </c>
      <c r="AT598">
        <v>0</v>
      </c>
      <c r="AU598">
        <v>1</v>
      </c>
      <c r="AV598">
        <v>0</v>
      </c>
      <c r="AW598">
        <v>0</v>
      </c>
      <c r="AX598">
        <v>0</v>
      </c>
      <c r="AY598" s="15">
        <v>0</v>
      </c>
      <c r="AZ598">
        <v>1</v>
      </c>
      <c r="BA598">
        <v>0</v>
      </c>
      <c r="BB598" s="15">
        <v>0</v>
      </c>
      <c r="BC598">
        <v>25208</v>
      </c>
      <c r="BD598">
        <v>1486</v>
      </c>
      <c r="BE598" s="21">
        <v>0.93899999999999995</v>
      </c>
      <c r="BF598" s="21">
        <v>39.1</v>
      </c>
      <c r="BG598">
        <v>1</v>
      </c>
      <c r="BH598">
        <v>0</v>
      </c>
      <c r="BI598">
        <v>0</v>
      </c>
      <c r="BJ598">
        <v>0</v>
      </c>
      <c r="BK598">
        <v>0</v>
      </c>
      <c r="BL598" s="15">
        <v>0</v>
      </c>
      <c r="BM598">
        <v>0</v>
      </c>
      <c r="BN598">
        <v>0</v>
      </c>
      <c r="BO598">
        <v>1</v>
      </c>
      <c r="BP598" s="15">
        <v>0</v>
      </c>
      <c r="BQ598">
        <v>0</v>
      </c>
      <c r="BR598">
        <v>0</v>
      </c>
      <c r="BS598" s="15">
        <v>1</v>
      </c>
      <c r="BT598">
        <v>1</v>
      </c>
      <c r="BU598">
        <v>1</v>
      </c>
      <c r="BV598">
        <v>0</v>
      </c>
      <c r="BW598">
        <v>0</v>
      </c>
      <c r="BX598">
        <v>0</v>
      </c>
      <c r="BY598">
        <v>1</v>
      </c>
      <c r="BZ598">
        <v>0</v>
      </c>
      <c r="CA598">
        <v>1</v>
      </c>
      <c r="CB598">
        <v>0</v>
      </c>
      <c r="CC598">
        <v>0</v>
      </c>
      <c r="CD598">
        <v>0</v>
      </c>
      <c r="CE598" s="15">
        <v>1</v>
      </c>
      <c r="CF598">
        <v>0</v>
      </c>
      <c r="CG598">
        <v>43</v>
      </c>
      <c r="CH598">
        <v>0</v>
      </c>
      <c r="CI598">
        <v>1</v>
      </c>
      <c r="CJ598">
        <v>23</v>
      </c>
      <c r="CK598" s="28" t="s">
        <v>80</v>
      </c>
    </row>
    <row r="599" spans="1:89" x14ac:dyDescent="0.35">
      <c r="A599">
        <v>598</v>
      </c>
      <c r="B599">
        <v>38</v>
      </c>
      <c r="C599" s="21" t="s">
        <v>150</v>
      </c>
      <c r="D599" s="11">
        <v>20.3</v>
      </c>
      <c r="E599" s="12">
        <v>2.9</v>
      </c>
      <c r="F599" s="7">
        <f t="shared" si="101"/>
        <v>7.0000000000000009</v>
      </c>
      <c r="G599" s="8">
        <v>0</v>
      </c>
      <c r="H599" s="9">
        <v>0</v>
      </c>
      <c r="I599" s="9">
        <v>0</v>
      </c>
      <c r="J599" s="9">
        <v>1</v>
      </c>
      <c r="K599" s="9">
        <v>0</v>
      </c>
      <c r="L599" s="8">
        <v>3161</v>
      </c>
      <c r="M599" s="9">
        <v>13</v>
      </c>
      <c r="N599" s="9">
        <f t="shared" si="102"/>
        <v>3147</v>
      </c>
      <c r="O599" s="9">
        <f t="shared" si="103"/>
        <v>50</v>
      </c>
      <c r="P599" s="7">
        <f t="shared" si="98"/>
        <v>9.4307999999999996</v>
      </c>
      <c r="Q599" s="7">
        <f t="shared" si="104"/>
        <v>23.669200000000004</v>
      </c>
      <c r="R599" s="9">
        <v>1</v>
      </c>
      <c r="S599" s="9">
        <v>0</v>
      </c>
      <c r="T599" s="9">
        <v>1</v>
      </c>
      <c r="U599" s="9">
        <v>0</v>
      </c>
      <c r="V599" s="9">
        <v>0</v>
      </c>
      <c r="W599" s="25">
        <v>0</v>
      </c>
      <c r="X599" s="9">
        <v>1</v>
      </c>
      <c r="Y599" s="9">
        <v>0</v>
      </c>
      <c r="Z599" s="25">
        <v>0</v>
      </c>
      <c r="AA599" s="9">
        <v>0</v>
      </c>
      <c r="AB599" s="25">
        <v>1</v>
      </c>
      <c r="AC599" s="17">
        <v>2001</v>
      </c>
      <c r="AD599" s="27">
        <v>0.13719999999999999</v>
      </c>
      <c r="AE599" s="27">
        <f t="shared" si="100"/>
        <v>0.2238</v>
      </c>
      <c r="AF599" s="27">
        <v>0.28599999999999998</v>
      </c>
      <c r="AG599" s="34">
        <v>0.35299999999999998</v>
      </c>
      <c r="AH599" s="33">
        <v>0.56999999999999995</v>
      </c>
      <c r="AI599" s="15">
        <v>0.43</v>
      </c>
      <c r="AJ599">
        <v>1</v>
      </c>
      <c r="AK599" s="31">
        <v>0</v>
      </c>
      <c r="AL599" t="s">
        <v>87</v>
      </c>
      <c r="AM599" s="31" t="s">
        <v>87</v>
      </c>
      <c r="AN599">
        <v>1</v>
      </c>
      <c r="AO599" s="15">
        <v>0</v>
      </c>
      <c r="AP599" t="s">
        <v>87</v>
      </c>
      <c r="AQ599" s="15" t="s">
        <v>87</v>
      </c>
      <c r="AR599" s="15" t="s">
        <v>151</v>
      </c>
      <c r="AS599">
        <v>1</v>
      </c>
      <c r="AT599">
        <v>0</v>
      </c>
      <c r="AU599">
        <v>1</v>
      </c>
      <c r="AV599">
        <v>0</v>
      </c>
      <c r="AW599">
        <v>0</v>
      </c>
      <c r="AX599">
        <v>0</v>
      </c>
      <c r="AY599" s="15">
        <v>0</v>
      </c>
      <c r="AZ599">
        <v>1</v>
      </c>
      <c r="BA599">
        <v>0</v>
      </c>
      <c r="BB599" s="15">
        <v>0</v>
      </c>
      <c r="BC599">
        <v>25208</v>
      </c>
      <c r="BD599">
        <v>1486</v>
      </c>
      <c r="BE599" s="21">
        <v>0.93899999999999995</v>
      </c>
      <c r="BF599" s="21">
        <v>39.1</v>
      </c>
      <c r="BG599">
        <v>0</v>
      </c>
      <c r="BH599">
        <v>0</v>
      </c>
      <c r="BI599">
        <v>0</v>
      </c>
      <c r="BJ599">
        <v>0</v>
      </c>
      <c r="BK599">
        <v>0</v>
      </c>
      <c r="BL599" s="15">
        <v>1</v>
      </c>
      <c r="BM599">
        <v>0</v>
      </c>
      <c r="BN599">
        <v>0</v>
      </c>
      <c r="BO599">
        <v>1</v>
      </c>
      <c r="BP599" s="15">
        <v>0</v>
      </c>
      <c r="BQ599">
        <v>0</v>
      </c>
      <c r="BR599">
        <v>0</v>
      </c>
      <c r="BS599" s="15">
        <v>1</v>
      </c>
      <c r="BT599">
        <v>1</v>
      </c>
      <c r="BU599">
        <v>1</v>
      </c>
      <c r="BV599">
        <v>0</v>
      </c>
      <c r="BW599">
        <v>0</v>
      </c>
      <c r="BX599">
        <v>0</v>
      </c>
      <c r="BY599">
        <v>1</v>
      </c>
      <c r="BZ599">
        <v>0</v>
      </c>
      <c r="CA599">
        <v>1</v>
      </c>
      <c r="CB599">
        <v>0</v>
      </c>
      <c r="CC599">
        <v>0</v>
      </c>
      <c r="CD599">
        <v>0</v>
      </c>
      <c r="CE599" s="15">
        <v>1</v>
      </c>
      <c r="CF599">
        <v>0</v>
      </c>
      <c r="CG599">
        <v>43</v>
      </c>
      <c r="CH599">
        <v>0</v>
      </c>
      <c r="CI599">
        <v>1</v>
      </c>
      <c r="CJ599">
        <v>23</v>
      </c>
      <c r="CK599" s="28" t="s">
        <v>80</v>
      </c>
    </row>
    <row r="600" spans="1:89" x14ac:dyDescent="0.35">
      <c r="A600">
        <v>599</v>
      </c>
      <c r="B600">
        <v>38</v>
      </c>
      <c r="C600" s="21" t="s">
        <v>150</v>
      </c>
      <c r="D600" s="11">
        <v>8.4</v>
      </c>
      <c r="E600" s="12">
        <v>3</v>
      </c>
      <c r="F600" s="7">
        <f t="shared" si="101"/>
        <v>2.8000000000000003</v>
      </c>
      <c r="G600" s="8">
        <v>0</v>
      </c>
      <c r="H600" s="9">
        <v>0</v>
      </c>
      <c r="I600" s="9">
        <v>0</v>
      </c>
      <c r="J600" s="9">
        <v>1</v>
      </c>
      <c r="K600" s="9">
        <v>0</v>
      </c>
      <c r="L600" s="8">
        <v>2486</v>
      </c>
      <c r="M600" s="9">
        <v>13</v>
      </c>
      <c r="N600" s="9">
        <f t="shared" si="102"/>
        <v>2472</v>
      </c>
      <c r="O600" s="9">
        <f t="shared" si="103"/>
        <v>50</v>
      </c>
      <c r="P600" s="7">
        <f t="shared" si="98"/>
        <v>9.4307999999999996</v>
      </c>
      <c r="Q600" s="7">
        <f t="shared" si="104"/>
        <v>23.669200000000004</v>
      </c>
      <c r="R600" s="9">
        <v>1</v>
      </c>
      <c r="S600" s="9">
        <v>0</v>
      </c>
      <c r="T600" s="9">
        <v>1</v>
      </c>
      <c r="U600" s="9">
        <v>0</v>
      </c>
      <c r="V600" s="9">
        <v>0</v>
      </c>
      <c r="W600" s="25">
        <v>0</v>
      </c>
      <c r="X600" s="9">
        <v>1</v>
      </c>
      <c r="Y600" s="9">
        <v>0</v>
      </c>
      <c r="Z600" s="25">
        <v>0</v>
      </c>
      <c r="AA600" s="9">
        <v>0</v>
      </c>
      <c r="AB600" s="25">
        <v>1</v>
      </c>
      <c r="AC600" s="17">
        <v>2001</v>
      </c>
      <c r="AD600" s="27">
        <v>0.13719999999999999</v>
      </c>
      <c r="AE600" s="27">
        <f t="shared" si="100"/>
        <v>0.2238</v>
      </c>
      <c r="AF600" s="27">
        <v>0.28599999999999998</v>
      </c>
      <c r="AG600" s="34">
        <v>0.35299999999999998</v>
      </c>
      <c r="AH600" s="33">
        <v>0.56999999999999995</v>
      </c>
      <c r="AI600" s="15">
        <v>0.43</v>
      </c>
      <c r="AJ600">
        <v>1</v>
      </c>
      <c r="AK600" s="31">
        <v>0</v>
      </c>
      <c r="AL600" t="s">
        <v>87</v>
      </c>
      <c r="AM600" s="31" t="s">
        <v>87</v>
      </c>
      <c r="AN600">
        <v>1</v>
      </c>
      <c r="AO600" s="15">
        <v>0</v>
      </c>
      <c r="AP600" t="s">
        <v>87</v>
      </c>
      <c r="AQ600" s="15" t="s">
        <v>87</v>
      </c>
      <c r="AR600" s="15" t="s">
        <v>151</v>
      </c>
      <c r="AS600">
        <v>1</v>
      </c>
      <c r="AT600">
        <v>0</v>
      </c>
      <c r="AU600">
        <v>1</v>
      </c>
      <c r="AV600">
        <v>0</v>
      </c>
      <c r="AW600">
        <v>0</v>
      </c>
      <c r="AX600">
        <v>0</v>
      </c>
      <c r="AY600" s="15">
        <v>0</v>
      </c>
      <c r="AZ600">
        <v>1</v>
      </c>
      <c r="BA600">
        <v>0</v>
      </c>
      <c r="BB600" s="15">
        <v>0</v>
      </c>
      <c r="BC600">
        <v>25208</v>
      </c>
      <c r="BD600">
        <v>1486</v>
      </c>
      <c r="BE600" s="21">
        <v>0.93899999999999995</v>
      </c>
      <c r="BF600" s="21">
        <v>39.1</v>
      </c>
      <c r="BG600">
        <v>0</v>
      </c>
      <c r="BH600">
        <v>0</v>
      </c>
      <c r="BI600">
        <v>0</v>
      </c>
      <c r="BJ600">
        <v>0</v>
      </c>
      <c r="BK600">
        <v>0</v>
      </c>
      <c r="BL600" s="15">
        <v>1</v>
      </c>
      <c r="BM600">
        <v>0</v>
      </c>
      <c r="BN600">
        <v>0</v>
      </c>
      <c r="BO600">
        <v>1</v>
      </c>
      <c r="BP600" s="15">
        <v>0</v>
      </c>
      <c r="BQ600">
        <v>0</v>
      </c>
      <c r="BR600">
        <v>0</v>
      </c>
      <c r="BS600" s="15">
        <v>1</v>
      </c>
      <c r="BT600">
        <v>1</v>
      </c>
      <c r="BU600">
        <v>1</v>
      </c>
      <c r="BV600">
        <v>0</v>
      </c>
      <c r="BW600">
        <v>0</v>
      </c>
      <c r="BX600">
        <v>0</v>
      </c>
      <c r="BY600">
        <v>1</v>
      </c>
      <c r="BZ600">
        <v>0</v>
      </c>
      <c r="CA600">
        <v>1</v>
      </c>
      <c r="CB600">
        <v>0</v>
      </c>
      <c r="CC600">
        <v>0</v>
      </c>
      <c r="CD600">
        <v>0</v>
      </c>
      <c r="CE600" s="15">
        <v>1</v>
      </c>
      <c r="CF600">
        <v>0</v>
      </c>
      <c r="CG600">
        <v>43</v>
      </c>
      <c r="CH600">
        <v>0</v>
      </c>
      <c r="CI600">
        <v>1</v>
      </c>
      <c r="CJ600">
        <v>23</v>
      </c>
      <c r="CK600" s="28" t="s">
        <v>80</v>
      </c>
    </row>
    <row r="601" spans="1:89" x14ac:dyDescent="0.35">
      <c r="A601">
        <v>600</v>
      </c>
      <c r="B601">
        <v>38</v>
      </c>
      <c r="C601" s="21" t="s">
        <v>150</v>
      </c>
      <c r="D601" s="11">
        <v>6.1</v>
      </c>
      <c r="E601" s="12">
        <v>0.6</v>
      </c>
      <c r="F601" s="7">
        <f t="shared" si="101"/>
        <v>10.166666666666666</v>
      </c>
      <c r="G601" s="8">
        <v>0</v>
      </c>
      <c r="H601" s="9">
        <v>0</v>
      </c>
      <c r="I601" s="9">
        <v>0</v>
      </c>
      <c r="J601" s="9">
        <v>1</v>
      </c>
      <c r="K601" s="9">
        <v>0</v>
      </c>
      <c r="L601" s="8">
        <v>3169</v>
      </c>
      <c r="M601" s="9">
        <v>13</v>
      </c>
      <c r="N601" s="9">
        <f t="shared" si="102"/>
        <v>3155</v>
      </c>
      <c r="O601" s="9">
        <f t="shared" si="103"/>
        <v>50</v>
      </c>
      <c r="P601" s="7">
        <f t="shared" si="98"/>
        <v>9.4307999999999996</v>
      </c>
      <c r="Q601" s="7">
        <f t="shared" si="104"/>
        <v>23.669200000000004</v>
      </c>
      <c r="R601" s="9">
        <v>1</v>
      </c>
      <c r="S601" s="9">
        <v>0</v>
      </c>
      <c r="T601" s="9">
        <v>1</v>
      </c>
      <c r="U601" s="9">
        <v>0</v>
      </c>
      <c r="V601" s="9">
        <v>0</v>
      </c>
      <c r="W601" s="25">
        <v>0</v>
      </c>
      <c r="X601" s="9">
        <v>1</v>
      </c>
      <c r="Y601" s="9">
        <v>0</v>
      </c>
      <c r="Z601" s="25">
        <v>0</v>
      </c>
      <c r="AA601" s="9">
        <v>0</v>
      </c>
      <c r="AB601" s="25">
        <v>1</v>
      </c>
      <c r="AC601" s="17">
        <v>2001</v>
      </c>
      <c r="AD601" s="27">
        <v>0.13719999999999999</v>
      </c>
      <c r="AE601" s="27">
        <f t="shared" si="100"/>
        <v>0.2238</v>
      </c>
      <c r="AF601" s="27">
        <v>0.28599999999999998</v>
      </c>
      <c r="AG601" s="34">
        <v>0.35299999999999998</v>
      </c>
      <c r="AH601" s="33">
        <v>0.56999999999999995</v>
      </c>
      <c r="AI601" s="15">
        <v>0.43</v>
      </c>
      <c r="AJ601">
        <v>1</v>
      </c>
      <c r="AK601" s="31">
        <v>0</v>
      </c>
      <c r="AL601" t="s">
        <v>87</v>
      </c>
      <c r="AM601" s="31" t="s">
        <v>87</v>
      </c>
      <c r="AN601">
        <v>1</v>
      </c>
      <c r="AO601" s="15">
        <v>0</v>
      </c>
      <c r="AP601" t="s">
        <v>87</v>
      </c>
      <c r="AQ601" s="15" t="s">
        <v>87</v>
      </c>
      <c r="AR601" s="15" t="s">
        <v>151</v>
      </c>
      <c r="AS601">
        <v>1</v>
      </c>
      <c r="AT601">
        <v>0</v>
      </c>
      <c r="AU601">
        <v>1</v>
      </c>
      <c r="AV601">
        <v>0</v>
      </c>
      <c r="AW601">
        <v>0</v>
      </c>
      <c r="AX601">
        <v>0</v>
      </c>
      <c r="AY601" s="15">
        <v>0</v>
      </c>
      <c r="AZ601">
        <v>1</v>
      </c>
      <c r="BA601">
        <v>0</v>
      </c>
      <c r="BB601" s="15">
        <v>0</v>
      </c>
      <c r="BC601">
        <v>25208</v>
      </c>
      <c r="BD601">
        <v>1486</v>
      </c>
      <c r="BE601" s="21">
        <v>0.93899999999999995</v>
      </c>
      <c r="BF601" s="21">
        <v>39.1</v>
      </c>
      <c r="BG601">
        <v>1</v>
      </c>
      <c r="BH601">
        <v>0</v>
      </c>
      <c r="BI601">
        <v>0</v>
      </c>
      <c r="BJ601">
        <v>0</v>
      </c>
      <c r="BK601">
        <v>0</v>
      </c>
      <c r="BL601" s="15">
        <v>0</v>
      </c>
      <c r="BM601">
        <v>0</v>
      </c>
      <c r="BN601">
        <v>0</v>
      </c>
      <c r="BO601">
        <v>1</v>
      </c>
      <c r="BP601" s="15">
        <v>0</v>
      </c>
      <c r="BQ601">
        <v>0</v>
      </c>
      <c r="BR601">
        <v>0</v>
      </c>
      <c r="BS601" s="15">
        <v>1</v>
      </c>
      <c r="BT601">
        <v>1</v>
      </c>
      <c r="BU601">
        <v>1</v>
      </c>
      <c r="BV601">
        <v>0</v>
      </c>
      <c r="BW601">
        <v>0</v>
      </c>
      <c r="BX601">
        <v>0</v>
      </c>
      <c r="BY601">
        <v>1</v>
      </c>
      <c r="BZ601">
        <v>0</v>
      </c>
      <c r="CA601">
        <v>1</v>
      </c>
      <c r="CB601">
        <v>0</v>
      </c>
      <c r="CC601">
        <v>0</v>
      </c>
      <c r="CD601">
        <v>0</v>
      </c>
      <c r="CE601" s="15">
        <v>1</v>
      </c>
      <c r="CF601">
        <v>0</v>
      </c>
      <c r="CG601">
        <v>43</v>
      </c>
      <c r="CH601">
        <v>0</v>
      </c>
      <c r="CI601">
        <v>1</v>
      </c>
      <c r="CJ601">
        <v>23</v>
      </c>
      <c r="CK601" s="28" t="s">
        <v>80</v>
      </c>
    </row>
    <row r="602" spans="1:89" x14ac:dyDescent="0.35">
      <c r="A602">
        <v>601</v>
      </c>
      <c r="B602">
        <v>38</v>
      </c>
      <c r="C602" s="21" t="s">
        <v>150</v>
      </c>
      <c r="D602" s="11">
        <v>19.100000000000001</v>
      </c>
      <c r="E602" s="12">
        <v>3.1</v>
      </c>
      <c r="F602" s="7">
        <f t="shared" si="101"/>
        <v>6.161290322580645</v>
      </c>
      <c r="G602" s="8">
        <v>0</v>
      </c>
      <c r="H602" s="9">
        <v>0</v>
      </c>
      <c r="I602" s="9">
        <v>0</v>
      </c>
      <c r="J602" s="9">
        <v>1</v>
      </c>
      <c r="K602" s="9">
        <v>0</v>
      </c>
      <c r="L602" s="8">
        <v>2311</v>
      </c>
      <c r="M602" s="9">
        <v>13</v>
      </c>
      <c r="N602" s="9">
        <f t="shared" si="102"/>
        <v>2297</v>
      </c>
      <c r="O602" s="9">
        <f t="shared" si="103"/>
        <v>50</v>
      </c>
      <c r="P602" s="7">
        <f t="shared" si="98"/>
        <v>9.4307999999999996</v>
      </c>
      <c r="Q602" s="7">
        <f t="shared" si="104"/>
        <v>23.669200000000004</v>
      </c>
      <c r="R602" s="9">
        <v>1</v>
      </c>
      <c r="S602" s="9">
        <v>0</v>
      </c>
      <c r="T602" s="9">
        <v>1</v>
      </c>
      <c r="U602" s="9">
        <v>0</v>
      </c>
      <c r="V602" s="9">
        <v>0</v>
      </c>
      <c r="W602" s="25">
        <v>0</v>
      </c>
      <c r="X602" s="9">
        <v>1</v>
      </c>
      <c r="Y602" s="9">
        <v>0</v>
      </c>
      <c r="Z602" s="25">
        <v>0</v>
      </c>
      <c r="AA602" s="9">
        <v>0</v>
      </c>
      <c r="AB602" s="25">
        <v>1</v>
      </c>
      <c r="AC602" s="17">
        <v>2001</v>
      </c>
      <c r="AD602" s="27">
        <v>0.13719999999999999</v>
      </c>
      <c r="AE602" s="27">
        <f t="shared" si="100"/>
        <v>0.2238</v>
      </c>
      <c r="AF602" s="27">
        <v>0.28599999999999998</v>
      </c>
      <c r="AG602" s="34">
        <v>0.35299999999999998</v>
      </c>
      <c r="AH602" s="33">
        <v>0.56999999999999995</v>
      </c>
      <c r="AI602" s="15">
        <v>0.43</v>
      </c>
      <c r="AJ602">
        <v>1</v>
      </c>
      <c r="AK602" s="31">
        <v>0</v>
      </c>
      <c r="AL602" t="s">
        <v>87</v>
      </c>
      <c r="AM602" s="31" t="s">
        <v>87</v>
      </c>
      <c r="AN602">
        <v>1</v>
      </c>
      <c r="AO602" s="15">
        <v>0</v>
      </c>
      <c r="AP602" t="s">
        <v>87</v>
      </c>
      <c r="AQ602" s="15" t="s">
        <v>87</v>
      </c>
      <c r="AR602" s="15" t="s">
        <v>151</v>
      </c>
      <c r="AS602">
        <v>1</v>
      </c>
      <c r="AT602">
        <v>0</v>
      </c>
      <c r="AU602">
        <v>1</v>
      </c>
      <c r="AV602">
        <v>0</v>
      </c>
      <c r="AW602">
        <v>0</v>
      </c>
      <c r="AX602">
        <v>0</v>
      </c>
      <c r="AY602" s="15">
        <v>0</v>
      </c>
      <c r="AZ602">
        <v>1</v>
      </c>
      <c r="BA602">
        <v>0</v>
      </c>
      <c r="BB602" s="15">
        <v>0</v>
      </c>
      <c r="BC602">
        <v>25208</v>
      </c>
      <c r="BD602">
        <v>1486</v>
      </c>
      <c r="BE602" s="21">
        <v>0.93899999999999995</v>
      </c>
      <c r="BF602" s="21">
        <v>39.1</v>
      </c>
      <c r="BG602">
        <v>0</v>
      </c>
      <c r="BH602">
        <v>0</v>
      </c>
      <c r="BI602">
        <v>0</v>
      </c>
      <c r="BJ602">
        <v>0</v>
      </c>
      <c r="BK602">
        <v>0</v>
      </c>
      <c r="BL602" s="15">
        <v>1</v>
      </c>
      <c r="BM602">
        <v>0</v>
      </c>
      <c r="BN602">
        <v>0</v>
      </c>
      <c r="BO602">
        <v>1</v>
      </c>
      <c r="BP602" s="15">
        <v>0</v>
      </c>
      <c r="BQ602">
        <v>0</v>
      </c>
      <c r="BR602">
        <v>0</v>
      </c>
      <c r="BS602" s="15">
        <v>1</v>
      </c>
      <c r="BT602">
        <v>1</v>
      </c>
      <c r="BU602">
        <v>1</v>
      </c>
      <c r="BV602">
        <v>0</v>
      </c>
      <c r="BW602">
        <v>0</v>
      </c>
      <c r="BX602">
        <v>0</v>
      </c>
      <c r="BY602">
        <v>1</v>
      </c>
      <c r="BZ602">
        <v>0</v>
      </c>
      <c r="CA602">
        <v>1</v>
      </c>
      <c r="CB602">
        <v>0</v>
      </c>
      <c r="CC602">
        <v>0</v>
      </c>
      <c r="CD602">
        <v>0</v>
      </c>
      <c r="CE602" s="15">
        <v>1</v>
      </c>
      <c r="CF602">
        <v>0</v>
      </c>
      <c r="CG602">
        <v>43</v>
      </c>
      <c r="CH602">
        <v>0</v>
      </c>
      <c r="CI602">
        <v>1</v>
      </c>
      <c r="CJ602">
        <v>23</v>
      </c>
      <c r="CK602" s="28" t="s">
        <v>80</v>
      </c>
    </row>
    <row r="603" spans="1:89" x14ac:dyDescent="0.35">
      <c r="A603">
        <v>602</v>
      </c>
      <c r="B603">
        <v>38</v>
      </c>
      <c r="C603" s="21" t="s">
        <v>150</v>
      </c>
      <c r="D603" s="11">
        <v>8</v>
      </c>
      <c r="E603" s="12">
        <v>3.3</v>
      </c>
      <c r="F603" s="7">
        <f t="shared" si="101"/>
        <v>2.4242424242424243</v>
      </c>
      <c r="G603" s="8">
        <v>0</v>
      </c>
      <c r="H603" s="9">
        <v>0</v>
      </c>
      <c r="I603" s="9">
        <v>0</v>
      </c>
      <c r="J603" s="9">
        <v>1</v>
      </c>
      <c r="K603" s="9">
        <v>0</v>
      </c>
      <c r="L603" s="8">
        <v>1972</v>
      </c>
      <c r="M603" s="9">
        <v>13</v>
      </c>
      <c r="N603" s="9">
        <f t="shared" si="102"/>
        <v>1958</v>
      </c>
      <c r="O603" s="9">
        <f t="shared" si="103"/>
        <v>50</v>
      </c>
      <c r="P603" s="7">
        <f t="shared" si="98"/>
        <v>9.4307999999999996</v>
      </c>
      <c r="Q603" s="7">
        <f t="shared" si="104"/>
        <v>23.669200000000004</v>
      </c>
      <c r="R603" s="9">
        <v>1</v>
      </c>
      <c r="S603" s="9">
        <v>0</v>
      </c>
      <c r="T603" s="9">
        <v>1</v>
      </c>
      <c r="U603" s="9">
        <v>0</v>
      </c>
      <c r="V603" s="9">
        <v>0</v>
      </c>
      <c r="W603" s="25">
        <v>0</v>
      </c>
      <c r="X603" s="9">
        <v>1</v>
      </c>
      <c r="Y603" s="9">
        <v>0</v>
      </c>
      <c r="Z603" s="25">
        <v>0</v>
      </c>
      <c r="AA603" s="9">
        <v>0</v>
      </c>
      <c r="AB603" s="25">
        <v>1</v>
      </c>
      <c r="AC603" s="17">
        <v>2001</v>
      </c>
      <c r="AD603" s="27">
        <v>0.13719999999999999</v>
      </c>
      <c r="AE603" s="27">
        <f t="shared" si="100"/>
        <v>0.2238</v>
      </c>
      <c r="AF603" s="27">
        <v>0.28599999999999998</v>
      </c>
      <c r="AG603" s="34">
        <v>0.35299999999999998</v>
      </c>
      <c r="AH603" s="33">
        <v>0.56999999999999995</v>
      </c>
      <c r="AI603" s="15">
        <v>0.43</v>
      </c>
      <c r="AJ603">
        <v>1</v>
      </c>
      <c r="AK603" s="31">
        <v>0</v>
      </c>
      <c r="AL603" t="s">
        <v>87</v>
      </c>
      <c r="AM603" s="31" t="s">
        <v>87</v>
      </c>
      <c r="AN603">
        <v>1</v>
      </c>
      <c r="AO603" s="15">
        <v>0</v>
      </c>
      <c r="AP603" t="s">
        <v>87</v>
      </c>
      <c r="AQ603" s="15" t="s">
        <v>87</v>
      </c>
      <c r="AR603" s="15" t="s">
        <v>151</v>
      </c>
      <c r="AS603">
        <v>1</v>
      </c>
      <c r="AT603">
        <v>0</v>
      </c>
      <c r="AU603">
        <v>1</v>
      </c>
      <c r="AV603">
        <v>0</v>
      </c>
      <c r="AW603">
        <v>0</v>
      </c>
      <c r="AX603">
        <v>0</v>
      </c>
      <c r="AY603" s="15">
        <v>0</v>
      </c>
      <c r="AZ603">
        <v>1</v>
      </c>
      <c r="BA603">
        <v>0</v>
      </c>
      <c r="BB603" s="15">
        <v>0</v>
      </c>
      <c r="BC603">
        <v>25208</v>
      </c>
      <c r="BD603">
        <v>1486</v>
      </c>
      <c r="BE603" s="21">
        <v>0.93899999999999995</v>
      </c>
      <c r="BF603" s="21">
        <v>39.1</v>
      </c>
      <c r="BG603">
        <v>0</v>
      </c>
      <c r="BH603">
        <v>0</v>
      </c>
      <c r="BI603">
        <v>0</v>
      </c>
      <c r="BJ603">
        <v>0</v>
      </c>
      <c r="BK603">
        <v>0</v>
      </c>
      <c r="BL603" s="15">
        <v>1</v>
      </c>
      <c r="BM603">
        <v>0</v>
      </c>
      <c r="BN603">
        <v>0</v>
      </c>
      <c r="BO603">
        <v>1</v>
      </c>
      <c r="BP603" s="15">
        <v>0</v>
      </c>
      <c r="BQ603">
        <v>0</v>
      </c>
      <c r="BR603">
        <v>0</v>
      </c>
      <c r="BS603" s="15">
        <v>1</v>
      </c>
      <c r="BT603">
        <v>1</v>
      </c>
      <c r="BU603">
        <v>1</v>
      </c>
      <c r="BV603">
        <v>0</v>
      </c>
      <c r="BW603">
        <v>0</v>
      </c>
      <c r="BX603">
        <v>0</v>
      </c>
      <c r="BY603">
        <v>1</v>
      </c>
      <c r="BZ603">
        <v>0</v>
      </c>
      <c r="CA603">
        <v>1</v>
      </c>
      <c r="CB603">
        <v>0</v>
      </c>
      <c r="CC603">
        <v>0</v>
      </c>
      <c r="CD603">
        <v>0</v>
      </c>
      <c r="CE603" s="15">
        <v>1</v>
      </c>
      <c r="CF603">
        <v>0</v>
      </c>
      <c r="CG603">
        <v>43</v>
      </c>
      <c r="CH603">
        <v>0</v>
      </c>
      <c r="CI603">
        <v>1</v>
      </c>
      <c r="CJ603">
        <v>23</v>
      </c>
      <c r="CK603" s="28" t="s">
        <v>80</v>
      </c>
    </row>
    <row r="604" spans="1:89" x14ac:dyDescent="0.35">
      <c r="A604">
        <v>603</v>
      </c>
      <c r="B604">
        <v>38</v>
      </c>
      <c r="C604" s="21" t="s">
        <v>150</v>
      </c>
      <c r="D604" s="11">
        <v>9.1999999999999993</v>
      </c>
      <c r="E604" s="12">
        <v>0.2</v>
      </c>
      <c r="F604" s="7">
        <f t="shared" si="101"/>
        <v>45.999999999999993</v>
      </c>
      <c r="G604" s="8">
        <v>0</v>
      </c>
      <c r="H604" s="9">
        <v>0</v>
      </c>
      <c r="I604" s="9">
        <v>0</v>
      </c>
      <c r="J604" s="9">
        <v>1</v>
      </c>
      <c r="K604" s="9">
        <v>0</v>
      </c>
      <c r="L604" s="8">
        <v>11759</v>
      </c>
      <c r="M604" s="9">
        <v>13</v>
      </c>
      <c r="N604" s="9">
        <f t="shared" si="102"/>
        <v>11745</v>
      </c>
      <c r="O604" s="9">
        <f t="shared" si="103"/>
        <v>50</v>
      </c>
      <c r="P604" s="7">
        <f t="shared" si="98"/>
        <v>9.4307999999999996</v>
      </c>
      <c r="Q604" s="7">
        <f t="shared" si="104"/>
        <v>23.669200000000004</v>
      </c>
      <c r="R604" s="9">
        <v>1</v>
      </c>
      <c r="S604" s="9">
        <v>0</v>
      </c>
      <c r="T604" s="9">
        <v>1</v>
      </c>
      <c r="U604" s="9">
        <v>0</v>
      </c>
      <c r="V604" s="9">
        <v>0</v>
      </c>
      <c r="W604" s="25">
        <v>0</v>
      </c>
      <c r="X604" s="9">
        <v>1</v>
      </c>
      <c r="Y604" s="9">
        <v>0</v>
      </c>
      <c r="Z604" s="25">
        <v>0</v>
      </c>
      <c r="AA604" s="9">
        <v>0</v>
      </c>
      <c r="AB604" s="25">
        <v>1</v>
      </c>
      <c r="AC604" s="17">
        <v>2001</v>
      </c>
      <c r="AD604" s="27">
        <v>0.13719999999999999</v>
      </c>
      <c r="AE604" s="27">
        <f t="shared" si="100"/>
        <v>0.2238</v>
      </c>
      <c r="AF604" s="27">
        <v>0.28599999999999998</v>
      </c>
      <c r="AG604" s="34">
        <v>0.35299999999999998</v>
      </c>
      <c r="AH604" s="33">
        <v>0.56999999999999995</v>
      </c>
      <c r="AI604" s="15">
        <v>0.43</v>
      </c>
      <c r="AJ604">
        <v>0</v>
      </c>
      <c r="AK604" s="31">
        <v>1</v>
      </c>
      <c r="AL604" t="s">
        <v>87</v>
      </c>
      <c r="AM604" s="31" t="s">
        <v>87</v>
      </c>
      <c r="AN604">
        <v>1</v>
      </c>
      <c r="AO604" s="15">
        <v>0</v>
      </c>
      <c r="AP604" t="s">
        <v>87</v>
      </c>
      <c r="AQ604" s="15" t="s">
        <v>87</v>
      </c>
      <c r="AR604" s="15" t="s">
        <v>151</v>
      </c>
      <c r="AS604">
        <v>1</v>
      </c>
      <c r="AT604">
        <v>0</v>
      </c>
      <c r="AU604">
        <v>1</v>
      </c>
      <c r="AV604">
        <v>0</v>
      </c>
      <c r="AW604">
        <v>0</v>
      </c>
      <c r="AX604">
        <v>0</v>
      </c>
      <c r="AY604" s="15">
        <v>0</v>
      </c>
      <c r="AZ604">
        <v>1</v>
      </c>
      <c r="BA604">
        <v>0</v>
      </c>
      <c r="BB604" s="15">
        <v>0</v>
      </c>
      <c r="BC604">
        <v>25208</v>
      </c>
      <c r="BD604">
        <v>1486</v>
      </c>
      <c r="BE604" s="21">
        <v>0.93899999999999995</v>
      </c>
      <c r="BF604" s="21">
        <v>39.1</v>
      </c>
      <c r="BG604">
        <v>1</v>
      </c>
      <c r="BH604">
        <v>0</v>
      </c>
      <c r="BI604">
        <v>0</v>
      </c>
      <c r="BJ604">
        <v>0</v>
      </c>
      <c r="BK604">
        <v>0</v>
      </c>
      <c r="BL604" s="15">
        <v>0</v>
      </c>
      <c r="BM604">
        <v>0</v>
      </c>
      <c r="BN604">
        <v>0</v>
      </c>
      <c r="BO604">
        <v>1</v>
      </c>
      <c r="BP604" s="15">
        <v>0</v>
      </c>
      <c r="BQ604">
        <v>0</v>
      </c>
      <c r="BR604">
        <v>0</v>
      </c>
      <c r="BS604" s="15">
        <v>1</v>
      </c>
      <c r="BT604">
        <v>1</v>
      </c>
      <c r="BU604">
        <v>1</v>
      </c>
      <c r="BV604">
        <v>0</v>
      </c>
      <c r="BW604">
        <v>0</v>
      </c>
      <c r="BX604">
        <v>0</v>
      </c>
      <c r="BY604">
        <v>1</v>
      </c>
      <c r="BZ604">
        <v>0</v>
      </c>
      <c r="CA604">
        <v>1</v>
      </c>
      <c r="CB604">
        <v>0</v>
      </c>
      <c r="CC604">
        <v>0</v>
      </c>
      <c r="CD604">
        <v>0</v>
      </c>
      <c r="CE604" s="15">
        <v>1</v>
      </c>
      <c r="CF604">
        <v>0</v>
      </c>
      <c r="CG604">
        <v>43</v>
      </c>
      <c r="CH604">
        <v>0</v>
      </c>
      <c r="CI604">
        <v>1</v>
      </c>
      <c r="CJ604">
        <v>23</v>
      </c>
      <c r="CK604" s="28" t="s">
        <v>80</v>
      </c>
    </row>
    <row r="605" spans="1:89" x14ac:dyDescent="0.35">
      <c r="A605">
        <v>604</v>
      </c>
      <c r="B605">
        <v>38</v>
      </c>
      <c r="C605" s="21" t="s">
        <v>150</v>
      </c>
      <c r="D605" s="11">
        <v>16.3</v>
      </c>
      <c r="E605" s="12">
        <v>1.1000000000000001</v>
      </c>
      <c r="F605" s="7">
        <f t="shared" si="101"/>
        <v>14.818181818181818</v>
      </c>
      <c r="G605" s="8">
        <v>0</v>
      </c>
      <c r="H605" s="9">
        <v>0</v>
      </c>
      <c r="I605" s="9">
        <v>0</v>
      </c>
      <c r="J605" s="9">
        <v>1</v>
      </c>
      <c r="K605" s="9">
        <v>0</v>
      </c>
      <c r="L605" s="8">
        <v>11759</v>
      </c>
      <c r="M605" s="9">
        <v>13</v>
      </c>
      <c r="N605" s="9">
        <f t="shared" si="102"/>
        <v>11745</v>
      </c>
      <c r="O605" s="9">
        <f t="shared" si="103"/>
        <v>50</v>
      </c>
      <c r="P605" s="7">
        <f t="shared" si="98"/>
        <v>9.4307999999999996</v>
      </c>
      <c r="Q605" s="7">
        <f t="shared" si="104"/>
        <v>23.669200000000004</v>
      </c>
      <c r="R605" s="9">
        <v>1</v>
      </c>
      <c r="S605" s="9">
        <v>0</v>
      </c>
      <c r="T605" s="9">
        <v>1</v>
      </c>
      <c r="U605" s="9">
        <v>0</v>
      </c>
      <c r="V605" s="9">
        <v>0</v>
      </c>
      <c r="W605" s="25">
        <v>0</v>
      </c>
      <c r="X605" s="9">
        <v>1</v>
      </c>
      <c r="Y605" s="9">
        <v>0</v>
      </c>
      <c r="Z605" s="25">
        <v>0</v>
      </c>
      <c r="AA605" s="9">
        <v>0</v>
      </c>
      <c r="AB605" s="25">
        <v>1</v>
      </c>
      <c r="AC605" s="17">
        <v>2001</v>
      </c>
      <c r="AD605" s="27">
        <v>0.13719999999999999</v>
      </c>
      <c r="AE605" s="27">
        <f t="shared" si="100"/>
        <v>0.2238</v>
      </c>
      <c r="AF605" s="27">
        <v>0.28599999999999998</v>
      </c>
      <c r="AG605" s="34">
        <v>0.35299999999999998</v>
      </c>
      <c r="AH605" s="33">
        <v>0.56999999999999995</v>
      </c>
      <c r="AI605" s="15">
        <v>0.43</v>
      </c>
      <c r="AJ605">
        <v>0</v>
      </c>
      <c r="AK605" s="31">
        <v>1</v>
      </c>
      <c r="AL605" t="s">
        <v>87</v>
      </c>
      <c r="AM605" s="31" t="s">
        <v>87</v>
      </c>
      <c r="AN605">
        <v>1</v>
      </c>
      <c r="AO605" s="15">
        <v>0</v>
      </c>
      <c r="AP605" t="s">
        <v>87</v>
      </c>
      <c r="AQ605" s="15" t="s">
        <v>87</v>
      </c>
      <c r="AR605" s="15" t="s">
        <v>151</v>
      </c>
      <c r="AS605">
        <v>1</v>
      </c>
      <c r="AT605">
        <v>0</v>
      </c>
      <c r="AU605">
        <v>1</v>
      </c>
      <c r="AV605">
        <v>0</v>
      </c>
      <c r="AW605">
        <v>0</v>
      </c>
      <c r="AX605">
        <v>0</v>
      </c>
      <c r="AY605" s="15">
        <v>0</v>
      </c>
      <c r="AZ605">
        <v>1</v>
      </c>
      <c r="BA605">
        <v>0</v>
      </c>
      <c r="BB605" s="15">
        <v>0</v>
      </c>
      <c r="BC605">
        <v>25208</v>
      </c>
      <c r="BD605">
        <v>1486</v>
      </c>
      <c r="BE605" s="21">
        <v>0.93899999999999995</v>
      </c>
      <c r="BF605" s="21">
        <v>39.1</v>
      </c>
      <c r="BG605">
        <v>0</v>
      </c>
      <c r="BH605">
        <v>0</v>
      </c>
      <c r="BI605">
        <v>0</v>
      </c>
      <c r="BJ605">
        <v>0</v>
      </c>
      <c r="BK605">
        <v>0</v>
      </c>
      <c r="BL605" s="15">
        <v>1</v>
      </c>
      <c r="BM605">
        <v>0</v>
      </c>
      <c r="BN605">
        <v>0</v>
      </c>
      <c r="BO605">
        <v>1</v>
      </c>
      <c r="BP605" s="15">
        <v>0</v>
      </c>
      <c r="BQ605">
        <v>0</v>
      </c>
      <c r="BR605">
        <v>0</v>
      </c>
      <c r="BS605" s="15">
        <v>1</v>
      </c>
      <c r="BT605">
        <v>1</v>
      </c>
      <c r="BU605">
        <v>1</v>
      </c>
      <c r="BV605">
        <v>0</v>
      </c>
      <c r="BW605">
        <v>0</v>
      </c>
      <c r="BX605">
        <v>0</v>
      </c>
      <c r="BY605">
        <v>1</v>
      </c>
      <c r="BZ605">
        <v>0</v>
      </c>
      <c r="CA605">
        <v>1</v>
      </c>
      <c r="CB605">
        <v>0</v>
      </c>
      <c r="CC605">
        <v>0</v>
      </c>
      <c r="CD605">
        <v>0</v>
      </c>
      <c r="CE605" s="15">
        <v>1</v>
      </c>
      <c r="CF605">
        <v>0</v>
      </c>
      <c r="CG605">
        <v>43</v>
      </c>
      <c r="CH605">
        <v>0</v>
      </c>
      <c r="CI605">
        <v>1</v>
      </c>
      <c r="CJ605">
        <v>23</v>
      </c>
      <c r="CK605" s="28" t="s">
        <v>80</v>
      </c>
    </row>
    <row r="606" spans="1:89" x14ac:dyDescent="0.35">
      <c r="A606">
        <v>605</v>
      </c>
      <c r="B606">
        <v>38</v>
      </c>
      <c r="C606" s="21" t="s">
        <v>150</v>
      </c>
      <c r="D606" s="11">
        <v>12.6</v>
      </c>
      <c r="E606" s="12">
        <v>0.8</v>
      </c>
      <c r="F606" s="7">
        <f t="shared" si="101"/>
        <v>15.749999999999998</v>
      </c>
      <c r="G606" s="8">
        <v>0</v>
      </c>
      <c r="H606" s="9">
        <v>0</v>
      </c>
      <c r="I606" s="9">
        <v>0</v>
      </c>
      <c r="J606" s="9">
        <v>1</v>
      </c>
      <c r="K606" s="9">
        <v>0</v>
      </c>
      <c r="L606" s="8">
        <v>17047</v>
      </c>
      <c r="M606" s="9">
        <v>13</v>
      </c>
      <c r="N606" s="9">
        <f t="shared" si="102"/>
        <v>17033</v>
      </c>
      <c r="O606" s="9">
        <f t="shared" si="103"/>
        <v>50</v>
      </c>
      <c r="P606" s="7">
        <f t="shared" si="98"/>
        <v>9.4307999999999996</v>
      </c>
      <c r="Q606" s="7">
        <f t="shared" si="104"/>
        <v>23.669200000000004</v>
      </c>
      <c r="R606" s="9">
        <v>1</v>
      </c>
      <c r="S606" s="9">
        <v>0</v>
      </c>
      <c r="T606" s="9">
        <v>1</v>
      </c>
      <c r="U606" s="9">
        <v>0</v>
      </c>
      <c r="V606" s="9">
        <v>0</v>
      </c>
      <c r="W606" s="25">
        <v>0</v>
      </c>
      <c r="X606" s="9">
        <v>1</v>
      </c>
      <c r="Y606" s="9">
        <v>0</v>
      </c>
      <c r="Z606" s="25">
        <v>0</v>
      </c>
      <c r="AA606" s="9">
        <v>0</v>
      </c>
      <c r="AB606" s="25">
        <v>1</v>
      </c>
      <c r="AC606" s="17">
        <v>2001</v>
      </c>
      <c r="AD606" s="27">
        <v>0.13719999999999999</v>
      </c>
      <c r="AE606" s="27">
        <f t="shared" si="100"/>
        <v>0.2238</v>
      </c>
      <c r="AF606" s="27">
        <v>0.28599999999999998</v>
      </c>
      <c r="AG606" s="34">
        <v>0.35299999999999998</v>
      </c>
      <c r="AH606" s="33">
        <v>0.56999999999999995</v>
      </c>
      <c r="AI606" s="15">
        <v>0.43</v>
      </c>
      <c r="AJ606">
        <v>0</v>
      </c>
      <c r="AK606" s="31">
        <v>1</v>
      </c>
      <c r="AL606" t="s">
        <v>87</v>
      </c>
      <c r="AM606" s="31" t="s">
        <v>87</v>
      </c>
      <c r="AN606">
        <v>1</v>
      </c>
      <c r="AO606" s="15">
        <v>0</v>
      </c>
      <c r="AP606" t="s">
        <v>87</v>
      </c>
      <c r="AQ606" s="15" t="s">
        <v>87</v>
      </c>
      <c r="AR606" s="15" t="s">
        <v>151</v>
      </c>
      <c r="AS606">
        <v>1</v>
      </c>
      <c r="AT606">
        <v>0</v>
      </c>
      <c r="AU606">
        <v>1</v>
      </c>
      <c r="AV606">
        <v>0</v>
      </c>
      <c r="AW606">
        <v>0</v>
      </c>
      <c r="AX606">
        <v>0</v>
      </c>
      <c r="AY606" s="15">
        <v>0</v>
      </c>
      <c r="AZ606">
        <v>1</v>
      </c>
      <c r="BA606">
        <v>0</v>
      </c>
      <c r="BB606" s="15">
        <v>0</v>
      </c>
      <c r="BC606">
        <v>25208</v>
      </c>
      <c r="BD606">
        <v>1486</v>
      </c>
      <c r="BE606" s="21">
        <v>0.93899999999999995</v>
      </c>
      <c r="BF606" s="21">
        <v>39.1</v>
      </c>
      <c r="BG606">
        <v>0</v>
      </c>
      <c r="BH606">
        <v>0</v>
      </c>
      <c r="BI606">
        <v>0</v>
      </c>
      <c r="BJ606">
        <v>0</v>
      </c>
      <c r="BK606">
        <v>0</v>
      </c>
      <c r="BL606" s="15">
        <v>1</v>
      </c>
      <c r="BM606">
        <v>0</v>
      </c>
      <c r="BN606">
        <v>0</v>
      </c>
      <c r="BO606">
        <v>1</v>
      </c>
      <c r="BP606" s="15">
        <v>0</v>
      </c>
      <c r="BQ606">
        <v>0</v>
      </c>
      <c r="BR606">
        <v>0</v>
      </c>
      <c r="BS606" s="15">
        <v>1</v>
      </c>
      <c r="BT606">
        <v>1</v>
      </c>
      <c r="BU606">
        <v>1</v>
      </c>
      <c r="BV606">
        <v>0</v>
      </c>
      <c r="BW606">
        <v>0</v>
      </c>
      <c r="BX606">
        <v>0</v>
      </c>
      <c r="BY606">
        <v>1</v>
      </c>
      <c r="BZ606">
        <v>0</v>
      </c>
      <c r="CA606">
        <v>1</v>
      </c>
      <c r="CB606">
        <v>0</v>
      </c>
      <c r="CC606">
        <v>0</v>
      </c>
      <c r="CD606">
        <v>0</v>
      </c>
      <c r="CE606" s="15">
        <v>1</v>
      </c>
      <c r="CF606">
        <v>0</v>
      </c>
      <c r="CG606">
        <v>43</v>
      </c>
      <c r="CH606">
        <v>0</v>
      </c>
      <c r="CI606">
        <v>1</v>
      </c>
      <c r="CJ606">
        <v>23</v>
      </c>
      <c r="CK606" s="28" t="s">
        <v>80</v>
      </c>
    </row>
    <row r="607" spans="1:89" x14ac:dyDescent="0.35">
      <c r="A607">
        <v>606</v>
      </c>
      <c r="B607">
        <v>38</v>
      </c>
      <c r="C607" s="21" t="s">
        <v>150</v>
      </c>
      <c r="D607" s="11">
        <v>10.3</v>
      </c>
      <c r="E607" s="12">
        <v>0.2</v>
      </c>
      <c r="F607" s="7">
        <f t="shared" si="101"/>
        <v>51.5</v>
      </c>
      <c r="G607" s="8">
        <v>0</v>
      </c>
      <c r="H607" s="9">
        <v>0</v>
      </c>
      <c r="I607" s="9">
        <v>0</v>
      </c>
      <c r="J607" s="9">
        <v>1</v>
      </c>
      <c r="K607" s="9">
        <v>0</v>
      </c>
      <c r="L607" s="8">
        <v>8987</v>
      </c>
      <c r="M607" s="9">
        <v>13</v>
      </c>
      <c r="N607" s="9">
        <f t="shared" si="102"/>
        <v>8973</v>
      </c>
      <c r="O607" s="9">
        <f t="shared" si="103"/>
        <v>50</v>
      </c>
      <c r="P607" s="7">
        <f t="shared" si="98"/>
        <v>9.4307999999999996</v>
      </c>
      <c r="Q607" s="7">
        <f t="shared" si="104"/>
        <v>23.669200000000004</v>
      </c>
      <c r="R607" s="9">
        <v>1</v>
      </c>
      <c r="S607" s="9">
        <v>0</v>
      </c>
      <c r="T607" s="9">
        <v>1</v>
      </c>
      <c r="U607" s="9">
        <v>0</v>
      </c>
      <c r="V607" s="9">
        <v>0</v>
      </c>
      <c r="W607" s="25">
        <v>0</v>
      </c>
      <c r="X607" s="9">
        <v>1</v>
      </c>
      <c r="Y607" s="9">
        <v>0</v>
      </c>
      <c r="Z607" s="25">
        <v>0</v>
      </c>
      <c r="AA607" s="9">
        <v>0</v>
      </c>
      <c r="AB607" s="25">
        <v>1</v>
      </c>
      <c r="AC607" s="17">
        <v>2001</v>
      </c>
      <c r="AD607" s="27">
        <v>0.13719999999999999</v>
      </c>
      <c r="AE607" s="27">
        <f t="shared" si="100"/>
        <v>0.2238</v>
      </c>
      <c r="AF607" s="27">
        <v>0.28599999999999998</v>
      </c>
      <c r="AG607" s="34">
        <v>0.35299999999999998</v>
      </c>
      <c r="AH607" s="33">
        <v>0.56999999999999995</v>
      </c>
      <c r="AI607" s="15">
        <v>0.43</v>
      </c>
      <c r="AJ607">
        <v>0</v>
      </c>
      <c r="AK607" s="31">
        <v>1</v>
      </c>
      <c r="AL607" t="s">
        <v>87</v>
      </c>
      <c r="AM607" s="31" t="s">
        <v>87</v>
      </c>
      <c r="AN607">
        <v>1</v>
      </c>
      <c r="AO607" s="15">
        <v>0</v>
      </c>
      <c r="AP607" t="s">
        <v>87</v>
      </c>
      <c r="AQ607" s="15" t="s">
        <v>87</v>
      </c>
      <c r="AR607" s="15" t="s">
        <v>151</v>
      </c>
      <c r="AS607">
        <v>1</v>
      </c>
      <c r="AT607">
        <v>0</v>
      </c>
      <c r="AU607">
        <v>1</v>
      </c>
      <c r="AV607">
        <v>0</v>
      </c>
      <c r="AW607">
        <v>0</v>
      </c>
      <c r="AX607">
        <v>0</v>
      </c>
      <c r="AY607" s="15">
        <v>0</v>
      </c>
      <c r="AZ607">
        <v>1</v>
      </c>
      <c r="BA607">
        <v>0</v>
      </c>
      <c r="BB607" s="15">
        <v>0</v>
      </c>
      <c r="BC607">
        <v>25208</v>
      </c>
      <c r="BD607">
        <v>1486</v>
      </c>
      <c r="BE607" s="21">
        <v>0.93899999999999995</v>
      </c>
      <c r="BF607" s="21">
        <v>39.1</v>
      </c>
      <c r="BG607">
        <v>1</v>
      </c>
      <c r="BH607">
        <v>0</v>
      </c>
      <c r="BI607">
        <v>0</v>
      </c>
      <c r="BJ607">
        <v>0</v>
      </c>
      <c r="BK607">
        <v>0</v>
      </c>
      <c r="BL607" s="15">
        <v>0</v>
      </c>
      <c r="BM607">
        <v>0</v>
      </c>
      <c r="BN607">
        <v>0</v>
      </c>
      <c r="BO607">
        <v>1</v>
      </c>
      <c r="BP607" s="15">
        <v>0</v>
      </c>
      <c r="BQ607">
        <v>0</v>
      </c>
      <c r="BR607">
        <v>0</v>
      </c>
      <c r="BS607" s="15">
        <v>1</v>
      </c>
      <c r="BT607">
        <v>1</v>
      </c>
      <c r="BU607">
        <v>1</v>
      </c>
      <c r="BV607">
        <v>0</v>
      </c>
      <c r="BW607">
        <v>0</v>
      </c>
      <c r="BX607">
        <v>0</v>
      </c>
      <c r="BY607">
        <v>1</v>
      </c>
      <c r="BZ607">
        <v>0</v>
      </c>
      <c r="CA607">
        <v>1</v>
      </c>
      <c r="CB607">
        <v>0</v>
      </c>
      <c r="CC607">
        <v>0</v>
      </c>
      <c r="CD607">
        <v>0</v>
      </c>
      <c r="CE607" s="15">
        <v>1</v>
      </c>
      <c r="CF607">
        <v>0</v>
      </c>
      <c r="CG607">
        <v>43</v>
      </c>
      <c r="CH607">
        <v>0</v>
      </c>
      <c r="CI607">
        <v>1</v>
      </c>
      <c r="CJ607">
        <v>23</v>
      </c>
      <c r="CK607" s="28" t="s">
        <v>80</v>
      </c>
    </row>
    <row r="608" spans="1:89" x14ac:dyDescent="0.35">
      <c r="A608">
        <v>607</v>
      </c>
      <c r="B608">
        <v>38</v>
      </c>
      <c r="C608" s="21" t="s">
        <v>150</v>
      </c>
      <c r="D608" s="11">
        <v>16.8</v>
      </c>
      <c r="E608" s="12">
        <v>1.1000000000000001</v>
      </c>
      <c r="F608" s="7">
        <f t="shared" ref="F608:F639" si="105">D608/E608</f>
        <v>15.272727272727272</v>
      </c>
      <c r="G608" s="8">
        <v>0</v>
      </c>
      <c r="H608" s="9">
        <v>0</v>
      </c>
      <c r="I608" s="9">
        <v>0</v>
      </c>
      <c r="J608" s="9">
        <v>1</v>
      </c>
      <c r="K608" s="9">
        <v>0</v>
      </c>
      <c r="L608" s="8">
        <v>8987</v>
      </c>
      <c r="M608" s="9">
        <v>13</v>
      </c>
      <c r="N608" s="9">
        <f t="shared" si="102"/>
        <v>8973</v>
      </c>
      <c r="O608" s="9">
        <f t="shared" si="103"/>
        <v>50</v>
      </c>
      <c r="P608" s="7">
        <f t="shared" si="98"/>
        <v>9.4307999999999996</v>
      </c>
      <c r="Q608" s="7">
        <f t="shared" si="104"/>
        <v>23.669200000000004</v>
      </c>
      <c r="R608" s="9">
        <v>1</v>
      </c>
      <c r="S608" s="9">
        <v>0</v>
      </c>
      <c r="T608" s="9">
        <v>1</v>
      </c>
      <c r="U608" s="9">
        <v>0</v>
      </c>
      <c r="V608" s="9">
        <v>0</v>
      </c>
      <c r="W608" s="25">
        <v>0</v>
      </c>
      <c r="X608" s="9">
        <v>1</v>
      </c>
      <c r="Y608" s="9">
        <v>0</v>
      </c>
      <c r="Z608" s="25">
        <v>0</v>
      </c>
      <c r="AA608" s="9">
        <v>0</v>
      </c>
      <c r="AB608" s="25">
        <v>1</v>
      </c>
      <c r="AC608" s="17">
        <v>2001</v>
      </c>
      <c r="AD608" s="27">
        <v>0.13719999999999999</v>
      </c>
      <c r="AE608" s="27">
        <f t="shared" si="100"/>
        <v>0.2238</v>
      </c>
      <c r="AF608" s="27">
        <v>0.28599999999999998</v>
      </c>
      <c r="AG608" s="34">
        <v>0.35299999999999998</v>
      </c>
      <c r="AH608" s="33">
        <v>0.56999999999999995</v>
      </c>
      <c r="AI608" s="15">
        <v>0.43</v>
      </c>
      <c r="AJ608">
        <v>0</v>
      </c>
      <c r="AK608" s="31">
        <v>1</v>
      </c>
      <c r="AL608" t="s">
        <v>87</v>
      </c>
      <c r="AM608" s="31" t="s">
        <v>87</v>
      </c>
      <c r="AN608">
        <v>1</v>
      </c>
      <c r="AO608" s="15">
        <v>0</v>
      </c>
      <c r="AP608" t="s">
        <v>87</v>
      </c>
      <c r="AQ608" s="15" t="s">
        <v>87</v>
      </c>
      <c r="AR608" s="15" t="s">
        <v>151</v>
      </c>
      <c r="AS608">
        <v>1</v>
      </c>
      <c r="AT608">
        <v>0</v>
      </c>
      <c r="AU608">
        <v>1</v>
      </c>
      <c r="AV608">
        <v>0</v>
      </c>
      <c r="AW608">
        <v>0</v>
      </c>
      <c r="AX608">
        <v>0</v>
      </c>
      <c r="AY608" s="15">
        <v>0</v>
      </c>
      <c r="AZ608">
        <v>1</v>
      </c>
      <c r="BA608">
        <v>0</v>
      </c>
      <c r="BB608" s="15">
        <v>0</v>
      </c>
      <c r="BC608">
        <v>25208</v>
      </c>
      <c r="BD608">
        <v>1486</v>
      </c>
      <c r="BE608" s="21">
        <v>0.93899999999999995</v>
      </c>
      <c r="BF608" s="21">
        <v>39.1</v>
      </c>
      <c r="BG608">
        <v>0</v>
      </c>
      <c r="BH608">
        <v>0</v>
      </c>
      <c r="BI608">
        <v>0</v>
      </c>
      <c r="BJ608">
        <v>0</v>
      </c>
      <c r="BK608">
        <v>0</v>
      </c>
      <c r="BL608" s="15">
        <v>1</v>
      </c>
      <c r="BM608">
        <v>0</v>
      </c>
      <c r="BN608">
        <v>0</v>
      </c>
      <c r="BO608">
        <v>1</v>
      </c>
      <c r="BP608" s="15">
        <v>0</v>
      </c>
      <c r="BQ608">
        <v>0</v>
      </c>
      <c r="BR608">
        <v>0</v>
      </c>
      <c r="BS608" s="15">
        <v>1</v>
      </c>
      <c r="BT608">
        <v>1</v>
      </c>
      <c r="BU608">
        <v>1</v>
      </c>
      <c r="BV608">
        <v>0</v>
      </c>
      <c r="BW608">
        <v>0</v>
      </c>
      <c r="BX608">
        <v>0</v>
      </c>
      <c r="BY608">
        <v>1</v>
      </c>
      <c r="BZ608">
        <v>0</v>
      </c>
      <c r="CA608">
        <v>1</v>
      </c>
      <c r="CB608">
        <v>0</v>
      </c>
      <c r="CC608">
        <v>0</v>
      </c>
      <c r="CD608">
        <v>0</v>
      </c>
      <c r="CE608" s="15">
        <v>1</v>
      </c>
      <c r="CF608">
        <v>0</v>
      </c>
      <c r="CG608">
        <v>43</v>
      </c>
      <c r="CH608">
        <v>0</v>
      </c>
      <c r="CI608">
        <v>1</v>
      </c>
      <c r="CJ608">
        <v>23</v>
      </c>
      <c r="CK608" s="28" t="s">
        <v>80</v>
      </c>
    </row>
    <row r="609" spans="1:89" x14ac:dyDescent="0.35">
      <c r="A609">
        <v>608</v>
      </c>
      <c r="B609">
        <v>38</v>
      </c>
      <c r="C609" s="21" t="s">
        <v>150</v>
      </c>
      <c r="D609" s="11">
        <v>12</v>
      </c>
      <c r="E609" s="12">
        <v>0.6</v>
      </c>
      <c r="F609" s="7">
        <f t="shared" si="105"/>
        <v>20</v>
      </c>
      <c r="G609" s="8">
        <v>0</v>
      </c>
      <c r="H609" s="9">
        <v>0</v>
      </c>
      <c r="I609" s="9">
        <v>0</v>
      </c>
      <c r="J609" s="9">
        <v>1</v>
      </c>
      <c r="K609" s="9">
        <v>0</v>
      </c>
      <c r="L609" s="8">
        <v>2319</v>
      </c>
      <c r="M609" s="9">
        <v>13</v>
      </c>
      <c r="N609" s="9">
        <f t="shared" si="102"/>
        <v>2305</v>
      </c>
      <c r="O609" s="9">
        <f t="shared" si="103"/>
        <v>50</v>
      </c>
      <c r="P609" s="7">
        <f t="shared" si="98"/>
        <v>9.4307999999999996</v>
      </c>
      <c r="Q609" s="7">
        <f t="shared" si="104"/>
        <v>23.669200000000004</v>
      </c>
      <c r="R609" s="9">
        <v>1</v>
      </c>
      <c r="S609" s="9">
        <v>0</v>
      </c>
      <c r="T609" s="9">
        <v>1</v>
      </c>
      <c r="U609" s="9">
        <v>0</v>
      </c>
      <c r="V609" s="9">
        <v>0</v>
      </c>
      <c r="W609" s="25">
        <v>0</v>
      </c>
      <c r="X609" s="9">
        <v>1</v>
      </c>
      <c r="Y609" s="9">
        <v>0</v>
      </c>
      <c r="Z609" s="25">
        <v>0</v>
      </c>
      <c r="AA609" s="9">
        <v>0</v>
      </c>
      <c r="AB609" s="25">
        <v>1</v>
      </c>
      <c r="AC609" s="17">
        <v>2001</v>
      </c>
      <c r="AD609" s="27">
        <v>0.13719999999999999</v>
      </c>
      <c r="AE609" s="27">
        <f t="shared" si="100"/>
        <v>0.2238</v>
      </c>
      <c r="AF609" s="27">
        <v>0.28599999999999998</v>
      </c>
      <c r="AG609" s="34">
        <v>0.35299999999999998</v>
      </c>
      <c r="AH609" s="33">
        <v>0.56999999999999995</v>
      </c>
      <c r="AI609" s="15">
        <v>0.43</v>
      </c>
      <c r="AJ609">
        <v>0</v>
      </c>
      <c r="AK609" s="31">
        <v>1</v>
      </c>
      <c r="AL609" t="s">
        <v>87</v>
      </c>
      <c r="AM609" s="31" t="s">
        <v>87</v>
      </c>
      <c r="AN609">
        <v>1</v>
      </c>
      <c r="AO609" s="15">
        <v>0</v>
      </c>
      <c r="AP609" t="s">
        <v>87</v>
      </c>
      <c r="AQ609" s="15" t="s">
        <v>87</v>
      </c>
      <c r="AR609" s="15" t="s">
        <v>151</v>
      </c>
      <c r="AS609">
        <v>1</v>
      </c>
      <c r="AT609">
        <v>0</v>
      </c>
      <c r="AU609">
        <v>1</v>
      </c>
      <c r="AV609">
        <v>0</v>
      </c>
      <c r="AW609">
        <v>0</v>
      </c>
      <c r="AX609">
        <v>0</v>
      </c>
      <c r="AY609" s="15">
        <v>0</v>
      </c>
      <c r="AZ609">
        <v>1</v>
      </c>
      <c r="BA609">
        <v>0</v>
      </c>
      <c r="BB609" s="15">
        <v>0</v>
      </c>
      <c r="BC609">
        <v>25208</v>
      </c>
      <c r="BD609">
        <v>1486</v>
      </c>
      <c r="BE609" s="21">
        <v>0.93899999999999995</v>
      </c>
      <c r="BF609" s="21">
        <v>39.1</v>
      </c>
      <c r="BG609">
        <v>1</v>
      </c>
      <c r="BH609">
        <v>0</v>
      </c>
      <c r="BI609">
        <v>0</v>
      </c>
      <c r="BJ609">
        <v>0</v>
      </c>
      <c r="BK609">
        <v>0</v>
      </c>
      <c r="BL609" s="15">
        <v>0</v>
      </c>
      <c r="BM609">
        <v>0</v>
      </c>
      <c r="BN609">
        <v>0</v>
      </c>
      <c r="BO609">
        <v>1</v>
      </c>
      <c r="BP609" s="15">
        <v>0</v>
      </c>
      <c r="BQ609">
        <v>0</v>
      </c>
      <c r="BR609">
        <v>0</v>
      </c>
      <c r="BS609" s="15">
        <v>1</v>
      </c>
      <c r="BT609">
        <v>1</v>
      </c>
      <c r="BU609">
        <v>1</v>
      </c>
      <c r="BV609">
        <v>0</v>
      </c>
      <c r="BW609">
        <v>0</v>
      </c>
      <c r="BX609">
        <v>0</v>
      </c>
      <c r="BY609">
        <v>1</v>
      </c>
      <c r="BZ609">
        <v>0</v>
      </c>
      <c r="CA609">
        <v>1</v>
      </c>
      <c r="CB609">
        <v>0</v>
      </c>
      <c r="CC609">
        <v>0</v>
      </c>
      <c r="CD609">
        <v>0</v>
      </c>
      <c r="CE609" s="15">
        <v>1</v>
      </c>
      <c r="CF609">
        <v>0</v>
      </c>
      <c r="CG609">
        <v>43</v>
      </c>
      <c r="CH609">
        <v>0</v>
      </c>
      <c r="CI609">
        <v>1</v>
      </c>
      <c r="CJ609">
        <v>23</v>
      </c>
      <c r="CK609" s="28" t="s">
        <v>80</v>
      </c>
    </row>
    <row r="610" spans="1:89" x14ac:dyDescent="0.35">
      <c r="A610">
        <v>609</v>
      </c>
      <c r="B610">
        <v>38</v>
      </c>
      <c r="C610" s="21" t="s">
        <v>150</v>
      </c>
      <c r="D610" s="11">
        <v>24.1</v>
      </c>
      <c r="E610" s="12">
        <v>3</v>
      </c>
      <c r="F610" s="7">
        <f t="shared" si="105"/>
        <v>8.0333333333333332</v>
      </c>
      <c r="G610" s="8">
        <v>0</v>
      </c>
      <c r="H610" s="9">
        <v>0</v>
      </c>
      <c r="I610" s="9">
        <v>0</v>
      </c>
      <c r="J610" s="9">
        <v>1</v>
      </c>
      <c r="K610" s="9">
        <v>0</v>
      </c>
      <c r="L610" s="8">
        <v>2736</v>
      </c>
      <c r="M610" s="9">
        <v>13</v>
      </c>
      <c r="N610" s="9">
        <f t="shared" si="102"/>
        <v>2722</v>
      </c>
      <c r="O610" s="9">
        <f t="shared" si="103"/>
        <v>50</v>
      </c>
      <c r="P610" s="7">
        <f t="shared" si="98"/>
        <v>9.4307999999999996</v>
      </c>
      <c r="Q610" s="7">
        <f t="shared" si="104"/>
        <v>23.669200000000004</v>
      </c>
      <c r="R610" s="9">
        <v>1</v>
      </c>
      <c r="S610" s="9">
        <v>0</v>
      </c>
      <c r="T610" s="9">
        <v>1</v>
      </c>
      <c r="U610" s="9">
        <v>0</v>
      </c>
      <c r="V610" s="9">
        <v>0</v>
      </c>
      <c r="W610" s="25">
        <v>0</v>
      </c>
      <c r="X610" s="9">
        <v>1</v>
      </c>
      <c r="Y610" s="9">
        <v>0</v>
      </c>
      <c r="Z610" s="25">
        <v>0</v>
      </c>
      <c r="AA610" s="9">
        <v>0</v>
      </c>
      <c r="AB610" s="25">
        <v>1</v>
      </c>
      <c r="AC610" s="17">
        <v>2001</v>
      </c>
      <c r="AD610" s="27">
        <v>0.13719999999999999</v>
      </c>
      <c r="AE610" s="27">
        <f t="shared" si="100"/>
        <v>0.2238</v>
      </c>
      <c r="AF610" s="27">
        <v>0.28599999999999998</v>
      </c>
      <c r="AG610" s="34">
        <v>0.35299999999999998</v>
      </c>
      <c r="AH610" s="33">
        <v>0.56999999999999995</v>
      </c>
      <c r="AI610" s="15">
        <v>0.43</v>
      </c>
      <c r="AJ610">
        <v>0</v>
      </c>
      <c r="AK610" s="31">
        <v>1</v>
      </c>
      <c r="AL610" t="s">
        <v>87</v>
      </c>
      <c r="AM610" s="31" t="s">
        <v>87</v>
      </c>
      <c r="AN610">
        <v>1</v>
      </c>
      <c r="AO610" s="15">
        <v>0</v>
      </c>
      <c r="AP610" t="s">
        <v>87</v>
      </c>
      <c r="AQ610" s="15" t="s">
        <v>87</v>
      </c>
      <c r="AR610" s="15" t="s">
        <v>151</v>
      </c>
      <c r="AS610">
        <v>1</v>
      </c>
      <c r="AT610">
        <v>0</v>
      </c>
      <c r="AU610">
        <v>1</v>
      </c>
      <c r="AV610">
        <v>0</v>
      </c>
      <c r="AW610">
        <v>0</v>
      </c>
      <c r="AX610">
        <v>0</v>
      </c>
      <c r="AY610" s="15">
        <v>0</v>
      </c>
      <c r="AZ610">
        <v>1</v>
      </c>
      <c r="BA610">
        <v>0</v>
      </c>
      <c r="BB610" s="15">
        <v>0</v>
      </c>
      <c r="BC610">
        <v>25208</v>
      </c>
      <c r="BD610">
        <v>1486</v>
      </c>
      <c r="BE610" s="21">
        <v>0.93899999999999995</v>
      </c>
      <c r="BF610" s="21">
        <v>39.1</v>
      </c>
      <c r="BG610">
        <v>0</v>
      </c>
      <c r="BH610">
        <v>0</v>
      </c>
      <c r="BI610">
        <v>0</v>
      </c>
      <c r="BJ610">
        <v>0</v>
      </c>
      <c r="BK610">
        <v>0</v>
      </c>
      <c r="BL610" s="15">
        <v>1</v>
      </c>
      <c r="BM610">
        <v>0</v>
      </c>
      <c r="BN610">
        <v>0</v>
      </c>
      <c r="BO610">
        <v>1</v>
      </c>
      <c r="BP610" s="15">
        <v>0</v>
      </c>
      <c r="BQ610">
        <v>0</v>
      </c>
      <c r="BR610">
        <v>0</v>
      </c>
      <c r="BS610" s="15">
        <v>1</v>
      </c>
      <c r="BT610">
        <v>1</v>
      </c>
      <c r="BU610">
        <v>1</v>
      </c>
      <c r="BV610">
        <v>0</v>
      </c>
      <c r="BW610">
        <v>0</v>
      </c>
      <c r="BX610">
        <v>0</v>
      </c>
      <c r="BY610">
        <v>1</v>
      </c>
      <c r="BZ610">
        <v>0</v>
      </c>
      <c r="CA610">
        <v>1</v>
      </c>
      <c r="CB610">
        <v>0</v>
      </c>
      <c r="CC610">
        <v>0</v>
      </c>
      <c r="CD610">
        <v>0</v>
      </c>
      <c r="CE610" s="15">
        <v>1</v>
      </c>
      <c r="CF610">
        <v>0</v>
      </c>
      <c r="CG610">
        <v>43</v>
      </c>
      <c r="CH610">
        <v>0</v>
      </c>
      <c r="CI610">
        <v>1</v>
      </c>
      <c r="CJ610">
        <v>23</v>
      </c>
      <c r="CK610" s="28" t="s">
        <v>80</v>
      </c>
    </row>
    <row r="611" spans="1:89" x14ac:dyDescent="0.35">
      <c r="A611">
        <v>610</v>
      </c>
      <c r="B611">
        <v>38</v>
      </c>
      <c r="C611" s="21" t="s">
        <v>150</v>
      </c>
      <c r="D611" s="11">
        <v>21.9</v>
      </c>
      <c r="E611" s="12">
        <v>2.5</v>
      </c>
      <c r="F611" s="7">
        <f t="shared" si="105"/>
        <v>8.76</v>
      </c>
      <c r="G611" s="8">
        <v>0</v>
      </c>
      <c r="H611" s="9">
        <v>0</v>
      </c>
      <c r="I611" s="9">
        <v>0</v>
      </c>
      <c r="J611" s="9">
        <v>1</v>
      </c>
      <c r="K611" s="9">
        <v>0</v>
      </c>
      <c r="L611" s="8">
        <v>2150</v>
      </c>
      <c r="M611" s="9">
        <v>13</v>
      </c>
      <c r="N611" s="9">
        <f t="shared" si="102"/>
        <v>2136</v>
      </c>
      <c r="O611" s="9">
        <f t="shared" si="103"/>
        <v>50</v>
      </c>
      <c r="P611" s="7">
        <f t="shared" si="98"/>
        <v>9.4307999999999996</v>
      </c>
      <c r="Q611" s="7">
        <f t="shared" si="104"/>
        <v>23.669200000000004</v>
      </c>
      <c r="R611" s="9">
        <v>1</v>
      </c>
      <c r="S611" s="9">
        <v>0</v>
      </c>
      <c r="T611" s="9">
        <v>1</v>
      </c>
      <c r="U611" s="9">
        <v>0</v>
      </c>
      <c r="V611" s="9">
        <v>0</v>
      </c>
      <c r="W611" s="25">
        <v>0</v>
      </c>
      <c r="X611" s="9">
        <v>1</v>
      </c>
      <c r="Y611" s="9">
        <v>0</v>
      </c>
      <c r="Z611" s="25">
        <v>0</v>
      </c>
      <c r="AA611" s="9">
        <v>0</v>
      </c>
      <c r="AB611" s="25">
        <v>1</v>
      </c>
      <c r="AC611" s="17">
        <v>2001</v>
      </c>
      <c r="AD611" s="27">
        <v>0.13719999999999999</v>
      </c>
      <c r="AE611" s="27">
        <f t="shared" si="100"/>
        <v>0.2238</v>
      </c>
      <c r="AF611" s="27">
        <v>0.28599999999999998</v>
      </c>
      <c r="AG611" s="34">
        <v>0.35299999999999998</v>
      </c>
      <c r="AH611" s="33">
        <v>0.56999999999999995</v>
      </c>
      <c r="AI611" s="15">
        <v>0.43</v>
      </c>
      <c r="AJ611">
        <v>0</v>
      </c>
      <c r="AK611" s="31">
        <v>1</v>
      </c>
      <c r="AL611" t="s">
        <v>87</v>
      </c>
      <c r="AM611" s="31" t="s">
        <v>87</v>
      </c>
      <c r="AN611">
        <v>1</v>
      </c>
      <c r="AO611" s="15">
        <v>0</v>
      </c>
      <c r="AP611" t="s">
        <v>87</v>
      </c>
      <c r="AQ611" s="15" t="s">
        <v>87</v>
      </c>
      <c r="AR611" s="15" t="s">
        <v>151</v>
      </c>
      <c r="AS611">
        <v>1</v>
      </c>
      <c r="AT611">
        <v>0</v>
      </c>
      <c r="AU611">
        <v>1</v>
      </c>
      <c r="AV611">
        <v>0</v>
      </c>
      <c r="AW611">
        <v>0</v>
      </c>
      <c r="AX611">
        <v>0</v>
      </c>
      <c r="AY611" s="15">
        <v>0</v>
      </c>
      <c r="AZ611">
        <v>1</v>
      </c>
      <c r="BA611">
        <v>0</v>
      </c>
      <c r="BB611" s="15">
        <v>0</v>
      </c>
      <c r="BC611">
        <v>25208</v>
      </c>
      <c r="BD611">
        <v>1486</v>
      </c>
      <c r="BE611" s="21">
        <v>0.93899999999999995</v>
      </c>
      <c r="BF611" s="21">
        <v>39.1</v>
      </c>
      <c r="BG611">
        <v>0</v>
      </c>
      <c r="BH611">
        <v>0</v>
      </c>
      <c r="BI611">
        <v>0</v>
      </c>
      <c r="BJ611">
        <v>0</v>
      </c>
      <c r="BK611">
        <v>0</v>
      </c>
      <c r="BL611" s="15">
        <v>1</v>
      </c>
      <c r="BM611">
        <v>0</v>
      </c>
      <c r="BN611">
        <v>0</v>
      </c>
      <c r="BO611">
        <v>1</v>
      </c>
      <c r="BP611" s="15">
        <v>0</v>
      </c>
      <c r="BQ611">
        <v>0</v>
      </c>
      <c r="BR611">
        <v>0</v>
      </c>
      <c r="BS611" s="15">
        <v>1</v>
      </c>
      <c r="BT611">
        <v>1</v>
      </c>
      <c r="BU611">
        <v>1</v>
      </c>
      <c r="BV611">
        <v>0</v>
      </c>
      <c r="BW611">
        <v>0</v>
      </c>
      <c r="BX611">
        <v>0</v>
      </c>
      <c r="BY611">
        <v>1</v>
      </c>
      <c r="BZ611">
        <v>0</v>
      </c>
      <c r="CA611">
        <v>1</v>
      </c>
      <c r="CB611">
        <v>0</v>
      </c>
      <c r="CC611">
        <v>0</v>
      </c>
      <c r="CD611">
        <v>0</v>
      </c>
      <c r="CE611" s="15">
        <v>1</v>
      </c>
      <c r="CF611">
        <v>0</v>
      </c>
      <c r="CG611">
        <v>43</v>
      </c>
      <c r="CH611">
        <v>0</v>
      </c>
      <c r="CI611">
        <v>1</v>
      </c>
      <c r="CJ611">
        <v>23</v>
      </c>
      <c r="CK611" s="28" t="s">
        <v>80</v>
      </c>
    </row>
    <row r="612" spans="1:89" x14ac:dyDescent="0.35">
      <c r="A612">
        <v>611</v>
      </c>
      <c r="B612">
        <v>38</v>
      </c>
      <c r="C612" s="21" t="s">
        <v>150</v>
      </c>
      <c r="D612" s="11">
        <v>10.7</v>
      </c>
      <c r="E612" s="12">
        <v>0.7</v>
      </c>
      <c r="F612" s="7">
        <f t="shared" si="105"/>
        <v>15.285714285714286</v>
      </c>
      <c r="G612" s="8">
        <v>0</v>
      </c>
      <c r="H612" s="9">
        <v>0</v>
      </c>
      <c r="I612" s="9">
        <v>0</v>
      </c>
      <c r="J612" s="9">
        <v>1</v>
      </c>
      <c r="K612" s="9">
        <v>0</v>
      </c>
      <c r="L612" s="8">
        <v>1981</v>
      </c>
      <c r="M612" s="9">
        <v>13</v>
      </c>
      <c r="N612" s="9">
        <f t="shared" si="102"/>
        <v>1967</v>
      </c>
      <c r="O612" s="9">
        <f t="shared" si="103"/>
        <v>50</v>
      </c>
      <c r="P612" s="7">
        <f t="shared" si="98"/>
        <v>9.4307999999999996</v>
      </c>
      <c r="Q612" s="7">
        <f t="shared" si="104"/>
        <v>23.669200000000004</v>
      </c>
      <c r="R612" s="9">
        <v>1</v>
      </c>
      <c r="S612" s="9">
        <v>0</v>
      </c>
      <c r="T612" s="9">
        <v>1</v>
      </c>
      <c r="U612" s="9">
        <v>0</v>
      </c>
      <c r="V612" s="9">
        <v>0</v>
      </c>
      <c r="W612" s="25">
        <v>0</v>
      </c>
      <c r="X612" s="9">
        <v>1</v>
      </c>
      <c r="Y612" s="9">
        <v>0</v>
      </c>
      <c r="Z612" s="25">
        <v>0</v>
      </c>
      <c r="AA612" s="9">
        <v>0</v>
      </c>
      <c r="AB612" s="25">
        <v>1</v>
      </c>
      <c r="AC612" s="17">
        <v>2001</v>
      </c>
      <c r="AD612" s="27">
        <v>0.13719999999999999</v>
      </c>
      <c r="AE612" s="27">
        <f t="shared" si="100"/>
        <v>0.2238</v>
      </c>
      <c r="AF612" s="27">
        <v>0.28599999999999998</v>
      </c>
      <c r="AG612" s="34">
        <v>0.35299999999999998</v>
      </c>
      <c r="AH612" s="33">
        <v>0.56999999999999995</v>
      </c>
      <c r="AI612" s="15">
        <v>0.43</v>
      </c>
      <c r="AJ612">
        <v>0</v>
      </c>
      <c r="AK612" s="31">
        <v>1</v>
      </c>
      <c r="AL612" t="s">
        <v>87</v>
      </c>
      <c r="AM612" s="31" t="s">
        <v>87</v>
      </c>
      <c r="AN612">
        <v>1</v>
      </c>
      <c r="AO612" s="15">
        <v>0</v>
      </c>
      <c r="AP612" t="s">
        <v>87</v>
      </c>
      <c r="AQ612" s="15" t="s">
        <v>87</v>
      </c>
      <c r="AR612" s="15" t="s">
        <v>151</v>
      </c>
      <c r="AS612">
        <v>1</v>
      </c>
      <c r="AT612">
        <v>0</v>
      </c>
      <c r="AU612">
        <v>1</v>
      </c>
      <c r="AV612">
        <v>0</v>
      </c>
      <c r="AW612">
        <v>0</v>
      </c>
      <c r="AX612">
        <v>0</v>
      </c>
      <c r="AY612" s="15">
        <v>0</v>
      </c>
      <c r="AZ612">
        <v>1</v>
      </c>
      <c r="BA612">
        <v>0</v>
      </c>
      <c r="BB612" s="15">
        <v>0</v>
      </c>
      <c r="BC612">
        <v>25208</v>
      </c>
      <c r="BD612">
        <v>1486</v>
      </c>
      <c r="BE612" s="21">
        <v>0.93899999999999995</v>
      </c>
      <c r="BF612" s="21">
        <v>39.1</v>
      </c>
      <c r="BG612">
        <v>1</v>
      </c>
      <c r="BH612">
        <v>0</v>
      </c>
      <c r="BI612">
        <v>0</v>
      </c>
      <c r="BJ612">
        <v>0</v>
      </c>
      <c r="BK612">
        <v>0</v>
      </c>
      <c r="BL612" s="15">
        <v>0</v>
      </c>
      <c r="BM612">
        <v>0</v>
      </c>
      <c r="BN612">
        <v>0</v>
      </c>
      <c r="BO612">
        <v>1</v>
      </c>
      <c r="BP612" s="15">
        <v>0</v>
      </c>
      <c r="BQ612">
        <v>0</v>
      </c>
      <c r="BR612">
        <v>0</v>
      </c>
      <c r="BS612" s="15">
        <v>1</v>
      </c>
      <c r="BT612">
        <v>1</v>
      </c>
      <c r="BU612">
        <v>1</v>
      </c>
      <c r="BV612">
        <v>0</v>
      </c>
      <c r="BW612">
        <v>0</v>
      </c>
      <c r="BX612">
        <v>0</v>
      </c>
      <c r="BY612">
        <v>1</v>
      </c>
      <c r="BZ612">
        <v>0</v>
      </c>
      <c r="CA612">
        <v>1</v>
      </c>
      <c r="CB612">
        <v>0</v>
      </c>
      <c r="CC612">
        <v>0</v>
      </c>
      <c r="CD612">
        <v>0</v>
      </c>
      <c r="CE612" s="15">
        <v>1</v>
      </c>
      <c r="CF612">
        <v>0</v>
      </c>
      <c r="CG612">
        <v>43</v>
      </c>
      <c r="CH612">
        <v>0</v>
      </c>
      <c r="CI612">
        <v>1</v>
      </c>
      <c r="CJ612">
        <v>23</v>
      </c>
      <c r="CK612" s="28" t="s">
        <v>80</v>
      </c>
    </row>
    <row r="613" spans="1:89" x14ac:dyDescent="0.35">
      <c r="A613">
        <v>612</v>
      </c>
      <c r="B613">
        <v>38</v>
      </c>
      <c r="C613" s="21" t="s">
        <v>150</v>
      </c>
      <c r="D613" s="11">
        <v>21.5</v>
      </c>
      <c r="E613" s="12">
        <v>4.3</v>
      </c>
      <c r="F613" s="7">
        <f t="shared" si="105"/>
        <v>5</v>
      </c>
      <c r="G613" s="8">
        <v>0</v>
      </c>
      <c r="H613" s="9">
        <v>0</v>
      </c>
      <c r="I613" s="9">
        <v>0</v>
      </c>
      <c r="J613" s="9">
        <v>1</v>
      </c>
      <c r="K613" s="9">
        <v>0</v>
      </c>
      <c r="L613" s="8">
        <v>1978</v>
      </c>
      <c r="M613" s="9">
        <v>13</v>
      </c>
      <c r="N613" s="9">
        <f t="shared" si="102"/>
        <v>1964</v>
      </c>
      <c r="O613" s="9">
        <f t="shared" si="103"/>
        <v>50</v>
      </c>
      <c r="P613" s="7">
        <f t="shared" si="98"/>
        <v>9.4307999999999996</v>
      </c>
      <c r="Q613" s="7">
        <f t="shared" si="104"/>
        <v>23.669200000000004</v>
      </c>
      <c r="R613" s="9">
        <v>1</v>
      </c>
      <c r="S613" s="9">
        <v>0</v>
      </c>
      <c r="T613" s="9">
        <v>1</v>
      </c>
      <c r="U613" s="9">
        <v>0</v>
      </c>
      <c r="V613" s="9">
        <v>0</v>
      </c>
      <c r="W613" s="25">
        <v>0</v>
      </c>
      <c r="X613" s="9">
        <v>1</v>
      </c>
      <c r="Y613" s="9">
        <v>0</v>
      </c>
      <c r="Z613" s="25">
        <v>0</v>
      </c>
      <c r="AA613" s="9">
        <v>0</v>
      </c>
      <c r="AB613" s="25">
        <v>1</v>
      </c>
      <c r="AC613" s="17">
        <v>2001</v>
      </c>
      <c r="AD613" s="27">
        <v>0.13719999999999999</v>
      </c>
      <c r="AE613" s="27">
        <f t="shared" si="100"/>
        <v>0.2238</v>
      </c>
      <c r="AF613" s="27">
        <v>0.28599999999999998</v>
      </c>
      <c r="AG613" s="34">
        <v>0.35299999999999998</v>
      </c>
      <c r="AH613" s="33">
        <v>0.56999999999999995</v>
      </c>
      <c r="AI613" s="15">
        <v>0.43</v>
      </c>
      <c r="AJ613">
        <v>0</v>
      </c>
      <c r="AK613" s="31">
        <v>1</v>
      </c>
      <c r="AL613" t="s">
        <v>87</v>
      </c>
      <c r="AM613" s="31" t="s">
        <v>87</v>
      </c>
      <c r="AN613">
        <v>1</v>
      </c>
      <c r="AO613" s="15">
        <v>0</v>
      </c>
      <c r="AP613" t="s">
        <v>87</v>
      </c>
      <c r="AQ613" s="15" t="s">
        <v>87</v>
      </c>
      <c r="AR613" s="15" t="s">
        <v>151</v>
      </c>
      <c r="AS613">
        <v>1</v>
      </c>
      <c r="AT613">
        <v>0</v>
      </c>
      <c r="AU613">
        <v>1</v>
      </c>
      <c r="AV613">
        <v>0</v>
      </c>
      <c r="AW613">
        <v>0</v>
      </c>
      <c r="AX613">
        <v>0</v>
      </c>
      <c r="AY613" s="15">
        <v>0</v>
      </c>
      <c r="AZ613">
        <v>1</v>
      </c>
      <c r="BA613">
        <v>0</v>
      </c>
      <c r="BB613" s="15">
        <v>0</v>
      </c>
      <c r="BC613">
        <v>25208</v>
      </c>
      <c r="BD613">
        <v>1486</v>
      </c>
      <c r="BE613" s="21">
        <v>0.93899999999999995</v>
      </c>
      <c r="BF613" s="21">
        <v>39.1</v>
      </c>
      <c r="BG613">
        <v>0</v>
      </c>
      <c r="BH613">
        <v>0</v>
      </c>
      <c r="BI613">
        <v>0</v>
      </c>
      <c r="BJ613">
        <v>0</v>
      </c>
      <c r="BK613">
        <v>0</v>
      </c>
      <c r="BL613" s="15">
        <v>1</v>
      </c>
      <c r="BM613">
        <v>0</v>
      </c>
      <c r="BN613">
        <v>0</v>
      </c>
      <c r="BO613">
        <v>1</v>
      </c>
      <c r="BP613" s="15">
        <v>0</v>
      </c>
      <c r="BQ613">
        <v>0</v>
      </c>
      <c r="BR613">
        <v>0</v>
      </c>
      <c r="BS613" s="15">
        <v>1</v>
      </c>
      <c r="BT613">
        <v>1</v>
      </c>
      <c r="BU613">
        <v>1</v>
      </c>
      <c r="BV613">
        <v>0</v>
      </c>
      <c r="BW613">
        <v>0</v>
      </c>
      <c r="BX613">
        <v>0</v>
      </c>
      <c r="BY613">
        <v>1</v>
      </c>
      <c r="BZ613">
        <v>0</v>
      </c>
      <c r="CA613">
        <v>1</v>
      </c>
      <c r="CB613">
        <v>0</v>
      </c>
      <c r="CC613">
        <v>0</v>
      </c>
      <c r="CD613">
        <v>0</v>
      </c>
      <c r="CE613" s="15">
        <v>1</v>
      </c>
      <c r="CF613">
        <v>0</v>
      </c>
      <c r="CG613">
        <v>43</v>
      </c>
      <c r="CH613">
        <v>0</v>
      </c>
      <c r="CI613">
        <v>1</v>
      </c>
      <c r="CJ613">
        <v>23</v>
      </c>
      <c r="CK613" s="28" t="s">
        <v>80</v>
      </c>
    </row>
    <row r="614" spans="1:89" s="99" customFormat="1" x14ac:dyDescent="0.35">
      <c r="A614" s="99">
        <v>613</v>
      </c>
      <c r="B614" s="99">
        <v>38</v>
      </c>
      <c r="C614" s="100" t="s">
        <v>150</v>
      </c>
      <c r="D614" s="101">
        <v>20.7</v>
      </c>
      <c r="E614" s="102">
        <v>3.2</v>
      </c>
      <c r="F614" s="103">
        <f t="shared" si="105"/>
        <v>6.4687499999999991</v>
      </c>
      <c r="G614" s="105">
        <v>0</v>
      </c>
      <c r="H614" s="106">
        <v>0</v>
      </c>
      <c r="I614" s="106">
        <v>0</v>
      </c>
      <c r="J614" s="106">
        <v>1</v>
      </c>
      <c r="K614" s="106">
        <v>0</v>
      </c>
      <c r="L614" s="105">
        <v>1692</v>
      </c>
      <c r="M614" s="106">
        <v>13</v>
      </c>
      <c r="N614" s="106">
        <f t="shared" si="102"/>
        <v>1678</v>
      </c>
      <c r="O614" s="106">
        <f t="shared" si="103"/>
        <v>50</v>
      </c>
      <c r="P614" s="103">
        <f t="shared" si="98"/>
        <v>9.4307999999999996</v>
      </c>
      <c r="Q614" s="103">
        <f t="shared" si="104"/>
        <v>23.669200000000004</v>
      </c>
      <c r="R614" s="106">
        <v>1</v>
      </c>
      <c r="S614" s="106">
        <v>0</v>
      </c>
      <c r="T614" s="106">
        <v>1</v>
      </c>
      <c r="U614" s="106">
        <v>0</v>
      </c>
      <c r="V614" s="106">
        <v>0</v>
      </c>
      <c r="W614" s="107">
        <v>0</v>
      </c>
      <c r="X614" s="106">
        <v>1</v>
      </c>
      <c r="Y614" s="106">
        <v>0</v>
      </c>
      <c r="Z614" s="107">
        <v>0</v>
      </c>
      <c r="AA614" s="106">
        <v>0</v>
      </c>
      <c r="AB614" s="107">
        <v>1</v>
      </c>
      <c r="AC614" s="108">
        <v>2001</v>
      </c>
      <c r="AD614" s="104">
        <v>0.13719999999999999</v>
      </c>
      <c r="AE614" s="104">
        <f t="shared" si="100"/>
        <v>0.2238</v>
      </c>
      <c r="AF614" s="104">
        <v>0.28599999999999998</v>
      </c>
      <c r="AG614" s="109">
        <v>0.35299999999999998</v>
      </c>
      <c r="AH614" s="110">
        <v>0.56999999999999995</v>
      </c>
      <c r="AI614" s="111">
        <v>0.43</v>
      </c>
      <c r="AJ614" s="99">
        <v>0</v>
      </c>
      <c r="AK614" s="112">
        <v>1</v>
      </c>
      <c r="AL614" s="99" t="s">
        <v>87</v>
      </c>
      <c r="AM614" s="112" t="s">
        <v>87</v>
      </c>
      <c r="AN614">
        <v>1</v>
      </c>
      <c r="AO614" s="111">
        <v>0</v>
      </c>
      <c r="AP614" s="99" t="s">
        <v>87</v>
      </c>
      <c r="AQ614" s="111" t="s">
        <v>87</v>
      </c>
      <c r="AR614" s="111" t="s">
        <v>151</v>
      </c>
      <c r="AS614">
        <v>1</v>
      </c>
      <c r="AT614">
        <v>0</v>
      </c>
      <c r="AU614">
        <v>1</v>
      </c>
      <c r="AV614">
        <v>0</v>
      </c>
      <c r="AW614">
        <v>0</v>
      </c>
      <c r="AX614">
        <v>0</v>
      </c>
      <c r="AY614" s="111">
        <v>0</v>
      </c>
      <c r="AZ614">
        <v>1</v>
      </c>
      <c r="BA614">
        <v>0</v>
      </c>
      <c r="BB614" s="111">
        <v>0</v>
      </c>
      <c r="BC614">
        <v>25208</v>
      </c>
      <c r="BD614">
        <v>1486</v>
      </c>
      <c r="BE614" s="100">
        <v>0.93899999999999995</v>
      </c>
      <c r="BF614" s="100">
        <v>39.1</v>
      </c>
      <c r="BG614" s="99">
        <v>0</v>
      </c>
      <c r="BH614" s="99">
        <v>0</v>
      </c>
      <c r="BI614" s="99">
        <v>0</v>
      </c>
      <c r="BJ614" s="99">
        <v>0</v>
      </c>
      <c r="BK614" s="99">
        <v>0</v>
      </c>
      <c r="BL614" s="111">
        <v>1</v>
      </c>
      <c r="BM614" s="99">
        <v>0</v>
      </c>
      <c r="BN614" s="99">
        <v>0</v>
      </c>
      <c r="BO614" s="99">
        <v>1</v>
      </c>
      <c r="BP614" s="111">
        <v>0</v>
      </c>
      <c r="BQ614" s="99">
        <v>0</v>
      </c>
      <c r="BR614" s="99">
        <v>0</v>
      </c>
      <c r="BS614" s="111">
        <v>1</v>
      </c>
      <c r="BT614" s="99">
        <v>1</v>
      </c>
      <c r="BU614" s="99">
        <v>1</v>
      </c>
      <c r="BV614" s="99">
        <v>0</v>
      </c>
      <c r="BW614" s="99">
        <v>0</v>
      </c>
      <c r="BX614" s="99">
        <v>0</v>
      </c>
      <c r="BY614" s="99">
        <v>1</v>
      </c>
      <c r="BZ614" s="99">
        <v>0</v>
      </c>
      <c r="CA614">
        <v>1</v>
      </c>
      <c r="CB614" s="99">
        <v>0</v>
      </c>
      <c r="CC614" s="99">
        <v>0</v>
      </c>
      <c r="CD614" s="99">
        <v>0</v>
      </c>
      <c r="CE614" s="111">
        <v>1</v>
      </c>
      <c r="CF614">
        <v>0</v>
      </c>
      <c r="CG614">
        <v>43</v>
      </c>
      <c r="CH614">
        <v>0</v>
      </c>
      <c r="CI614" s="99">
        <v>1</v>
      </c>
      <c r="CJ614" s="99">
        <v>23</v>
      </c>
      <c r="CK614" s="28" t="s">
        <v>80</v>
      </c>
    </row>
    <row r="615" spans="1:89" x14ac:dyDescent="0.35">
      <c r="A615">
        <v>614</v>
      </c>
      <c r="B615">
        <v>39</v>
      </c>
      <c r="C615" s="21" t="s">
        <v>152</v>
      </c>
      <c r="D615" s="11">
        <v>5.6</v>
      </c>
      <c r="E615" s="12">
        <v>0.08</v>
      </c>
      <c r="F615" s="7">
        <f t="shared" si="105"/>
        <v>70</v>
      </c>
      <c r="G615" s="8">
        <v>0</v>
      </c>
      <c r="H615" s="9">
        <v>0</v>
      </c>
      <c r="I615" s="9">
        <v>1</v>
      </c>
      <c r="J615" s="9">
        <v>0</v>
      </c>
      <c r="K615" s="9">
        <v>0</v>
      </c>
      <c r="L615" s="8">
        <v>19234</v>
      </c>
      <c r="M615" s="9">
        <v>8</v>
      </c>
      <c r="N615" s="9">
        <f t="shared" si="102"/>
        <v>19225</v>
      </c>
      <c r="O615" s="9">
        <f t="shared" si="103"/>
        <v>10</v>
      </c>
      <c r="P615" s="7">
        <f>AVERAGE($P$617:$P$624)</f>
        <v>9.5600000000000023</v>
      </c>
      <c r="Q615" s="7">
        <v>17.440000000000001</v>
      </c>
      <c r="R615" s="9">
        <v>1</v>
      </c>
      <c r="S615" s="9">
        <v>0</v>
      </c>
      <c r="T615" s="9">
        <v>0</v>
      </c>
      <c r="U615" s="9">
        <v>0</v>
      </c>
      <c r="V615" s="9">
        <v>1</v>
      </c>
      <c r="W615" s="25">
        <v>0</v>
      </c>
      <c r="X615" s="9">
        <v>0</v>
      </c>
      <c r="Y615" s="9">
        <v>1</v>
      </c>
      <c r="Z615" s="25">
        <v>0</v>
      </c>
      <c r="AA615" s="9">
        <v>0</v>
      </c>
      <c r="AB615" s="25">
        <v>1</v>
      </c>
      <c r="AC615" s="17">
        <v>2001</v>
      </c>
      <c r="AD615" s="27" t="s">
        <v>87</v>
      </c>
      <c r="AE615" s="27" t="s">
        <v>87</v>
      </c>
      <c r="AF615" s="27" t="s">
        <v>87</v>
      </c>
      <c r="AG615" s="34" t="s">
        <v>87</v>
      </c>
      <c r="AH615" s="33">
        <v>1</v>
      </c>
      <c r="AI615" s="15">
        <v>0</v>
      </c>
      <c r="AJ615">
        <v>0.64219999999999999</v>
      </c>
      <c r="AK615" s="31">
        <f t="shared" ref="AK615:AK620" si="106">1-AJ615</f>
        <v>0.35780000000000001</v>
      </c>
      <c r="AL615">
        <v>0</v>
      </c>
      <c r="AM615" s="31">
        <v>1</v>
      </c>
      <c r="AN615">
        <v>1</v>
      </c>
      <c r="AO615" s="15">
        <v>0</v>
      </c>
      <c r="AP615" t="s">
        <v>87</v>
      </c>
      <c r="AQ615" s="15" t="s">
        <v>87</v>
      </c>
      <c r="AR615" s="15" t="s">
        <v>26</v>
      </c>
      <c r="AS615">
        <v>1</v>
      </c>
      <c r="AT615">
        <v>0</v>
      </c>
      <c r="AU615">
        <v>0</v>
      </c>
      <c r="AV615">
        <v>0</v>
      </c>
      <c r="AW615">
        <v>0</v>
      </c>
      <c r="AX615">
        <v>0</v>
      </c>
      <c r="AY615" s="15">
        <v>0</v>
      </c>
      <c r="AZ615">
        <v>1</v>
      </c>
      <c r="BA615">
        <v>0</v>
      </c>
      <c r="BB615" s="15">
        <v>0</v>
      </c>
      <c r="BC615">
        <v>15116</v>
      </c>
      <c r="BD615">
        <v>1045</v>
      </c>
      <c r="BE615" s="56">
        <v>0.95499999999999996</v>
      </c>
      <c r="BF615" s="56">
        <f t="shared" ref="BF615:BF641" si="107">6+P615+Q615</f>
        <v>33</v>
      </c>
      <c r="BG615">
        <v>1</v>
      </c>
      <c r="BH615">
        <v>0</v>
      </c>
      <c r="BI615">
        <v>0</v>
      </c>
      <c r="BJ615">
        <v>0</v>
      </c>
      <c r="BK615">
        <v>0</v>
      </c>
      <c r="BL615" s="15">
        <v>0</v>
      </c>
      <c r="BM615">
        <v>0</v>
      </c>
      <c r="BN615">
        <v>0</v>
      </c>
      <c r="BO615">
        <v>0</v>
      </c>
      <c r="BP615" s="15">
        <v>1</v>
      </c>
      <c r="BQ615">
        <v>0</v>
      </c>
      <c r="BR615">
        <v>0</v>
      </c>
      <c r="BS615" s="15">
        <v>1</v>
      </c>
      <c r="BT615">
        <v>0</v>
      </c>
      <c r="BU615">
        <v>0</v>
      </c>
      <c r="BV615">
        <v>1</v>
      </c>
      <c r="BW615">
        <v>1</v>
      </c>
      <c r="BX615">
        <v>0</v>
      </c>
      <c r="BY615">
        <v>0</v>
      </c>
      <c r="BZ615">
        <v>0</v>
      </c>
      <c r="CA615">
        <v>0</v>
      </c>
      <c r="CB615">
        <v>0</v>
      </c>
      <c r="CC615">
        <v>0</v>
      </c>
      <c r="CD615">
        <v>0</v>
      </c>
      <c r="CE615" s="15">
        <v>0</v>
      </c>
      <c r="CF615">
        <v>0</v>
      </c>
      <c r="CG615">
        <v>0</v>
      </c>
      <c r="CH615">
        <v>0</v>
      </c>
      <c r="CI615">
        <v>1</v>
      </c>
      <c r="CJ615">
        <v>27</v>
      </c>
      <c r="CK615" s="28" t="s">
        <v>80</v>
      </c>
    </row>
    <row r="616" spans="1:89" x14ac:dyDescent="0.35">
      <c r="A616">
        <v>615</v>
      </c>
      <c r="B616">
        <v>39</v>
      </c>
      <c r="C616" s="21" t="s">
        <v>152</v>
      </c>
      <c r="D616" s="11">
        <v>6.8</v>
      </c>
      <c r="E616" s="12">
        <v>0.18</v>
      </c>
      <c r="F616" s="7">
        <f t="shared" si="105"/>
        <v>37.777777777777779</v>
      </c>
      <c r="G616" s="8">
        <v>0</v>
      </c>
      <c r="H616" s="9">
        <v>0</v>
      </c>
      <c r="I616" s="9">
        <v>1</v>
      </c>
      <c r="J616" s="9">
        <v>0</v>
      </c>
      <c r="K616" s="9">
        <v>0</v>
      </c>
      <c r="L616" s="8">
        <v>18623</v>
      </c>
      <c r="M616" s="9">
        <v>8</v>
      </c>
      <c r="N616" s="9">
        <f t="shared" si="102"/>
        <v>18614</v>
      </c>
      <c r="O616" s="9">
        <f t="shared" si="103"/>
        <v>10</v>
      </c>
      <c r="P616" s="7">
        <f>AVERAGE($P$617:$P$624)</f>
        <v>9.5600000000000023</v>
      </c>
      <c r="Q616" s="7">
        <v>17.440000000000001</v>
      </c>
      <c r="R616" s="9">
        <v>1</v>
      </c>
      <c r="S616" s="9">
        <v>0</v>
      </c>
      <c r="T616" s="9">
        <v>0</v>
      </c>
      <c r="U616" s="9">
        <v>0</v>
      </c>
      <c r="V616" s="9">
        <v>1</v>
      </c>
      <c r="W616" s="25">
        <v>0</v>
      </c>
      <c r="X616" s="9">
        <v>0</v>
      </c>
      <c r="Y616" s="9">
        <v>1</v>
      </c>
      <c r="Z616" s="25">
        <v>0</v>
      </c>
      <c r="AA616" s="9">
        <v>0</v>
      </c>
      <c r="AB616" s="25">
        <v>1</v>
      </c>
      <c r="AC616" s="17">
        <v>2001</v>
      </c>
      <c r="AD616" s="27" t="s">
        <v>87</v>
      </c>
      <c r="AE616" s="27" t="s">
        <v>87</v>
      </c>
      <c r="AF616" s="27" t="s">
        <v>87</v>
      </c>
      <c r="AG616" s="34" t="s">
        <v>87</v>
      </c>
      <c r="AH616" s="33">
        <v>1</v>
      </c>
      <c r="AI616" s="15">
        <v>0</v>
      </c>
      <c r="AJ616">
        <v>0.64219999999999999</v>
      </c>
      <c r="AK616" s="31">
        <f t="shared" si="106"/>
        <v>0.35780000000000001</v>
      </c>
      <c r="AL616">
        <v>0</v>
      </c>
      <c r="AM616" s="31">
        <v>1</v>
      </c>
      <c r="AN616">
        <v>1</v>
      </c>
      <c r="AO616" s="15">
        <v>0</v>
      </c>
      <c r="AP616" t="s">
        <v>87</v>
      </c>
      <c r="AQ616" s="15" t="s">
        <v>87</v>
      </c>
      <c r="AR616" s="15" t="s">
        <v>26</v>
      </c>
      <c r="AS616">
        <v>1</v>
      </c>
      <c r="AT616">
        <v>0</v>
      </c>
      <c r="AU616">
        <v>0</v>
      </c>
      <c r="AV616">
        <v>0</v>
      </c>
      <c r="AW616">
        <v>0</v>
      </c>
      <c r="AX616">
        <v>0</v>
      </c>
      <c r="AY616" s="15">
        <v>0</v>
      </c>
      <c r="AZ616">
        <v>1</v>
      </c>
      <c r="BA616">
        <v>0</v>
      </c>
      <c r="BB616" s="15">
        <v>0</v>
      </c>
      <c r="BC616">
        <v>15116</v>
      </c>
      <c r="BD616">
        <v>1045</v>
      </c>
      <c r="BE616" s="56">
        <v>0.95499999999999996</v>
      </c>
      <c r="BF616" s="56">
        <f t="shared" si="107"/>
        <v>33</v>
      </c>
      <c r="BG616">
        <v>0</v>
      </c>
      <c r="BH616">
        <v>0</v>
      </c>
      <c r="BI616">
        <v>0</v>
      </c>
      <c r="BJ616">
        <v>0</v>
      </c>
      <c r="BK616">
        <v>0</v>
      </c>
      <c r="BL616" s="15">
        <v>1</v>
      </c>
      <c r="BM616">
        <v>0</v>
      </c>
      <c r="BN616">
        <v>0</v>
      </c>
      <c r="BO616">
        <v>0</v>
      </c>
      <c r="BP616" s="15">
        <v>1</v>
      </c>
      <c r="BQ616">
        <v>0</v>
      </c>
      <c r="BR616">
        <v>0</v>
      </c>
      <c r="BS616" s="15">
        <v>1</v>
      </c>
      <c r="BT616">
        <v>0</v>
      </c>
      <c r="BU616">
        <v>0</v>
      </c>
      <c r="BV616">
        <v>1</v>
      </c>
      <c r="BW616">
        <v>1</v>
      </c>
      <c r="BX616">
        <v>0</v>
      </c>
      <c r="BY616">
        <v>0</v>
      </c>
      <c r="BZ616">
        <v>0</v>
      </c>
      <c r="CA616">
        <v>0</v>
      </c>
      <c r="CB616">
        <v>0</v>
      </c>
      <c r="CC616">
        <v>0</v>
      </c>
      <c r="CD616">
        <v>0</v>
      </c>
      <c r="CE616" s="15">
        <v>0</v>
      </c>
      <c r="CF616">
        <v>0</v>
      </c>
      <c r="CG616">
        <v>0</v>
      </c>
      <c r="CH616">
        <v>0</v>
      </c>
      <c r="CI616">
        <v>1</v>
      </c>
      <c r="CJ616">
        <v>27</v>
      </c>
      <c r="CK616" s="28" t="s">
        <v>80</v>
      </c>
    </row>
    <row r="617" spans="1:89" x14ac:dyDescent="0.35">
      <c r="A617">
        <v>616</v>
      </c>
      <c r="B617">
        <v>39</v>
      </c>
      <c r="C617" s="21" t="s">
        <v>152</v>
      </c>
      <c r="D617" s="11">
        <v>4.54</v>
      </c>
      <c r="E617" s="12">
        <v>0.45</v>
      </c>
      <c r="F617" s="7">
        <f t="shared" si="105"/>
        <v>10.088888888888889</v>
      </c>
      <c r="G617" s="8">
        <v>0</v>
      </c>
      <c r="H617" s="9">
        <v>0</v>
      </c>
      <c r="I617" s="9">
        <v>1</v>
      </c>
      <c r="J617" s="9">
        <v>0</v>
      </c>
      <c r="K617" s="9">
        <v>0</v>
      </c>
      <c r="L617" s="8">
        <v>947</v>
      </c>
      <c r="M617" s="9">
        <v>8</v>
      </c>
      <c r="N617" s="9">
        <f t="shared" si="102"/>
        <v>938</v>
      </c>
      <c r="O617" s="9">
        <f t="shared" si="103"/>
        <v>10</v>
      </c>
      <c r="P617" s="7">
        <v>8.49</v>
      </c>
      <c r="Q617" s="7">
        <v>29.26</v>
      </c>
      <c r="R617" s="9">
        <v>1</v>
      </c>
      <c r="S617" s="9">
        <v>0</v>
      </c>
      <c r="T617" s="9">
        <v>0</v>
      </c>
      <c r="U617" s="9">
        <v>0</v>
      </c>
      <c r="V617" s="9">
        <v>1</v>
      </c>
      <c r="W617" s="25">
        <v>0</v>
      </c>
      <c r="X617" s="9">
        <v>0</v>
      </c>
      <c r="Y617" s="9">
        <v>1</v>
      </c>
      <c r="Z617" s="25">
        <v>0</v>
      </c>
      <c r="AA617" s="9">
        <v>0</v>
      </c>
      <c r="AB617" s="25">
        <v>1</v>
      </c>
      <c r="AC617" s="17">
        <v>2001</v>
      </c>
      <c r="AD617" s="27" t="s">
        <v>87</v>
      </c>
      <c r="AE617" s="27" t="s">
        <v>87</v>
      </c>
      <c r="AF617" s="27" t="s">
        <v>87</v>
      </c>
      <c r="AG617" s="34" t="s">
        <v>87</v>
      </c>
      <c r="AH617" s="33">
        <v>1</v>
      </c>
      <c r="AI617" s="15">
        <v>0</v>
      </c>
      <c r="AJ617">
        <v>0.64219999999999999</v>
      </c>
      <c r="AK617" s="31">
        <f t="shared" si="106"/>
        <v>0.35780000000000001</v>
      </c>
      <c r="AL617">
        <v>0</v>
      </c>
      <c r="AM617" s="31">
        <v>1</v>
      </c>
      <c r="AN617">
        <v>1</v>
      </c>
      <c r="AO617" s="15">
        <v>0</v>
      </c>
      <c r="AP617" t="s">
        <v>87</v>
      </c>
      <c r="AQ617" s="15" t="s">
        <v>87</v>
      </c>
      <c r="AR617" s="15" t="s">
        <v>26</v>
      </c>
      <c r="AS617">
        <v>1</v>
      </c>
      <c r="AT617">
        <v>0</v>
      </c>
      <c r="AU617">
        <v>0</v>
      </c>
      <c r="AV617">
        <v>0</v>
      </c>
      <c r="AW617">
        <v>0</v>
      </c>
      <c r="AX617">
        <v>0</v>
      </c>
      <c r="AY617" s="15">
        <v>0</v>
      </c>
      <c r="AZ617">
        <v>1</v>
      </c>
      <c r="BA617">
        <v>0</v>
      </c>
      <c r="BB617" s="15">
        <v>0</v>
      </c>
      <c r="BC617">
        <v>15116</v>
      </c>
      <c r="BD617">
        <v>1045</v>
      </c>
      <c r="BE617" s="56">
        <v>0.95499999999999996</v>
      </c>
      <c r="BF617" s="56">
        <f t="shared" si="107"/>
        <v>43.75</v>
      </c>
      <c r="BG617">
        <v>1</v>
      </c>
      <c r="BH617">
        <v>0</v>
      </c>
      <c r="BI617">
        <v>0</v>
      </c>
      <c r="BJ617">
        <v>0</v>
      </c>
      <c r="BK617">
        <v>0</v>
      </c>
      <c r="BL617" s="15">
        <v>0</v>
      </c>
      <c r="BM617">
        <v>0</v>
      </c>
      <c r="BN617">
        <v>0</v>
      </c>
      <c r="BO617">
        <v>0</v>
      </c>
      <c r="BP617" s="15">
        <v>1</v>
      </c>
      <c r="BQ617">
        <v>0</v>
      </c>
      <c r="BR617">
        <v>0</v>
      </c>
      <c r="BS617" s="15">
        <v>1</v>
      </c>
      <c r="BT617">
        <v>0</v>
      </c>
      <c r="BU617">
        <v>0</v>
      </c>
      <c r="BV617">
        <v>1</v>
      </c>
      <c r="BW617">
        <v>1</v>
      </c>
      <c r="BX617">
        <v>0</v>
      </c>
      <c r="BY617">
        <v>0</v>
      </c>
      <c r="BZ617">
        <v>0</v>
      </c>
      <c r="CA617">
        <v>0</v>
      </c>
      <c r="CB617">
        <v>0</v>
      </c>
      <c r="CC617">
        <v>0</v>
      </c>
      <c r="CD617">
        <v>0</v>
      </c>
      <c r="CE617" s="15">
        <v>0</v>
      </c>
      <c r="CF617">
        <v>0</v>
      </c>
      <c r="CG617">
        <v>0</v>
      </c>
      <c r="CH617">
        <v>0</v>
      </c>
      <c r="CI617">
        <v>1</v>
      </c>
      <c r="CJ617">
        <v>27</v>
      </c>
      <c r="CK617" s="28" t="s">
        <v>80</v>
      </c>
    </row>
    <row r="618" spans="1:89" x14ac:dyDescent="0.35">
      <c r="A618">
        <v>617</v>
      </c>
      <c r="B618">
        <v>39</v>
      </c>
      <c r="C618" s="21" t="s">
        <v>152</v>
      </c>
      <c r="D618" s="11">
        <v>7.51</v>
      </c>
      <c r="E618" s="12">
        <v>1.1399999999999999</v>
      </c>
      <c r="F618" s="7">
        <f t="shared" si="105"/>
        <v>6.5877192982456148</v>
      </c>
      <c r="G618" s="8">
        <v>0</v>
      </c>
      <c r="H618" s="9">
        <v>0</v>
      </c>
      <c r="I618" s="9">
        <v>1</v>
      </c>
      <c r="J618" s="9">
        <v>0</v>
      </c>
      <c r="K618" s="9">
        <v>0</v>
      </c>
      <c r="L618" s="8">
        <v>918</v>
      </c>
      <c r="M618" s="9">
        <v>8</v>
      </c>
      <c r="N618" s="9">
        <f t="shared" si="102"/>
        <v>909</v>
      </c>
      <c r="O618" s="9">
        <f t="shared" si="103"/>
        <v>10</v>
      </c>
      <c r="P618" s="7">
        <v>8.49</v>
      </c>
      <c r="Q618" s="7">
        <v>29.26</v>
      </c>
      <c r="R618" s="9">
        <v>1</v>
      </c>
      <c r="S618" s="9">
        <v>0</v>
      </c>
      <c r="T618" s="9">
        <v>0</v>
      </c>
      <c r="U618" s="9">
        <v>0</v>
      </c>
      <c r="V618" s="9">
        <v>1</v>
      </c>
      <c r="W618" s="25">
        <v>0</v>
      </c>
      <c r="X618" s="9">
        <v>0</v>
      </c>
      <c r="Y618" s="9">
        <v>1</v>
      </c>
      <c r="Z618" s="25">
        <v>0</v>
      </c>
      <c r="AA618" s="9">
        <v>0</v>
      </c>
      <c r="AB618" s="25">
        <v>1</v>
      </c>
      <c r="AC618" s="17">
        <v>2001</v>
      </c>
      <c r="AD618" s="27" t="s">
        <v>87</v>
      </c>
      <c r="AE618" s="27" t="s">
        <v>87</v>
      </c>
      <c r="AF618" s="27" t="s">
        <v>87</v>
      </c>
      <c r="AG618" s="34" t="s">
        <v>87</v>
      </c>
      <c r="AH618" s="33">
        <v>1</v>
      </c>
      <c r="AI618" s="15">
        <v>0</v>
      </c>
      <c r="AJ618">
        <v>0.64219999999999999</v>
      </c>
      <c r="AK618" s="31">
        <f t="shared" si="106"/>
        <v>0.35780000000000001</v>
      </c>
      <c r="AL618">
        <v>0</v>
      </c>
      <c r="AM618" s="31">
        <v>1</v>
      </c>
      <c r="AN618">
        <v>1</v>
      </c>
      <c r="AO618" s="15">
        <v>0</v>
      </c>
      <c r="AP618" t="s">
        <v>87</v>
      </c>
      <c r="AQ618" s="15" t="s">
        <v>87</v>
      </c>
      <c r="AR618" s="15" t="s">
        <v>26</v>
      </c>
      <c r="AS618">
        <v>1</v>
      </c>
      <c r="AT618">
        <v>0</v>
      </c>
      <c r="AU618">
        <v>0</v>
      </c>
      <c r="AV618">
        <v>0</v>
      </c>
      <c r="AW618">
        <v>0</v>
      </c>
      <c r="AX618">
        <v>0</v>
      </c>
      <c r="AY618" s="15">
        <v>0</v>
      </c>
      <c r="AZ618">
        <v>1</v>
      </c>
      <c r="BA618">
        <v>0</v>
      </c>
      <c r="BB618" s="15">
        <v>0</v>
      </c>
      <c r="BC618">
        <v>15116</v>
      </c>
      <c r="BD618">
        <v>1045</v>
      </c>
      <c r="BE618" s="56">
        <v>0.95499999999999996</v>
      </c>
      <c r="BF618" s="56">
        <f t="shared" si="107"/>
        <v>43.75</v>
      </c>
      <c r="BG618">
        <v>0</v>
      </c>
      <c r="BH618">
        <v>0</v>
      </c>
      <c r="BI618">
        <v>0</v>
      </c>
      <c r="BJ618">
        <v>0</v>
      </c>
      <c r="BK618">
        <v>0</v>
      </c>
      <c r="BL618" s="15">
        <v>1</v>
      </c>
      <c r="BM618">
        <v>0</v>
      </c>
      <c r="BN618">
        <v>0</v>
      </c>
      <c r="BO618">
        <v>0</v>
      </c>
      <c r="BP618" s="15">
        <v>1</v>
      </c>
      <c r="BQ618">
        <v>0</v>
      </c>
      <c r="BR618">
        <v>0</v>
      </c>
      <c r="BS618" s="15">
        <v>1</v>
      </c>
      <c r="BT618">
        <v>0</v>
      </c>
      <c r="BU618">
        <v>0</v>
      </c>
      <c r="BV618">
        <v>1</v>
      </c>
      <c r="BW618">
        <v>1</v>
      </c>
      <c r="BX618">
        <v>0</v>
      </c>
      <c r="BY618">
        <v>0</v>
      </c>
      <c r="BZ618">
        <v>0</v>
      </c>
      <c r="CA618">
        <v>0</v>
      </c>
      <c r="CB618">
        <v>0</v>
      </c>
      <c r="CC618">
        <v>0</v>
      </c>
      <c r="CD618">
        <v>0</v>
      </c>
      <c r="CE618" s="15">
        <v>0</v>
      </c>
      <c r="CF618">
        <v>0</v>
      </c>
      <c r="CG618">
        <v>0</v>
      </c>
      <c r="CH618">
        <v>0</v>
      </c>
      <c r="CI618">
        <v>1</v>
      </c>
      <c r="CJ618">
        <v>27</v>
      </c>
      <c r="CK618" s="28" t="s">
        <v>80</v>
      </c>
    </row>
    <row r="619" spans="1:89" x14ac:dyDescent="0.35">
      <c r="A619">
        <v>618</v>
      </c>
      <c r="B619">
        <v>39</v>
      </c>
      <c r="C619" s="21" t="s">
        <v>152</v>
      </c>
      <c r="D619" s="11">
        <v>3.05</v>
      </c>
      <c r="E619" s="12">
        <v>3.6</v>
      </c>
      <c r="F619" s="7">
        <f t="shared" si="105"/>
        <v>0.8472222222222221</v>
      </c>
      <c r="G619" s="8">
        <v>0</v>
      </c>
      <c r="H619" s="9">
        <v>0</v>
      </c>
      <c r="I619" s="9">
        <v>1</v>
      </c>
      <c r="J619" s="9">
        <v>0</v>
      </c>
      <c r="K619" s="9">
        <v>0</v>
      </c>
      <c r="L619" s="8">
        <v>1299</v>
      </c>
      <c r="M619" s="9">
        <v>8</v>
      </c>
      <c r="N619" s="9">
        <f t="shared" si="102"/>
        <v>1290</v>
      </c>
      <c r="O619" s="9">
        <f t="shared" si="103"/>
        <v>10</v>
      </c>
      <c r="P619" s="7">
        <v>10.44</v>
      </c>
      <c r="Q619" s="7">
        <v>8.36</v>
      </c>
      <c r="R619" s="9">
        <v>1</v>
      </c>
      <c r="S619" s="9">
        <v>0</v>
      </c>
      <c r="T619" s="9">
        <v>0</v>
      </c>
      <c r="U619" s="9">
        <v>0</v>
      </c>
      <c r="V619" s="9">
        <v>1</v>
      </c>
      <c r="W619" s="25">
        <v>0</v>
      </c>
      <c r="X619" s="9">
        <v>0</v>
      </c>
      <c r="Y619" s="9">
        <v>1</v>
      </c>
      <c r="Z619" s="25">
        <v>0</v>
      </c>
      <c r="AA619" s="9">
        <v>0</v>
      </c>
      <c r="AB619" s="25">
        <v>1</v>
      </c>
      <c r="AC619" s="17">
        <v>2001</v>
      </c>
      <c r="AD619" s="27" t="s">
        <v>87</v>
      </c>
      <c r="AE619" s="27" t="s">
        <v>87</v>
      </c>
      <c r="AF619" s="27" t="s">
        <v>87</v>
      </c>
      <c r="AG619" s="34" t="s">
        <v>87</v>
      </c>
      <c r="AH619" s="33">
        <v>1</v>
      </c>
      <c r="AI619" s="15">
        <v>0</v>
      </c>
      <c r="AJ619">
        <v>0.64219999999999999</v>
      </c>
      <c r="AK619" s="31">
        <f t="shared" si="106"/>
        <v>0.35780000000000001</v>
      </c>
      <c r="AL619">
        <v>0</v>
      </c>
      <c r="AM619" s="31">
        <v>1</v>
      </c>
      <c r="AN619">
        <v>1</v>
      </c>
      <c r="AO619" s="15">
        <v>0</v>
      </c>
      <c r="AP619" t="s">
        <v>87</v>
      </c>
      <c r="AQ619" s="15" t="s">
        <v>87</v>
      </c>
      <c r="AR619" s="15" t="s">
        <v>26</v>
      </c>
      <c r="AS619">
        <v>1</v>
      </c>
      <c r="AT619">
        <v>0</v>
      </c>
      <c r="AU619">
        <v>0</v>
      </c>
      <c r="AV619">
        <v>0</v>
      </c>
      <c r="AW619">
        <v>0</v>
      </c>
      <c r="AX619">
        <v>0</v>
      </c>
      <c r="AY619" s="15">
        <v>0</v>
      </c>
      <c r="AZ619">
        <v>1</v>
      </c>
      <c r="BA619">
        <v>0</v>
      </c>
      <c r="BB619" s="15">
        <v>0</v>
      </c>
      <c r="BC619">
        <v>15116</v>
      </c>
      <c r="BD619">
        <v>1045</v>
      </c>
      <c r="BE619" s="56">
        <v>0.95499999999999996</v>
      </c>
      <c r="BF619" s="56">
        <f t="shared" si="107"/>
        <v>24.799999999999997</v>
      </c>
      <c r="BG619">
        <v>1</v>
      </c>
      <c r="BH619">
        <v>0</v>
      </c>
      <c r="BI619">
        <v>0</v>
      </c>
      <c r="BJ619">
        <v>0</v>
      </c>
      <c r="BK619">
        <v>0</v>
      </c>
      <c r="BL619" s="15">
        <v>0</v>
      </c>
      <c r="BM619">
        <v>0</v>
      </c>
      <c r="BN619">
        <v>0</v>
      </c>
      <c r="BO619">
        <v>0</v>
      </c>
      <c r="BP619" s="15">
        <v>1</v>
      </c>
      <c r="BQ619">
        <v>0</v>
      </c>
      <c r="BR619">
        <v>0</v>
      </c>
      <c r="BS619" s="15">
        <v>1</v>
      </c>
      <c r="BT619">
        <v>0</v>
      </c>
      <c r="BU619">
        <v>0</v>
      </c>
      <c r="BV619">
        <v>1</v>
      </c>
      <c r="BW619">
        <v>1</v>
      </c>
      <c r="BX619">
        <v>0</v>
      </c>
      <c r="BY619">
        <v>0</v>
      </c>
      <c r="BZ619">
        <v>0</v>
      </c>
      <c r="CA619">
        <v>0</v>
      </c>
      <c r="CB619">
        <v>0</v>
      </c>
      <c r="CC619">
        <v>0</v>
      </c>
      <c r="CD619">
        <v>0</v>
      </c>
      <c r="CE619" s="15">
        <v>0</v>
      </c>
      <c r="CF619">
        <v>0</v>
      </c>
      <c r="CG619">
        <v>0</v>
      </c>
      <c r="CH619">
        <v>0</v>
      </c>
      <c r="CI619">
        <v>1</v>
      </c>
      <c r="CJ619">
        <v>27</v>
      </c>
      <c r="CK619" s="28" t="s">
        <v>80</v>
      </c>
    </row>
    <row r="620" spans="1:89" x14ac:dyDescent="0.35">
      <c r="A620">
        <v>619</v>
      </c>
      <c r="B620">
        <v>39</v>
      </c>
      <c r="C620" s="21" t="s">
        <v>152</v>
      </c>
      <c r="D620" s="11">
        <v>5.65</v>
      </c>
      <c r="E620" s="12">
        <v>1.1000000000000001</v>
      </c>
      <c r="F620" s="7">
        <f t="shared" si="105"/>
        <v>5.1363636363636367</v>
      </c>
      <c r="G620" s="8">
        <v>0</v>
      </c>
      <c r="H620" s="9">
        <v>0</v>
      </c>
      <c r="I620" s="9">
        <v>1</v>
      </c>
      <c r="J620" s="9">
        <v>0</v>
      </c>
      <c r="K620" s="9">
        <v>0</v>
      </c>
      <c r="L620" s="8">
        <v>1246</v>
      </c>
      <c r="M620" s="9">
        <v>8</v>
      </c>
      <c r="N620" s="9">
        <f t="shared" si="102"/>
        <v>1237</v>
      </c>
      <c r="O620" s="9">
        <f t="shared" si="103"/>
        <v>10</v>
      </c>
      <c r="P620" s="7">
        <v>10.44</v>
      </c>
      <c r="Q620" s="7">
        <v>8.36</v>
      </c>
      <c r="R620" s="9">
        <v>1</v>
      </c>
      <c r="S620" s="9">
        <v>0</v>
      </c>
      <c r="T620" s="9">
        <v>0</v>
      </c>
      <c r="U620" s="9">
        <v>0</v>
      </c>
      <c r="V620" s="9">
        <v>1</v>
      </c>
      <c r="W620" s="25">
        <v>0</v>
      </c>
      <c r="X620" s="9">
        <v>0</v>
      </c>
      <c r="Y620" s="9">
        <v>1</v>
      </c>
      <c r="Z620" s="25">
        <v>0</v>
      </c>
      <c r="AA620" s="9">
        <v>0</v>
      </c>
      <c r="AB620" s="25">
        <v>1</v>
      </c>
      <c r="AC620" s="17">
        <v>2001</v>
      </c>
      <c r="AD620" s="27" t="s">
        <v>87</v>
      </c>
      <c r="AE620" s="27" t="s">
        <v>87</v>
      </c>
      <c r="AF620" s="27" t="s">
        <v>87</v>
      </c>
      <c r="AG620" s="34" t="s">
        <v>87</v>
      </c>
      <c r="AH620" s="33">
        <v>1</v>
      </c>
      <c r="AI620" s="15">
        <v>0</v>
      </c>
      <c r="AJ620">
        <v>0.64219999999999999</v>
      </c>
      <c r="AK620" s="31">
        <f t="shared" si="106"/>
        <v>0.35780000000000001</v>
      </c>
      <c r="AL620">
        <v>0</v>
      </c>
      <c r="AM620" s="31">
        <v>1</v>
      </c>
      <c r="AN620">
        <v>1</v>
      </c>
      <c r="AO620" s="15">
        <v>0</v>
      </c>
      <c r="AP620" t="s">
        <v>87</v>
      </c>
      <c r="AQ620" s="15" t="s">
        <v>87</v>
      </c>
      <c r="AR620" s="15" t="s">
        <v>26</v>
      </c>
      <c r="AS620">
        <v>1</v>
      </c>
      <c r="AT620">
        <v>0</v>
      </c>
      <c r="AU620">
        <v>0</v>
      </c>
      <c r="AV620">
        <v>0</v>
      </c>
      <c r="AW620">
        <v>0</v>
      </c>
      <c r="AX620">
        <v>0</v>
      </c>
      <c r="AY620" s="15">
        <v>0</v>
      </c>
      <c r="AZ620">
        <v>1</v>
      </c>
      <c r="BA620">
        <v>0</v>
      </c>
      <c r="BB620" s="15">
        <v>0</v>
      </c>
      <c r="BC620">
        <v>15116</v>
      </c>
      <c r="BD620">
        <v>1045</v>
      </c>
      <c r="BE620" s="56">
        <v>0.95499999999999996</v>
      </c>
      <c r="BF620" s="56">
        <f t="shared" si="107"/>
        <v>24.799999999999997</v>
      </c>
      <c r="BG620">
        <v>0</v>
      </c>
      <c r="BH620">
        <v>0</v>
      </c>
      <c r="BI620">
        <v>0</v>
      </c>
      <c r="BJ620">
        <v>0</v>
      </c>
      <c r="BK620">
        <v>0</v>
      </c>
      <c r="BL620" s="15">
        <v>1</v>
      </c>
      <c r="BM620">
        <v>0</v>
      </c>
      <c r="BN620">
        <v>0</v>
      </c>
      <c r="BO620">
        <v>0</v>
      </c>
      <c r="BP620" s="15">
        <v>1</v>
      </c>
      <c r="BQ620">
        <v>0</v>
      </c>
      <c r="BR620">
        <v>0</v>
      </c>
      <c r="BS620" s="15">
        <v>1</v>
      </c>
      <c r="BT620">
        <v>0</v>
      </c>
      <c r="BU620">
        <v>0</v>
      </c>
      <c r="BV620">
        <v>1</v>
      </c>
      <c r="BW620">
        <v>1</v>
      </c>
      <c r="BX620">
        <v>0</v>
      </c>
      <c r="BY620">
        <v>0</v>
      </c>
      <c r="BZ620">
        <v>0</v>
      </c>
      <c r="CA620">
        <v>0</v>
      </c>
      <c r="CB620">
        <v>0</v>
      </c>
      <c r="CC620">
        <v>0</v>
      </c>
      <c r="CD620">
        <v>0</v>
      </c>
      <c r="CE620" s="15">
        <v>0</v>
      </c>
      <c r="CF620">
        <v>0</v>
      </c>
      <c r="CG620">
        <v>0</v>
      </c>
      <c r="CH620">
        <v>0</v>
      </c>
      <c r="CI620">
        <v>1</v>
      </c>
      <c r="CJ620">
        <v>27</v>
      </c>
      <c r="CK620" s="28" t="s">
        <v>80</v>
      </c>
    </row>
    <row r="621" spans="1:89" x14ac:dyDescent="0.35">
      <c r="A621">
        <v>620</v>
      </c>
      <c r="B621">
        <v>39</v>
      </c>
      <c r="C621" s="21" t="s">
        <v>152</v>
      </c>
      <c r="D621" s="11">
        <v>4.4000000000000004</v>
      </c>
      <c r="E621" s="12">
        <v>0.37</v>
      </c>
      <c r="F621" s="7">
        <f t="shared" si="105"/>
        <v>11.891891891891893</v>
      </c>
      <c r="G621" s="8">
        <v>0</v>
      </c>
      <c r="H621" s="9">
        <v>0</v>
      </c>
      <c r="I621" s="9">
        <v>1</v>
      </c>
      <c r="J621" s="9">
        <v>0</v>
      </c>
      <c r="K621" s="9">
        <v>0</v>
      </c>
      <c r="L621" s="8">
        <v>1396</v>
      </c>
      <c r="M621" s="9">
        <v>8</v>
      </c>
      <c r="N621" s="9">
        <f t="shared" si="102"/>
        <v>1387</v>
      </c>
      <c r="O621" s="9">
        <f t="shared" si="103"/>
        <v>10</v>
      </c>
      <c r="P621" s="7">
        <v>9.35</v>
      </c>
      <c r="Q621" s="7">
        <v>19.510000000000002</v>
      </c>
      <c r="R621" s="9">
        <v>1</v>
      </c>
      <c r="S621" s="9">
        <v>0</v>
      </c>
      <c r="T621" s="9">
        <v>0</v>
      </c>
      <c r="U621" s="9">
        <v>0</v>
      </c>
      <c r="V621" s="9">
        <v>1</v>
      </c>
      <c r="W621" s="25">
        <v>0</v>
      </c>
      <c r="X621" s="9">
        <v>0</v>
      </c>
      <c r="Y621" s="9">
        <v>1</v>
      </c>
      <c r="Z621" s="25">
        <v>0</v>
      </c>
      <c r="AA621" s="9">
        <v>0</v>
      </c>
      <c r="AB621" s="25">
        <v>1</v>
      </c>
      <c r="AC621" s="17">
        <v>2001</v>
      </c>
      <c r="AD621" s="27" t="s">
        <v>87</v>
      </c>
      <c r="AE621" s="27" t="s">
        <v>87</v>
      </c>
      <c r="AF621" s="27" t="s">
        <v>87</v>
      </c>
      <c r="AG621" s="34" t="s">
        <v>87</v>
      </c>
      <c r="AH621" s="33">
        <v>1</v>
      </c>
      <c r="AI621" s="15">
        <v>0</v>
      </c>
      <c r="AJ621">
        <v>1</v>
      </c>
      <c r="AK621" s="31">
        <v>0</v>
      </c>
      <c r="AL621">
        <v>0</v>
      </c>
      <c r="AM621" s="31">
        <v>1</v>
      </c>
      <c r="AN621">
        <v>1</v>
      </c>
      <c r="AO621" s="15">
        <v>0</v>
      </c>
      <c r="AP621" t="s">
        <v>87</v>
      </c>
      <c r="AQ621" s="15" t="s">
        <v>87</v>
      </c>
      <c r="AR621" s="15" t="s">
        <v>26</v>
      </c>
      <c r="AS621">
        <v>1</v>
      </c>
      <c r="AT621">
        <v>0</v>
      </c>
      <c r="AU621">
        <v>0</v>
      </c>
      <c r="AV621">
        <v>0</v>
      </c>
      <c r="AW621">
        <v>0</v>
      </c>
      <c r="AX621">
        <v>0</v>
      </c>
      <c r="AY621" s="15">
        <v>0</v>
      </c>
      <c r="AZ621">
        <v>1</v>
      </c>
      <c r="BA621">
        <v>0</v>
      </c>
      <c r="BB621" s="15">
        <v>0</v>
      </c>
      <c r="BC621">
        <v>15116</v>
      </c>
      <c r="BD621">
        <v>1045</v>
      </c>
      <c r="BE621" s="56">
        <v>0.95499999999999996</v>
      </c>
      <c r="BF621" s="56">
        <f t="shared" si="107"/>
        <v>34.86</v>
      </c>
      <c r="BG621">
        <v>1</v>
      </c>
      <c r="BH621">
        <v>0</v>
      </c>
      <c r="BI621">
        <v>0</v>
      </c>
      <c r="BJ621">
        <v>0</v>
      </c>
      <c r="BK621">
        <v>0</v>
      </c>
      <c r="BL621" s="15">
        <v>0</v>
      </c>
      <c r="BM621">
        <v>0</v>
      </c>
      <c r="BN621">
        <v>0</v>
      </c>
      <c r="BO621">
        <v>0</v>
      </c>
      <c r="BP621" s="15">
        <v>1</v>
      </c>
      <c r="BQ621">
        <v>0</v>
      </c>
      <c r="BR621">
        <v>0</v>
      </c>
      <c r="BS621" s="15">
        <v>1</v>
      </c>
      <c r="BT621">
        <v>0</v>
      </c>
      <c r="BU621">
        <v>0</v>
      </c>
      <c r="BV621">
        <v>1</v>
      </c>
      <c r="BW621">
        <v>1</v>
      </c>
      <c r="BX621">
        <v>0</v>
      </c>
      <c r="BY621">
        <v>0</v>
      </c>
      <c r="BZ621">
        <v>0</v>
      </c>
      <c r="CA621">
        <v>0</v>
      </c>
      <c r="CB621">
        <v>0</v>
      </c>
      <c r="CC621">
        <v>0</v>
      </c>
      <c r="CD621">
        <v>0</v>
      </c>
      <c r="CE621" s="15">
        <v>0</v>
      </c>
      <c r="CF621">
        <v>0</v>
      </c>
      <c r="CG621">
        <v>0</v>
      </c>
      <c r="CH621">
        <v>0</v>
      </c>
      <c r="CI621">
        <v>1</v>
      </c>
      <c r="CJ621">
        <v>27</v>
      </c>
      <c r="CK621" s="28" t="s">
        <v>80</v>
      </c>
    </row>
    <row r="622" spans="1:89" x14ac:dyDescent="0.35">
      <c r="A622">
        <v>621</v>
      </c>
      <c r="B622">
        <v>39</v>
      </c>
      <c r="C622" s="21" t="s">
        <v>152</v>
      </c>
      <c r="D622" s="11">
        <v>8.39</v>
      </c>
      <c r="E622" s="12">
        <v>1.0900000000000001</v>
      </c>
      <c r="F622" s="7">
        <f t="shared" si="105"/>
        <v>7.6972477064220186</v>
      </c>
      <c r="G622" s="8">
        <v>0</v>
      </c>
      <c r="H622" s="9">
        <v>0</v>
      </c>
      <c r="I622" s="9">
        <v>1</v>
      </c>
      <c r="J622" s="9">
        <v>0</v>
      </c>
      <c r="K622" s="9">
        <v>0</v>
      </c>
      <c r="L622" s="8">
        <v>1353</v>
      </c>
      <c r="M622" s="9">
        <v>8</v>
      </c>
      <c r="N622" s="9">
        <f t="shared" si="102"/>
        <v>1344</v>
      </c>
      <c r="O622" s="9">
        <f t="shared" si="103"/>
        <v>10</v>
      </c>
      <c r="P622" s="7">
        <v>9.35</v>
      </c>
      <c r="Q622" s="7">
        <v>19.510000000000002</v>
      </c>
      <c r="R622" s="9">
        <v>1</v>
      </c>
      <c r="S622" s="9">
        <v>0</v>
      </c>
      <c r="T622" s="9">
        <v>0</v>
      </c>
      <c r="U622" s="9">
        <v>0</v>
      </c>
      <c r="V622" s="9">
        <v>1</v>
      </c>
      <c r="W622" s="25">
        <v>0</v>
      </c>
      <c r="X622" s="9">
        <v>0</v>
      </c>
      <c r="Y622" s="9">
        <v>1</v>
      </c>
      <c r="Z622" s="25">
        <v>0</v>
      </c>
      <c r="AA622" s="9">
        <v>0</v>
      </c>
      <c r="AB622" s="25">
        <v>1</v>
      </c>
      <c r="AC622" s="17">
        <v>2001</v>
      </c>
      <c r="AD622" s="27" t="s">
        <v>87</v>
      </c>
      <c r="AE622" s="27" t="s">
        <v>87</v>
      </c>
      <c r="AF622" s="27" t="s">
        <v>87</v>
      </c>
      <c r="AG622" s="34" t="s">
        <v>87</v>
      </c>
      <c r="AH622" s="33">
        <v>1</v>
      </c>
      <c r="AI622" s="15">
        <v>0</v>
      </c>
      <c r="AJ622">
        <v>1</v>
      </c>
      <c r="AK622" s="31">
        <v>0</v>
      </c>
      <c r="AL622">
        <v>0</v>
      </c>
      <c r="AM622" s="31">
        <v>1</v>
      </c>
      <c r="AN622">
        <v>1</v>
      </c>
      <c r="AO622" s="15">
        <v>0</v>
      </c>
      <c r="AP622" t="s">
        <v>87</v>
      </c>
      <c r="AQ622" s="15" t="s">
        <v>87</v>
      </c>
      <c r="AR622" s="15" t="s">
        <v>26</v>
      </c>
      <c r="AS622">
        <v>1</v>
      </c>
      <c r="AT622">
        <v>0</v>
      </c>
      <c r="AU622">
        <v>0</v>
      </c>
      <c r="AV622">
        <v>0</v>
      </c>
      <c r="AW622">
        <v>0</v>
      </c>
      <c r="AX622">
        <v>0</v>
      </c>
      <c r="AY622" s="15">
        <v>0</v>
      </c>
      <c r="AZ622">
        <v>1</v>
      </c>
      <c r="BA622">
        <v>0</v>
      </c>
      <c r="BB622" s="15">
        <v>0</v>
      </c>
      <c r="BC622">
        <v>15116</v>
      </c>
      <c r="BD622">
        <v>1045</v>
      </c>
      <c r="BE622" s="56">
        <v>0.95499999999999996</v>
      </c>
      <c r="BF622" s="56">
        <f t="shared" si="107"/>
        <v>34.86</v>
      </c>
      <c r="BG622">
        <v>0</v>
      </c>
      <c r="BH622">
        <v>0</v>
      </c>
      <c r="BI622">
        <v>0</v>
      </c>
      <c r="BJ622">
        <v>0</v>
      </c>
      <c r="BK622">
        <v>0</v>
      </c>
      <c r="BL622" s="15">
        <v>1</v>
      </c>
      <c r="BM622">
        <v>0</v>
      </c>
      <c r="BN622">
        <v>0</v>
      </c>
      <c r="BO622">
        <v>0</v>
      </c>
      <c r="BP622" s="15">
        <v>1</v>
      </c>
      <c r="BQ622">
        <v>0</v>
      </c>
      <c r="BR622">
        <v>0</v>
      </c>
      <c r="BS622" s="15">
        <v>1</v>
      </c>
      <c r="BT622">
        <v>0</v>
      </c>
      <c r="BU622">
        <v>0</v>
      </c>
      <c r="BV622">
        <v>1</v>
      </c>
      <c r="BW622">
        <v>1</v>
      </c>
      <c r="BX622">
        <v>0</v>
      </c>
      <c r="BY622">
        <v>0</v>
      </c>
      <c r="BZ622">
        <v>0</v>
      </c>
      <c r="CA622">
        <v>0</v>
      </c>
      <c r="CB622">
        <v>0</v>
      </c>
      <c r="CC622">
        <v>0</v>
      </c>
      <c r="CD622">
        <v>0</v>
      </c>
      <c r="CE622" s="15">
        <v>0</v>
      </c>
      <c r="CF622">
        <v>0</v>
      </c>
      <c r="CG622">
        <v>0</v>
      </c>
      <c r="CH622">
        <v>0</v>
      </c>
      <c r="CI622">
        <v>1</v>
      </c>
      <c r="CJ622">
        <v>27</v>
      </c>
      <c r="CK622" s="28" t="s">
        <v>80</v>
      </c>
    </row>
    <row r="623" spans="1:89" x14ac:dyDescent="0.35">
      <c r="A623">
        <v>622</v>
      </c>
      <c r="B623">
        <v>39</v>
      </c>
      <c r="C623" s="21" t="s">
        <v>152</v>
      </c>
      <c r="D623" s="11">
        <v>2.58</v>
      </c>
      <c r="E623" s="12">
        <v>0.39</v>
      </c>
      <c r="F623" s="7">
        <f t="shared" si="105"/>
        <v>6.615384615384615</v>
      </c>
      <c r="G623" s="8">
        <v>0</v>
      </c>
      <c r="H623" s="9">
        <v>0</v>
      </c>
      <c r="I623" s="9">
        <v>1</v>
      </c>
      <c r="J623" s="9">
        <v>0</v>
      </c>
      <c r="K623" s="9">
        <v>0</v>
      </c>
      <c r="L623" s="8">
        <v>900</v>
      </c>
      <c r="M623" s="9">
        <v>8</v>
      </c>
      <c r="N623" s="9">
        <f t="shared" si="102"/>
        <v>891</v>
      </c>
      <c r="O623" s="9">
        <f t="shared" si="103"/>
        <v>10</v>
      </c>
      <c r="P623" s="7">
        <v>9.9600000000000009</v>
      </c>
      <c r="Q623" s="7">
        <v>14.21</v>
      </c>
      <c r="R623" s="9">
        <v>1</v>
      </c>
      <c r="S623" s="9">
        <v>0</v>
      </c>
      <c r="T623" s="9">
        <v>0</v>
      </c>
      <c r="U623" s="9">
        <v>0</v>
      </c>
      <c r="V623" s="9">
        <v>1</v>
      </c>
      <c r="W623" s="25">
        <v>0</v>
      </c>
      <c r="X623" s="9">
        <v>0</v>
      </c>
      <c r="Y623" s="9">
        <v>1</v>
      </c>
      <c r="Z623" s="25">
        <v>0</v>
      </c>
      <c r="AA623" s="9">
        <v>0</v>
      </c>
      <c r="AB623" s="25">
        <v>1</v>
      </c>
      <c r="AC623" s="17">
        <v>2001</v>
      </c>
      <c r="AD623" s="27" t="s">
        <v>87</v>
      </c>
      <c r="AE623" s="27" t="s">
        <v>87</v>
      </c>
      <c r="AF623" s="27" t="s">
        <v>87</v>
      </c>
      <c r="AG623" s="34" t="s">
        <v>87</v>
      </c>
      <c r="AH623" s="33">
        <v>1</v>
      </c>
      <c r="AI623" s="15">
        <v>0</v>
      </c>
      <c r="AJ623">
        <v>0</v>
      </c>
      <c r="AK623" s="31">
        <v>1</v>
      </c>
      <c r="AL623">
        <v>0</v>
      </c>
      <c r="AM623" s="31">
        <v>1</v>
      </c>
      <c r="AN623">
        <v>1</v>
      </c>
      <c r="AO623" s="15">
        <v>0</v>
      </c>
      <c r="AP623" t="s">
        <v>87</v>
      </c>
      <c r="AQ623" s="15" t="s">
        <v>87</v>
      </c>
      <c r="AR623" s="15" t="s">
        <v>26</v>
      </c>
      <c r="AS623">
        <v>1</v>
      </c>
      <c r="AT623">
        <v>0</v>
      </c>
      <c r="AU623">
        <v>0</v>
      </c>
      <c r="AV623">
        <v>0</v>
      </c>
      <c r="AW623">
        <v>0</v>
      </c>
      <c r="AX623">
        <v>0</v>
      </c>
      <c r="AY623" s="15">
        <v>0</v>
      </c>
      <c r="AZ623">
        <v>1</v>
      </c>
      <c r="BA623">
        <v>0</v>
      </c>
      <c r="BB623" s="15">
        <v>0</v>
      </c>
      <c r="BC623">
        <v>15116</v>
      </c>
      <c r="BD623">
        <v>1045</v>
      </c>
      <c r="BE623" s="56">
        <v>0.95499999999999996</v>
      </c>
      <c r="BF623" s="56">
        <f t="shared" si="107"/>
        <v>30.17</v>
      </c>
      <c r="BG623">
        <v>1</v>
      </c>
      <c r="BH623">
        <v>0</v>
      </c>
      <c r="BI623">
        <v>0</v>
      </c>
      <c r="BJ623">
        <v>0</v>
      </c>
      <c r="BK623">
        <v>0</v>
      </c>
      <c r="BL623" s="15">
        <v>0</v>
      </c>
      <c r="BM623">
        <v>0</v>
      </c>
      <c r="BN623">
        <v>0</v>
      </c>
      <c r="BO623">
        <v>0</v>
      </c>
      <c r="BP623" s="15">
        <v>1</v>
      </c>
      <c r="BQ623">
        <v>0</v>
      </c>
      <c r="BR623">
        <v>0</v>
      </c>
      <c r="BS623" s="15">
        <v>1</v>
      </c>
      <c r="BT623">
        <v>0</v>
      </c>
      <c r="BU623">
        <v>0</v>
      </c>
      <c r="BV623">
        <v>1</v>
      </c>
      <c r="BW623">
        <v>1</v>
      </c>
      <c r="BX623">
        <v>0</v>
      </c>
      <c r="BY623">
        <v>0</v>
      </c>
      <c r="BZ623">
        <v>0</v>
      </c>
      <c r="CA623">
        <v>0</v>
      </c>
      <c r="CB623">
        <v>0</v>
      </c>
      <c r="CC623">
        <v>0</v>
      </c>
      <c r="CD623">
        <v>0</v>
      </c>
      <c r="CE623" s="15">
        <v>0</v>
      </c>
      <c r="CF623">
        <v>0</v>
      </c>
      <c r="CG623">
        <v>0</v>
      </c>
      <c r="CH623">
        <v>0</v>
      </c>
      <c r="CI623">
        <v>1</v>
      </c>
      <c r="CJ623">
        <v>27</v>
      </c>
      <c r="CK623" s="28" t="s">
        <v>80</v>
      </c>
    </row>
    <row r="624" spans="1:89" s="99" customFormat="1" x14ac:dyDescent="0.35">
      <c r="A624" s="99">
        <v>623</v>
      </c>
      <c r="B624" s="99">
        <v>39</v>
      </c>
      <c r="C624" s="100" t="s">
        <v>152</v>
      </c>
      <c r="D624" s="101">
        <v>3.13</v>
      </c>
      <c r="E624" s="102">
        <v>1.03</v>
      </c>
      <c r="F624" s="103">
        <f t="shared" si="105"/>
        <v>3.0388349514563107</v>
      </c>
      <c r="G624" s="105">
        <v>0</v>
      </c>
      <c r="H624" s="106">
        <v>0</v>
      </c>
      <c r="I624" s="106">
        <v>1</v>
      </c>
      <c r="J624" s="106">
        <v>0</v>
      </c>
      <c r="K624" s="106">
        <v>0</v>
      </c>
      <c r="L624" s="105">
        <v>859</v>
      </c>
      <c r="M624" s="106">
        <v>8</v>
      </c>
      <c r="N624" s="106">
        <f t="shared" si="102"/>
        <v>850</v>
      </c>
      <c r="O624" s="106">
        <f t="shared" si="103"/>
        <v>10</v>
      </c>
      <c r="P624" s="103">
        <v>9.9600000000000009</v>
      </c>
      <c r="Q624" s="103">
        <v>14.21</v>
      </c>
      <c r="R624" s="106">
        <v>1</v>
      </c>
      <c r="S624" s="106">
        <v>0</v>
      </c>
      <c r="T624" s="106">
        <v>0</v>
      </c>
      <c r="U624" s="106">
        <v>0</v>
      </c>
      <c r="V624" s="106">
        <v>1</v>
      </c>
      <c r="W624" s="107">
        <v>0</v>
      </c>
      <c r="X624" s="106">
        <v>0</v>
      </c>
      <c r="Y624" s="106">
        <v>1</v>
      </c>
      <c r="Z624" s="107">
        <v>0</v>
      </c>
      <c r="AA624" s="106">
        <v>0</v>
      </c>
      <c r="AB624" s="107">
        <v>1</v>
      </c>
      <c r="AC624" s="108">
        <v>2001</v>
      </c>
      <c r="AD624" s="104" t="s">
        <v>87</v>
      </c>
      <c r="AE624" s="104" t="s">
        <v>87</v>
      </c>
      <c r="AF624" s="104" t="s">
        <v>87</v>
      </c>
      <c r="AG624" s="109" t="s">
        <v>87</v>
      </c>
      <c r="AH624" s="110">
        <v>1</v>
      </c>
      <c r="AI624" s="111">
        <v>0</v>
      </c>
      <c r="AJ624" s="99">
        <v>0</v>
      </c>
      <c r="AK624" s="112">
        <v>1</v>
      </c>
      <c r="AL624" s="99">
        <v>0</v>
      </c>
      <c r="AM624" s="112">
        <v>1</v>
      </c>
      <c r="AN624">
        <v>1</v>
      </c>
      <c r="AO624" s="111">
        <v>0</v>
      </c>
      <c r="AP624" s="99" t="s">
        <v>87</v>
      </c>
      <c r="AQ624" s="111" t="s">
        <v>87</v>
      </c>
      <c r="AR624" s="111" t="s">
        <v>26</v>
      </c>
      <c r="AS624">
        <v>1</v>
      </c>
      <c r="AT624">
        <v>0</v>
      </c>
      <c r="AU624">
        <v>0</v>
      </c>
      <c r="AV624">
        <v>0</v>
      </c>
      <c r="AW624">
        <v>0</v>
      </c>
      <c r="AX624">
        <v>0</v>
      </c>
      <c r="AY624" s="111">
        <v>0</v>
      </c>
      <c r="AZ624">
        <v>1</v>
      </c>
      <c r="BA624">
        <v>0</v>
      </c>
      <c r="BB624" s="111">
        <v>0</v>
      </c>
      <c r="BC624">
        <v>15116</v>
      </c>
      <c r="BD624">
        <v>1045</v>
      </c>
      <c r="BE624" s="113">
        <v>0.95499999999999996</v>
      </c>
      <c r="BF624" s="113">
        <f t="shared" si="107"/>
        <v>30.17</v>
      </c>
      <c r="BG624" s="99">
        <v>0</v>
      </c>
      <c r="BH624" s="99">
        <v>0</v>
      </c>
      <c r="BI624" s="99">
        <v>0</v>
      </c>
      <c r="BJ624" s="99">
        <v>0</v>
      </c>
      <c r="BK624" s="99">
        <v>0</v>
      </c>
      <c r="BL624" s="111">
        <v>1</v>
      </c>
      <c r="BM624" s="99">
        <v>0</v>
      </c>
      <c r="BN624" s="99">
        <v>0</v>
      </c>
      <c r="BO624" s="99">
        <v>0</v>
      </c>
      <c r="BP624" s="111">
        <v>1</v>
      </c>
      <c r="BQ624" s="99">
        <v>0</v>
      </c>
      <c r="BR624" s="99">
        <v>0</v>
      </c>
      <c r="BS624" s="111">
        <v>1</v>
      </c>
      <c r="BT624" s="99">
        <v>0</v>
      </c>
      <c r="BU624" s="99">
        <v>0</v>
      </c>
      <c r="BV624" s="99">
        <v>1</v>
      </c>
      <c r="BW624" s="99">
        <v>1</v>
      </c>
      <c r="BX624" s="99">
        <v>0</v>
      </c>
      <c r="BY624" s="99">
        <v>0</v>
      </c>
      <c r="BZ624" s="99">
        <v>0</v>
      </c>
      <c r="CA624">
        <v>0</v>
      </c>
      <c r="CB624" s="99">
        <v>0</v>
      </c>
      <c r="CC624" s="99">
        <v>0</v>
      </c>
      <c r="CD624" s="99">
        <v>0</v>
      </c>
      <c r="CE624" s="111">
        <v>0</v>
      </c>
      <c r="CF624">
        <v>0</v>
      </c>
      <c r="CG624">
        <v>0</v>
      </c>
      <c r="CH624">
        <v>0</v>
      </c>
      <c r="CI624">
        <v>1</v>
      </c>
      <c r="CJ624">
        <v>27</v>
      </c>
      <c r="CK624" s="28" t="s">
        <v>80</v>
      </c>
    </row>
    <row r="625" spans="1:89" x14ac:dyDescent="0.35">
      <c r="A625">
        <v>624</v>
      </c>
      <c r="B625">
        <v>40</v>
      </c>
      <c r="C625" s="21" t="s">
        <v>155</v>
      </c>
      <c r="D625" s="11">
        <v>8.6</v>
      </c>
      <c r="E625" s="12">
        <v>0.3</v>
      </c>
      <c r="F625" s="7">
        <f t="shared" si="105"/>
        <v>28.666666666666668</v>
      </c>
      <c r="G625" s="8">
        <v>0</v>
      </c>
      <c r="H625" s="9">
        <v>0</v>
      </c>
      <c r="I625" s="9">
        <v>1</v>
      </c>
      <c r="J625" s="9">
        <v>0</v>
      </c>
      <c r="K625" s="9">
        <v>0</v>
      </c>
      <c r="L625" s="8">
        <v>8270</v>
      </c>
      <c r="M625" s="9">
        <v>4</v>
      </c>
      <c r="N625" s="9">
        <f t="shared" si="102"/>
        <v>8265</v>
      </c>
      <c r="O625" s="9">
        <f t="shared" si="103"/>
        <v>17</v>
      </c>
      <c r="P625" s="7">
        <v>11.13</v>
      </c>
      <c r="Q625" s="7">
        <v>20.260000000000002</v>
      </c>
      <c r="R625" s="9">
        <v>1</v>
      </c>
      <c r="S625" s="9">
        <v>0</v>
      </c>
      <c r="T625" s="9">
        <v>1</v>
      </c>
      <c r="U625" s="9">
        <v>0</v>
      </c>
      <c r="V625" s="9">
        <v>0</v>
      </c>
      <c r="W625" s="25">
        <v>0</v>
      </c>
      <c r="X625" s="9">
        <v>1</v>
      </c>
      <c r="Y625" s="9">
        <v>0</v>
      </c>
      <c r="Z625" s="25">
        <v>0</v>
      </c>
      <c r="AA625" s="9">
        <v>1</v>
      </c>
      <c r="AB625" s="25">
        <v>0</v>
      </c>
      <c r="AC625" s="17">
        <v>2002</v>
      </c>
      <c r="AD625" s="27">
        <f t="shared" ref="AD625:AD641" si="108">1-SUM(AE625:AG625)</f>
        <v>3.0000000000000027E-2</v>
      </c>
      <c r="AE625" s="27">
        <v>0.26100000000000001</v>
      </c>
      <c r="AF625" s="27">
        <v>0.45100000000000001</v>
      </c>
      <c r="AG625" s="34">
        <v>0.25800000000000001</v>
      </c>
      <c r="AH625" s="33">
        <v>1</v>
      </c>
      <c r="AI625" s="15">
        <v>0</v>
      </c>
      <c r="AJ625">
        <v>0.55100000000000005</v>
      </c>
      <c r="AK625" s="31">
        <v>0.44900000000000001</v>
      </c>
      <c r="AL625" t="s">
        <v>87</v>
      </c>
      <c r="AM625" s="31" t="s">
        <v>87</v>
      </c>
      <c r="AN625">
        <v>0</v>
      </c>
      <c r="AO625" s="15">
        <v>1</v>
      </c>
      <c r="AP625">
        <v>0</v>
      </c>
      <c r="AQ625" s="15">
        <v>1</v>
      </c>
      <c r="AR625" s="15" t="s">
        <v>5</v>
      </c>
      <c r="AS625">
        <v>0</v>
      </c>
      <c r="AT625">
        <v>1</v>
      </c>
      <c r="AU625">
        <v>0</v>
      </c>
      <c r="AV625">
        <v>0</v>
      </c>
      <c r="AW625">
        <v>0</v>
      </c>
      <c r="AX625">
        <v>0</v>
      </c>
      <c r="AY625" s="15">
        <v>0</v>
      </c>
      <c r="AZ625">
        <v>0</v>
      </c>
      <c r="BA625">
        <v>1</v>
      </c>
      <c r="BB625" s="15">
        <v>0</v>
      </c>
      <c r="BC625">
        <v>942</v>
      </c>
      <c r="BD625">
        <v>131</v>
      </c>
      <c r="BE625" s="21">
        <v>0.29299999999999998</v>
      </c>
      <c r="BF625" s="21">
        <f t="shared" si="107"/>
        <v>37.39</v>
      </c>
      <c r="BG625">
        <v>1</v>
      </c>
      <c r="BH625">
        <v>0</v>
      </c>
      <c r="BI625">
        <v>0</v>
      </c>
      <c r="BJ625">
        <v>0</v>
      </c>
      <c r="BK625">
        <v>0</v>
      </c>
      <c r="BL625" s="15">
        <v>0</v>
      </c>
      <c r="BM625">
        <v>0</v>
      </c>
      <c r="BN625">
        <v>0</v>
      </c>
      <c r="BO625">
        <v>1</v>
      </c>
      <c r="BP625" s="15">
        <v>0</v>
      </c>
      <c r="BQ625">
        <v>0</v>
      </c>
      <c r="BR625">
        <v>0</v>
      </c>
      <c r="BS625" s="15">
        <v>0</v>
      </c>
      <c r="BT625">
        <v>0</v>
      </c>
      <c r="BU625">
        <v>0</v>
      </c>
      <c r="BV625">
        <v>1</v>
      </c>
      <c r="BW625">
        <v>1</v>
      </c>
      <c r="BX625">
        <v>0</v>
      </c>
      <c r="BY625">
        <v>0</v>
      </c>
      <c r="BZ625">
        <v>1</v>
      </c>
      <c r="CA625">
        <v>0</v>
      </c>
      <c r="CB625">
        <v>0</v>
      </c>
      <c r="CC625">
        <v>0</v>
      </c>
      <c r="CD625">
        <v>0</v>
      </c>
      <c r="CE625" s="15">
        <v>0</v>
      </c>
      <c r="CF625">
        <v>0.17100000000000001</v>
      </c>
      <c r="CG625">
        <v>66</v>
      </c>
      <c r="CH625">
        <v>1</v>
      </c>
      <c r="CI625">
        <v>0</v>
      </c>
      <c r="CJ625">
        <v>32</v>
      </c>
      <c r="CK625" s="28" t="s">
        <v>80</v>
      </c>
    </row>
    <row r="626" spans="1:89" x14ac:dyDescent="0.35">
      <c r="A626">
        <v>625</v>
      </c>
      <c r="B626">
        <v>40</v>
      </c>
      <c r="C626" s="21" t="s">
        <v>155</v>
      </c>
      <c r="D626" s="11">
        <v>8.3000000000000007</v>
      </c>
      <c r="E626" s="12">
        <v>0.2</v>
      </c>
      <c r="F626" s="7">
        <f t="shared" si="105"/>
        <v>41.5</v>
      </c>
      <c r="G626" s="8">
        <v>0</v>
      </c>
      <c r="H626" s="9">
        <v>0</v>
      </c>
      <c r="I626" s="9">
        <v>1</v>
      </c>
      <c r="J626" s="9">
        <v>0</v>
      </c>
      <c r="K626" s="9">
        <v>0</v>
      </c>
      <c r="L626" s="8">
        <v>8270</v>
      </c>
      <c r="M626" s="9">
        <v>6</v>
      </c>
      <c r="N626" s="9">
        <f t="shared" si="102"/>
        <v>8263</v>
      </c>
      <c r="O626" s="9">
        <f t="shared" si="103"/>
        <v>17</v>
      </c>
      <c r="P626" s="7">
        <v>11.13</v>
      </c>
      <c r="Q626" s="7">
        <v>20.260000000000002</v>
      </c>
      <c r="R626" s="9">
        <v>1</v>
      </c>
      <c r="S626" s="9">
        <v>0</v>
      </c>
      <c r="T626" s="9">
        <v>1</v>
      </c>
      <c r="U626" s="9">
        <v>0</v>
      </c>
      <c r="V626" s="9">
        <v>0</v>
      </c>
      <c r="W626" s="25">
        <v>0</v>
      </c>
      <c r="X626" s="9">
        <v>1</v>
      </c>
      <c r="Y626" s="9">
        <v>0</v>
      </c>
      <c r="Z626" s="25">
        <v>0</v>
      </c>
      <c r="AA626" s="9">
        <v>1</v>
      </c>
      <c r="AB626" s="25">
        <v>0</v>
      </c>
      <c r="AC626" s="17">
        <v>2002</v>
      </c>
      <c r="AD626" s="27">
        <f t="shared" si="108"/>
        <v>3.0000000000000027E-2</v>
      </c>
      <c r="AE626" s="27">
        <v>0.26100000000000001</v>
      </c>
      <c r="AF626" s="27">
        <v>0.45100000000000001</v>
      </c>
      <c r="AG626" s="34">
        <v>0.25800000000000001</v>
      </c>
      <c r="AH626" s="33">
        <v>1</v>
      </c>
      <c r="AI626" s="15">
        <v>0</v>
      </c>
      <c r="AJ626">
        <v>0.55100000000000005</v>
      </c>
      <c r="AK626" s="31">
        <v>0.44900000000000001</v>
      </c>
      <c r="AL626" t="s">
        <v>87</v>
      </c>
      <c r="AM626" s="31" t="s">
        <v>87</v>
      </c>
      <c r="AN626">
        <v>0</v>
      </c>
      <c r="AO626" s="15">
        <v>1</v>
      </c>
      <c r="AP626">
        <v>0</v>
      </c>
      <c r="AQ626" s="15">
        <v>1</v>
      </c>
      <c r="AR626" s="15" t="s">
        <v>5</v>
      </c>
      <c r="AS626">
        <v>0</v>
      </c>
      <c r="AT626">
        <v>1</v>
      </c>
      <c r="AU626">
        <v>0</v>
      </c>
      <c r="AV626">
        <v>0</v>
      </c>
      <c r="AW626">
        <v>0</v>
      </c>
      <c r="AX626">
        <v>0</v>
      </c>
      <c r="AY626" s="15">
        <v>0</v>
      </c>
      <c r="AZ626">
        <v>0</v>
      </c>
      <c r="BA626">
        <v>1</v>
      </c>
      <c r="BB626" s="15">
        <v>0</v>
      </c>
      <c r="BC626">
        <v>942</v>
      </c>
      <c r="BD626">
        <v>131</v>
      </c>
      <c r="BE626" s="21">
        <v>0.29299999999999998</v>
      </c>
      <c r="BF626" s="21">
        <f t="shared" si="107"/>
        <v>37.39</v>
      </c>
      <c r="BG626">
        <v>1</v>
      </c>
      <c r="BH626">
        <v>0</v>
      </c>
      <c r="BI626">
        <v>0</v>
      </c>
      <c r="BJ626">
        <v>0</v>
      </c>
      <c r="BK626">
        <v>0</v>
      </c>
      <c r="BL626" s="15">
        <v>0</v>
      </c>
      <c r="BM626">
        <v>0</v>
      </c>
      <c r="BN626">
        <v>0</v>
      </c>
      <c r="BO626">
        <v>1</v>
      </c>
      <c r="BP626" s="15">
        <v>0</v>
      </c>
      <c r="BQ626">
        <v>0</v>
      </c>
      <c r="BR626">
        <v>0</v>
      </c>
      <c r="BS626" s="15">
        <v>0</v>
      </c>
      <c r="BT626">
        <v>0</v>
      </c>
      <c r="BU626">
        <v>0</v>
      </c>
      <c r="BV626">
        <v>1</v>
      </c>
      <c r="BW626">
        <v>1</v>
      </c>
      <c r="BX626">
        <v>1</v>
      </c>
      <c r="BY626">
        <v>0</v>
      </c>
      <c r="BZ626">
        <v>1</v>
      </c>
      <c r="CA626">
        <v>0</v>
      </c>
      <c r="CB626">
        <v>0</v>
      </c>
      <c r="CC626">
        <v>0</v>
      </c>
      <c r="CD626">
        <v>0</v>
      </c>
      <c r="CE626" s="15">
        <v>1</v>
      </c>
      <c r="CF626">
        <v>0.17100000000000001</v>
      </c>
      <c r="CG626">
        <v>66</v>
      </c>
      <c r="CH626">
        <v>1</v>
      </c>
      <c r="CI626">
        <v>0</v>
      </c>
      <c r="CJ626">
        <v>32</v>
      </c>
      <c r="CK626" s="28" t="s">
        <v>80</v>
      </c>
    </row>
    <row r="627" spans="1:89" x14ac:dyDescent="0.35">
      <c r="A627">
        <v>626</v>
      </c>
      <c r="B627">
        <v>40</v>
      </c>
      <c r="C627" s="21" t="s">
        <v>155</v>
      </c>
      <c r="D627" s="11">
        <v>6.6</v>
      </c>
      <c r="E627" s="12">
        <v>0.2</v>
      </c>
      <c r="F627" s="7">
        <f t="shared" si="105"/>
        <v>32.999999999999993</v>
      </c>
      <c r="G627" s="8">
        <v>0</v>
      </c>
      <c r="H627" s="9">
        <v>0</v>
      </c>
      <c r="I627" s="9">
        <v>1</v>
      </c>
      <c r="J627" s="9">
        <v>0</v>
      </c>
      <c r="K627" s="9">
        <v>0</v>
      </c>
      <c r="L627" s="8">
        <v>8270</v>
      </c>
      <c r="M627" s="9">
        <v>6</v>
      </c>
      <c r="N627" s="9">
        <f t="shared" si="102"/>
        <v>8263</v>
      </c>
      <c r="O627" s="9">
        <f t="shared" si="103"/>
        <v>17</v>
      </c>
      <c r="P627" s="7">
        <v>11.13</v>
      </c>
      <c r="Q627" s="7">
        <v>20.260000000000002</v>
      </c>
      <c r="R627" s="9">
        <v>1</v>
      </c>
      <c r="S627" s="9">
        <v>0</v>
      </c>
      <c r="T627" s="9">
        <v>1</v>
      </c>
      <c r="U627" s="9">
        <v>0</v>
      </c>
      <c r="V627" s="9">
        <v>0</v>
      </c>
      <c r="W627" s="25">
        <v>0</v>
      </c>
      <c r="X627" s="9">
        <v>1</v>
      </c>
      <c r="Y627" s="9">
        <v>0</v>
      </c>
      <c r="Z627" s="25">
        <v>0</v>
      </c>
      <c r="AA627" s="9">
        <v>1</v>
      </c>
      <c r="AB627" s="25">
        <v>0</v>
      </c>
      <c r="AC627" s="17">
        <v>2002</v>
      </c>
      <c r="AD627" s="27">
        <f t="shared" si="108"/>
        <v>3.0000000000000027E-2</v>
      </c>
      <c r="AE627" s="27">
        <v>0.26100000000000001</v>
      </c>
      <c r="AF627" s="27">
        <v>0.45100000000000001</v>
      </c>
      <c r="AG627" s="34">
        <v>0.25800000000000001</v>
      </c>
      <c r="AH627" s="33">
        <v>1</v>
      </c>
      <c r="AI627" s="15">
        <v>0</v>
      </c>
      <c r="AJ627">
        <v>0.55100000000000005</v>
      </c>
      <c r="AK627" s="31">
        <v>0.44900000000000001</v>
      </c>
      <c r="AL627" t="s">
        <v>87</v>
      </c>
      <c r="AM627" s="31" t="s">
        <v>87</v>
      </c>
      <c r="AN627">
        <v>0</v>
      </c>
      <c r="AO627" s="15">
        <v>1</v>
      </c>
      <c r="AP627">
        <v>0</v>
      </c>
      <c r="AQ627" s="15">
        <v>1</v>
      </c>
      <c r="AR627" s="15" t="s">
        <v>5</v>
      </c>
      <c r="AS627">
        <v>0</v>
      </c>
      <c r="AT627">
        <v>1</v>
      </c>
      <c r="AU627">
        <v>0</v>
      </c>
      <c r="AV627">
        <v>0</v>
      </c>
      <c r="AW627">
        <v>0</v>
      </c>
      <c r="AX627">
        <v>0</v>
      </c>
      <c r="AY627" s="15">
        <v>0</v>
      </c>
      <c r="AZ627">
        <v>0</v>
      </c>
      <c r="BA627">
        <v>1</v>
      </c>
      <c r="BB627" s="15">
        <v>0</v>
      </c>
      <c r="BC627">
        <v>942</v>
      </c>
      <c r="BD627">
        <v>131</v>
      </c>
      <c r="BE627" s="21">
        <v>0.29299999999999998</v>
      </c>
      <c r="BF627" s="21">
        <f t="shared" si="107"/>
        <v>37.39</v>
      </c>
      <c r="BG627">
        <v>1</v>
      </c>
      <c r="BH627">
        <v>0</v>
      </c>
      <c r="BI627">
        <v>0</v>
      </c>
      <c r="BJ627">
        <v>0</v>
      </c>
      <c r="BK627">
        <v>0</v>
      </c>
      <c r="BL627" s="15">
        <v>0</v>
      </c>
      <c r="BM627">
        <v>0</v>
      </c>
      <c r="BN627">
        <v>0</v>
      </c>
      <c r="BO627">
        <v>1</v>
      </c>
      <c r="BP627" s="15">
        <v>0</v>
      </c>
      <c r="BQ627">
        <v>0</v>
      </c>
      <c r="BR627">
        <v>0</v>
      </c>
      <c r="BS627" s="15">
        <v>0</v>
      </c>
      <c r="BT627">
        <v>0</v>
      </c>
      <c r="BU627">
        <v>0</v>
      </c>
      <c r="BV627">
        <v>1</v>
      </c>
      <c r="BW627">
        <v>1</v>
      </c>
      <c r="BX627">
        <v>0</v>
      </c>
      <c r="BY627">
        <v>0</v>
      </c>
      <c r="BZ627">
        <v>1</v>
      </c>
      <c r="CA627">
        <v>0</v>
      </c>
      <c r="CB627">
        <v>0</v>
      </c>
      <c r="CC627">
        <v>1</v>
      </c>
      <c r="CD627">
        <v>0</v>
      </c>
      <c r="CE627" s="15">
        <v>0</v>
      </c>
      <c r="CF627">
        <v>0.17100000000000001</v>
      </c>
      <c r="CG627">
        <v>66</v>
      </c>
      <c r="CH627">
        <v>1</v>
      </c>
      <c r="CI627">
        <v>0</v>
      </c>
      <c r="CJ627">
        <v>32</v>
      </c>
      <c r="CK627" s="28" t="s">
        <v>80</v>
      </c>
    </row>
    <row r="628" spans="1:89" x14ac:dyDescent="0.35">
      <c r="A628">
        <v>627</v>
      </c>
      <c r="B628">
        <v>40</v>
      </c>
      <c r="C628" s="21" t="s">
        <v>155</v>
      </c>
      <c r="D628" s="11">
        <v>6.8</v>
      </c>
      <c r="E628" s="12">
        <v>0.3</v>
      </c>
      <c r="F628" s="7">
        <f t="shared" si="105"/>
        <v>22.666666666666668</v>
      </c>
      <c r="G628" s="8">
        <v>0</v>
      </c>
      <c r="H628" s="9">
        <v>0</v>
      </c>
      <c r="I628" s="9">
        <v>1</v>
      </c>
      <c r="J628" s="9">
        <v>0</v>
      </c>
      <c r="K628" s="9">
        <v>0</v>
      </c>
      <c r="L628" s="8">
        <v>8270</v>
      </c>
      <c r="M628" s="9">
        <v>12</v>
      </c>
      <c r="N628" s="9">
        <f t="shared" si="102"/>
        <v>8257</v>
      </c>
      <c r="O628" s="9">
        <f t="shared" si="103"/>
        <v>17</v>
      </c>
      <c r="P628" s="7">
        <v>11.13</v>
      </c>
      <c r="Q628" s="7">
        <v>20.260000000000002</v>
      </c>
      <c r="R628" s="9">
        <v>1</v>
      </c>
      <c r="S628" s="9">
        <v>0</v>
      </c>
      <c r="T628" s="9">
        <v>1</v>
      </c>
      <c r="U628" s="9">
        <v>0</v>
      </c>
      <c r="V628" s="9">
        <v>0</v>
      </c>
      <c r="W628" s="25">
        <v>0</v>
      </c>
      <c r="X628" s="9">
        <v>1</v>
      </c>
      <c r="Y628" s="9">
        <v>0</v>
      </c>
      <c r="Z628" s="25">
        <v>0</v>
      </c>
      <c r="AA628" s="9">
        <v>1</v>
      </c>
      <c r="AB628" s="25">
        <v>0</v>
      </c>
      <c r="AC628" s="17">
        <v>2002</v>
      </c>
      <c r="AD628" s="27">
        <f t="shared" si="108"/>
        <v>3.0000000000000027E-2</v>
      </c>
      <c r="AE628" s="27">
        <v>0.26100000000000001</v>
      </c>
      <c r="AF628" s="27">
        <v>0.45100000000000001</v>
      </c>
      <c r="AG628" s="34">
        <v>0.25800000000000001</v>
      </c>
      <c r="AH628" s="33">
        <v>1</v>
      </c>
      <c r="AI628" s="15">
        <v>0</v>
      </c>
      <c r="AJ628">
        <v>0.55100000000000005</v>
      </c>
      <c r="AK628" s="31">
        <v>0.44900000000000001</v>
      </c>
      <c r="AL628" t="s">
        <v>87</v>
      </c>
      <c r="AM628" s="31" t="s">
        <v>87</v>
      </c>
      <c r="AN628">
        <v>0</v>
      </c>
      <c r="AO628" s="15">
        <v>1</v>
      </c>
      <c r="AP628">
        <v>0</v>
      </c>
      <c r="AQ628" s="15">
        <v>1</v>
      </c>
      <c r="AR628" s="15" t="s">
        <v>5</v>
      </c>
      <c r="AS628">
        <v>0</v>
      </c>
      <c r="AT628">
        <v>1</v>
      </c>
      <c r="AU628">
        <v>0</v>
      </c>
      <c r="AV628">
        <v>0</v>
      </c>
      <c r="AW628">
        <v>0</v>
      </c>
      <c r="AX628">
        <v>0</v>
      </c>
      <c r="AY628" s="15">
        <v>0</v>
      </c>
      <c r="AZ628">
        <v>0</v>
      </c>
      <c r="BA628">
        <v>1</v>
      </c>
      <c r="BB628" s="15">
        <v>0</v>
      </c>
      <c r="BC628">
        <v>942</v>
      </c>
      <c r="BD628">
        <v>131</v>
      </c>
      <c r="BE628" s="21">
        <v>0.29299999999999998</v>
      </c>
      <c r="BF628" s="21">
        <f t="shared" si="107"/>
        <v>37.39</v>
      </c>
      <c r="BG628">
        <v>1</v>
      </c>
      <c r="BH628">
        <v>0</v>
      </c>
      <c r="BI628">
        <v>0</v>
      </c>
      <c r="BJ628">
        <v>0</v>
      </c>
      <c r="BK628">
        <v>0</v>
      </c>
      <c r="BL628" s="15">
        <v>0</v>
      </c>
      <c r="BM628">
        <v>0</v>
      </c>
      <c r="BN628">
        <v>0</v>
      </c>
      <c r="BO628">
        <v>1</v>
      </c>
      <c r="BP628" s="15">
        <v>0</v>
      </c>
      <c r="BQ628">
        <v>0</v>
      </c>
      <c r="BR628">
        <v>0</v>
      </c>
      <c r="BS628" s="15">
        <v>0</v>
      </c>
      <c r="BT628">
        <v>0</v>
      </c>
      <c r="BU628">
        <v>0</v>
      </c>
      <c r="BV628">
        <v>1</v>
      </c>
      <c r="BW628">
        <v>1</v>
      </c>
      <c r="BX628">
        <v>0</v>
      </c>
      <c r="BY628">
        <v>0</v>
      </c>
      <c r="BZ628">
        <v>0</v>
      </c>
      <c r="CA628">
        <v>0</v>
      </c>
      <c r="CB628">
        <v>0</v>
      </c>
      <c r="CC628">
        <v>0</v>
      </c>
      <c r="CD628">
        <v>0</v>
      </c>
      <c r="CE628" s="15">
        <v>0</v>
      </c>
      <c r="CF628">
        <v>0.17100000000000001</v>
      </c>
      <c r="CG628">
        <v>66</v>
      </c>
      <c r="CH628">
        <v>1</v>
      </c>
      <c r="CI628">
        <v>0</v>
      </c>
      <c r="CJ628">
        <v>32</v>
      </c>
      <c r="CK628" s="28" t="s">
        <v>80</v>
      </c>
    </row>
    <row r="629" spans="1:89" x14ac:dyDescent="0.35">
      <c r="A629">
        <v>628</v>
      </c>
      <c r="B629">
        <v>40</v>
      </c>
      <c r="C629" s="21" t="s">
        <v>155</v>
      </c>
      <c r="D629" s="11">
        <v>6.8</v>
      </c>
      <c r="E629" s="12">
        <v>0.3</v>
      </c>
      <c r="F629" s="7">
        <f t="shared" si="105"/>
        <v>22.666666666666668</v>
      </c>
      <c r="G629" s="8">
        <v>0</v>
      </c>
      <c r="H629" s="9">
        <v>0</v>
      </c>
      <c r="I629" s="9">
        <v>1</v>
      </c>
      <c r="J629" s="9">
        <v>0</v>
      </c>
      <c r="K629" s="9">
        <v>0</v>
      </c>
      <c r="L629" s="8">
        <v>8270</v>
      </c>
      <c r="M629" s="9">
        <v>12</v>
      </c>
      <c r="N629" s="9">
        <f t="shared" si="102"/>
        <v>8257</v>
      </c>
      <c r="O629" s="9">
        <f t="shared" si="103"/>
        <v>17</v>
      </c>
      <c r="P629" s="7">
        <v>11.13</v>
      </c>
      <c r="Q629" s="7">
        <v>20.260000000000002</v>
      </c>
      <c r="R629" s="9">
        <v>1</v>
      </c>
      <c r="S629" s="9">
        <v>0</v>
      </c>
      <c r="T629" s="9">
        <v>1</v>
      </c>
      <c r="U629" s="9">
        <v>0</v>
      </c>
      <c r="V629" s="9">
        <v>0</v>
      </c>
      <c r="W629" s="25">
        <v>0</v>
      </c>
      <c r="X629" s="9">
        <v>1</v>
      </c>
      <c r="Y629" s="9">
        <v>0</v>
      </c>
      <c r="Z629" s="25">
        <v>0</v>
      </c>
      <c r="AA629" s="9">
        <v>1</v>
      </c>
      <c r="AB629" s="25">
        <v>0</v>
      </c>
      <c r="AC629" s="17">
        <v>2002</v>
      </c>
      <c r="AD629" s="27">
        <f t="shared" si="108"/>
        <v>3.0000000000000027E-2</v>
      </c>
      <c r="AE629" s="27">
        <v>0.26100000000000001</v>
      </c>
      <c r="AF629" s="27">
        <v>0.45100000000000001</v>
      </c>
      <c r="AG629" s="34">
        <v>0.25800000000000001</v>
      </c>
      <c r="AH629" s="33">
        <v>1</v>
      </c>
      <c r="AI629" s="15">
        <v>0</v>
      </c>
      <c r="AJ629">
        <v>0.55100000000000005</v>
      </c>
      <c r="AK629" s="31">
        <v>0.44900000000000001</v>
      </c>
      <c r="AL629" t="s">
        <v>87</v>
      </c>
      <c r="AM629" s="31" t="s">
        <v>87</v>
      </c>
      <c r="AN629">
        <v>0</v>
      </c>
      <c r="AO629" s="15">
        <v>1</v>
      </c>
      <c r="AP629">
        <v>0</v>
      </c>
      <c r="AQ629" s="15">
        <v>1</v>
      </c>
      <c r="AR629" s="15" t="s">
        <v>5</v>
      </c>
      <c r="AS629">
        <v>0</v>
      </c>
      <c r="AT629">
        <v>1</v>
      </c>
      <c r="AU629">
        <v>0</v>
      </c>
      <c r="AV629">
        <v>0</v>
      </c>
      <c r="AW629">
        <v>0</v>
      </c>
      <c r="AX629">
        <v>0</v>
      </c>
      <c r="AY629" s="15">
        <v>0</v>
      </c>
      <c r="AZ629">
        <v>0</v>
      </c>
      <c r="BA629">
        <v>1</v>
      </c>
      <c r="BB629" s="15">
        <v>0</v>
      </c>
      <c r="BC629">
        <v>942</v>
      </c>
      <c r="BD629">
        <v>131</v>
      </c>
      <c r="BE629" s="21">
        <v>0.29299999999999998</v>
      </c>
      <c r="BF629" s="21">
        <f t="shared" si="107"/>
        <v>37.39</v>
      </c>
      <c r="BG629">
        <v>1</v>
      </c>
      <c r="BH629">
        <v>0</v>
      </c>
      <c r="BI629">
        <v>0</v>
      </c>
      <c r="BJ629">
        <v>0</v>
      </c>
      <c r="BK629">
        <v>0</v>
      </c>
      <c r="BL629" s="15">
        <v>0</v>
      </c>
      <c r="BM629">
        <v>0</v>
      </c>
      <c r="BN629">
        <v>0</v>
      </c>
      <c r="BO629">
        <v>1</v>
      </c>
      <c r="BP629" s="15">
        <v>0</v>
      </c>
      <c r="BQ629">
        <v>0</v>
      </c>
      <c r="BR629">
        <v>0</v>
      </c>
      <c r="BS629" s="15">
        <v>0</v>
      </c>
      <c r="BT629">
        <v>0</v>
      </c>
      <c r="BU629">
        <v>0</v>
      </c>
      <c r="BV629">
        <v>1</v>
      </c>
      <c r="BW629">
        <v>1</v>
      </c>
      <c r="BX629">
        <v>0</v>
      </c>
      <c r="BY629">
        <v>0</v>
      </c>
      <c r="BZ629">
        <v>0</v>
      </c>
      <c r="CA629">
        <v>0</v>
      </c>
      <c r="CB629">
        <v>0</v>
      </c>
      <c r="CC629">
        <v>0</v>
      </c>
      <c r="CD629">
        <v>0</v>
      </c>
      <c r="CE629" s="15">
        <v>0</v>
      </c>
      <c r="CF629">
        <v>0.17100000000000001</v>
      </c>
      <c r="CG629">
        <v>66</v>
      </c>
      <c r="CH629">
        <v>1</v>
      </c>
      <c r="CI629">
        <v>0</v>
      </c>
      <c r="CJ629">
        <v>32</v>
      </c>
      <c r="CK629" s="28" t="s">
        <v>80</v>
      </c>
    </row>
    <row r="630" spans="1:89" x14ac:dyDescent="0.35">
      <c r="A630">
        <v>629</v>
      </c>
      <c r="B630">
        <v>40</v>
      </c>
      <c r="C630" s="21" t="s">
        <v>155</v>
      </c>
      <c r="D630" s="11">
        <v>6</v>
      </c>
      <c r="E630" s="12">
        <v>0.4</v>
      </c>
      <c r="F630" s="7">
        <f t="shared" si="105"/>
        <v>15</v>
      </c>
      <c r="G630" s="8">
        <v>0</v>
      </c>
      <c r="H630" s="9">
        <v>0</v>
      </c>
      <c r="I630" s="9">
        <v>1</v>
      </c>
      <c r="J630" s="9">
        <v>0</v>
      </c>
      <c r="K630" s="9">
        <v>0</v>
      </c>
      <c r="L630" s="8">
        <v>8270</v>
      </c>
      <c r="M630" s="9">
        <v>12</v>
      </c>
      <c r="N630" s="9">
        <f t="shared" si="102"/>
        <v>8257</v>
      </c>
      <c r="O630" s="9">
        <f t="shared" si="103"/>
        <v>17</v>
      </c>
      <c r="P630" s="7">
        <v>11.13</v>
      </c>
      <c r="Q630" s="7">
        <v>20.260000000000002</v>
      </c>
      <c r="R630" s="9">
        <v>1</v>
      </c>
      <c r="S630" s="9">
        <v>0</v>
      </c>
      <c r="T630" s="9">
        <v>0</v>
      </c>
      <c r="U630" s="9">
        <v>0</v>
      </c>
      <c r="V630" s="9">
        <v>0</v>
      </c>
      <c r="W630" s="25">
        <v>1</v>
      </c>
      <c r="X630" s="9">
        <v>1</v>
      </c>
      <c r="Y630" s="9">
        <v>0</v>
      </c>
      <c r="Z630" s="25">
        <v>0</v>
      </c>
      <c r="AA630" s="9">
        <v>1</v>
      </c>
      <c r="AB630" s="25">
        <v>0</v>
      </c>
      <c r="AC630" s="17">
        <v>2002</v>
      </c>
      <c r="AD630" s="27">
        <f t="shared" si="108"/>
        <v>3.0000000000000027E-2</v>
      </c>
      <c r="AE630" s="27">
        <v>0.26100000000000001</v>
      </c>
      <c r="AF630" s="27">
        <v>0.45100000000000001</v>
      </c>
      <c r="AG630" s="34">
        <v>0.25800000000000001</v>
      </c>
      <c r="AH630" s="33">
        <v>1</v>
      </c>
      <c r="AI630" s="15">
        <v>0</v>
      </c>
      <c r="AJ630">
        <v>0.55100000000000005</v>
      </c>
      <c r="AK630" s="31">
        <v>0.44900000000000001</v>
      </c>
      <c r="AL630" t="s">
        <v>87</v>
      </c>
      <c r="AM630" s="31" t="s">
        <v>87</v>
      </c>
      <c r="AN630">
        <v>0</v>
      </c>
      <c r="AO630" s="15">
        <v>1</v>
      </c>
      <c r="AP630">
        <v>0</v>
      </c>
      <c r="AQ630" s="15">
        <v>1</v>
      </c>
      <c r="AR630" s="15" t="s">
        <v>5</v>
      </c>
      <c r="AS630">
        <v>0</v>
      </c>
      <c r="AT630">
        <v>1</v>
      </c>
      <c r="AU630">
        <v>0</v>
      </c>
      <c r="AV630">
        <v>0</v>
      </c>
      <c r="AW630">
        <v>0</v>
      </c>
      <c r="AX630">
        <v>0</v>
      </c>
      <c r="AY630" s="15">
        <v>0</v>
      </c>
      <c r="AZ630">
        <v>0</v>
      </c>
      <c r="BA630">
        <v>1</v>
      </c>
      <c r="BB630" s="15">
        <v>0</v>
      </c>
      <c r="BC630">
        <v>942</v>
      </c>
      <c r="BD630">
        <v>131</v>
      </c>
      <c r="BE630" s="21">
        <v>0.29299999999999998</v>
      </c>
      <c r="BF630" s="21">
        <f t="shared" si="107"/>
        <v>37.39</v>
      </c>
      <c r="BG630">
        <v>1</v>
      </c>
      <c r="BH630">
        <v>0</v>
      </c>
      <c r="BI630">
        <v>0</v>
      </c>
      <c r="BJ630">
        <v>0</v>
      </c>
      <c r="BK630">
        <v>0</v>
      </c>
      <c r="BL630" s="15">
        <v>0</v>
      </c>
      <c r="BM630">
        <v>0</v>
      </c>
      <c r="BN630">
        <v>0</v>
      </c>
      <c r="BO630">
        <v>1</v>
      </c>
      <c r="BP630" s="15">
        <v>0</v>
      </c>
      <c r="BQ630">
        <v>0</v>
      </c>
      <c r="BR630">
        <v>0</v>
      </c>
      <c r="BS630" s="15">
        <v>0</v>
      </c>
      <c r="BT630">
        <v>0</v>
      </c>
      <c r="BU630">
        <v>0</v>
      </c>
      <c r="BV630">
        <v>1</v>
      </c>
      <c r="BW630">
        <v>1</v>
      </c>
      <c r="BX630">
        <v>0</v>
      </c>
      <c r="BY630">
        <v>0</v>
      </c>
      <c r="BZ630">
        <v>0</v>
      </c>
      <c r="CA630">
        <v>0</v>
      </c>
      <c r="CB630">
        <v>0</v>
      </c>
      <c r="CC630">
        <v>0</v>
      </c>
      <c r="CD630">
        <v>0</v>
      </c>
      <c r="CE630" s="15">
        <v>0</v>
      </c>
      <c r="CF630">
        <v>0.17100000000000001</v>
      </c>
      <c r="CG630">
        <v>66</v>
      </c>
      <c r="CH630">
        <v>1</v>
      </c>
      <c r="CI630">
        <v>0</v>
      </c>
      <c r="CJ630">
        <v>32</v>
      </c>
      <c r="CK630" s="28" t="s">
        <v>80</v>
      </c>
    </row>
    <row r="631" spans="1:89" x14ac:dyDescent="0.35">
      <c r="A631">
        <v>630</v>
      </c>
      <c r="B631">
        <v>40</v>
      </c>
      <c r="C631" s="21" t="s">
        <v>155</v>
      </c>
      <c r="D631" s="11">
        <v>6</v>
      </c>
      <c r="E631" s="12">
        <v>0.4</v>
      </c>
      <c r="F631" s="7">
        <f t="shared" si="105"/>
        <v>15</v>
      </c>
      <c r="G631" s="8">
        <v>0</v>
      </c>
      <c r="H631" s="9">
        <v>0</v>
      </c>
      <c r="I631" s="9">
        <v>1</v>
      </c>
      <c r="J631" s="9">
        <v>0</v>
      </c>
      <c r="K631" s="9">
        <v>0</v>
      </c>
      <c r="L631" s="8">
        <v>8270</v>
      </c>
      <c r="M631" s="9">
        <v>12</v>
      </c>
      <c r="N631" s="9">
        <f t="shared" si="102"/>
        <v>8257</v>
      </c>
      <c r="O631" s="9">
        <f t="shared" si="103"/>
        <v>17</v>
      </c>
      <c r="P631" s="7">
        <v>11.13</v>
      </c>
      <c r="Q631" s="7">
        <v>20.260000000000002</v>
      </c>
      <c r="R631" s="9">
        <v>1</v>
      </c>
      <c r="S631" s="9">
        <v>0</v>
      </c>
      <c r="T631" s="9">
        <v>0</v>
      </c>
      <c r="U631" s="9">
        <v>0</v>
      </c>
      <c r="V631" s="9">
        <v>0</v>
      </c>
      <c r="W631" s="25">
        <v>1</v>
      </c>
      <c r="X631" s="9">
        <v>1</v>
      </c>
      <c r="Y631" s="9">
        <v>0</v>
      </c>
      <c r="Z631" s="25">
        <v>0</v>
      </c>
      <c r="AA631" s="9">
        <v>1</v>
      </c>
      <c r="AB631" s="25">
        <v>0</v>
      </c>
      <c r="AC631" s="17">
        <v>2002</v>
      </c>
      <c r="AD631" s="27">
        <f t="shared" si="108"/>
        <v>3.0000000000000027E-2</v>
      </c>
      <c r="AE631" s="27">
        <v>0.26100000000000001</v>
      </c>
      <c r="AF631" s="27">
        <v>0.45100000000000001</v>
      </c>
      <c r="AG631" s="34">
        <v>0.25800000000000001</v>
      </c>
      <c r="AH631" s="33">
        <v>1</v>
      </c>
      <c r="AI631" s="15">
        <v>0</v>
      </c>
      <c r="AJ631">
        <v>0.55100000000000005</v>
      </c>
      <c r="AK631" s="31">
        <v>0.44900000000000001</v>
      </c>
      <c r="AL631" t="s">
        <v>87</v>
      </c>
      <c r="AM631" s="31" t="s">
        <v>87</v>
      </c>
      <c r="AN631">
        <v>0</v>
      </c>
      <c r="AO631" s="15">
        <v>1</v>
      </c>
      <c r="AP631">
        <v>0</v>
      </c>
      <c r="AQ631" s="15">
        <v>1</v>
      </c>
      <c r="AR631" s="15" t="s">
        <v>5</v>
      </c>
      <c r="AS631">
        <v>0</v>
      </c>
      <c r="AT631">
        <v>1</v>
      </c>
      <c r="AU631">
        <v>0</v>
      </c>
      <c r="AV631">
        <v>0</v>
      </c>
      <c r="AW631">
        <v>0</v>
      </c>
      <c r="AX631">
        <v>0</v>
      </c>
      <c r="AY631" s="15">
        <v>0</v>
      </c>
      <c r="AZ631">
        <v>0</v>
      </c>
      <c r="BA631">
        <v>1</v>
      </c>
      <c r="BB631" s="15">
        <v>0</v>
      </c>
      <c r="BC631">
        <v>942</v>
      </c>
      <c r="BD631">
        <v>131</v>
      </c>
      <c r="BE631" s="21">
        <v>0.29299999999999998</v>
      </c>
      <c r="BF631" s="21">
        <f t="shared" si="107"/>
        <v>37.39</v>
      </c>
      <c r="BG631">
        <v>1</v>
      </c>
      <c r="BH631">
        <v>0</v>
      </c>
      <c r="BI631">
        <v>0</v>
      </c>
      <c r="BJ631">
        <v>0</v>
      </c>
      <c r="BK631">
        <v>0</v>
      </c>
      <c r="BL631" s="15">
        <v>0</v>
      </c>
      <c r="BM631">
        <v>0</v>
      </c>
      <c r="BN631">
        <v>0</v>
      </c>
      <c r="BO631">
        <v>1</v>
      </c>
      <c r="BP631" s="15">
        <v>0</v>
      </c>
      <c r="BQ631">
        <v>0</v>
      </c>
      <c r="BR631">
        <v>0</v>
      </c>
      <c r="BS631" s="15">
        <v>0</v>
      </c>
      <c r="BT631">
        <v>0</v>
      </c>
      <c r="BU631">
        <v>0</v>
      </c>
      <c r="BV631">
        <v>1</v>
      </c>
      <c r="BW631">
        <v>1</v>
      </c>
      <c r="BX631">
        <v>0</v>
      </c>
      <c r="BY631">
        <v>0</v>
      </c>
      <c r="BZ631">
        <v>0</v>
      </c>
      <c r="CA631">
        <v>0</v>
      </c>
      <c r="CB631">
        <v>0</v>
      </c>
      <c r="CC631">
        <v>0</v>
      </c>
      <c r="CD631">
        <v>0</v>
      </c>
      <c r="CE631" s="15">
        <v>0</v>
      </c>
      <c r="CF631">
        <v>0.17100000000000001</v>
      </c>
      <c r="CG631">
        <v>66</v>
      </c>
      <c r="CH631">
        <v>1</v>
      </c>
      <c r="CI631">
        <v>0</v>
      </c>
      <c r="CJ631">
        <v>32</v>
      </c>
      <c r="CK631" s="28" t="s">
        <v>80</v>
      </c>
    </row>
    <row r="632" spans="1:89" x14ac:dyDescent="0.35">
      <c r="A632">
        <v>631</v>
      </c>
      <c r="B632">
        <v>40</v>
      </c>
      <c r="C632" s="21" t="s">
        <v>155</v>
      </c>
      <c r="D632" s="11">
        <v>7.2</v>
      </c>
      <c r="E632" s="12">
        <v>0.4</v>
      </c>
      <c r="F632" s="7">
        <f t="shared" si="105"/>
        <v>18</v>
      </c>
      <c r="G632" s="8">
        <v>0</v>
      </c>
      <c r="H632" s="9">
        <v>0</v>
      </c>
      <c r="I632" s="9">
        <v>1</v>
      </c>
      <c r="J632" s="9">
        <v>0</v>
      </c>
      <c r="K632" s="9">
        <v>0</v>
      </c>
      <c r="L632" s="8">
        <v>8270</v>
      </c>
      <c r="M632" s="9">
        <v>12</v>
      </c>
      <c r="N632" s="9">
        <f t="shared" si="102"/>
        <v>8257</v>
      </c>
      <c r="O632" s="9">
        <f t="shared" si="103"/>
        <v>17</v>
      </c>
      <c r="P632" s="7">
        <v>11.13</v>
      </c>
      <c r="Q632" s="7">
        <v>20.260000000000002</v>
      </c>
      <c r="R632" s="9">
        <v>1</v>
      </c>
      <c r="S632" s="9">
        <v>0</v>
      </c>
      <c r="T632" s="9">
        <v>1</v>
      </c>
      <c r="U632" s="9">
        <v>0</v>
      </c>
      <c r="V632" s="9">
        <v>0</v>
      </c>
      <c r="W632" s="25">
        <v>0</v>
      </c>
      <c r="X632" s="9">
        <v>1</v>
      </c>
      <c r="Y632" s="9">
        <v>0</v>
      </c>
      <c r="Z632" s="25">
        <v>0</v>
      </c>
      <c r="AA632" s="9">
        <v>1</v>
      </c>
      <c r="AB632" s="25">
        <v>0</v>
      </c>
      <c r="AC632" s="17">
        <v>2002</v>
      </c>
      <c r="AD632" s="27">
        <f t="shared" si="108"/>
        <v>3.0000000000000027E-2</v>
      </c>
      <c r="AE632" s="27">
        <v>0.26100000000000001</v>
      </c>
      <c r="AF632" s="27">
        <v>0.45100000000000001</v>
      </c>
      <c r="AG632" s="34">
        <v>0.25800000000000001</v>
      </c>
      <c r="AH632" s="33">
        <v>1</v>
      </c>
      <c r="AI632" s="15">
        <v>0</v>
      </c>
      <c r="AJ632">
        <v>0.55100000000000005</v>
      </c>
      <c r="AK632" s="31">
        <v>0.44900000000000001</v>
      </c>
      <c r="AL632" t="s">
        <v>87</v>
      </c>
      <c r="AM632" s="31" t="s">
        <v>87</v>
      </c>
      <c r="AN632">
        <v>0</v>
      </c>
      <c r="AO632" s="15">
        <v>1</v>
      </c>
      <c r="AP632">
        <v>0</v>
      </c>
      <c r="AQ632" s="15">
        <v>1</v>
      </c>
      <c r="AR632" s="15" t="s">
        <v>5</v>
      </c>
      <c r="AS632">
        <v>0</v>
      </c>
      <c r="AT632">
        <v>1</v>
      </c>
      <c r="AU632">
        <v>0</v>
      </c>
      <c r="AV632">
        <v>0</v>
      </c>
      <c r="AW632">
        <v>0</v>
      </c>
      <c r="AX632">
        <v>0</v>
      </c>
      <c r="AY632" s="15">
        <v>0</v>
      </c>
      <c r="AZ632">
        <v>0</v>
      </c>
      <c r="BA632">
        <v>1</v>
      </c>
      <c r="BB632" s="15">
        <v>0</v>
      </c>
      <c r="BC632">
        <v>942</v>
      </c>
      <c r="BD632">
        <v>131</v>
      </c>
      <c r="BE632" s="21">
        <v>0.29299999999999998</v>
      </c>
      <c r="BF632" s="21">
        <f t="shared" si="107"/>
        <v>37.39</v>
      </c>
      <c r="BG632">
        <v>0</v>
      </c>
      <c r="BH632">
        <v>1</v>
      </c>
      <c r="BI632">
        <v>0</v>
      </c>
      <c r="BJ632">
        <v>0</v>
      </c>
      <c r="BK632">
        <v>0</v>
      </c>
      <c r="BL632" s="15">
        <v>0</v>
      </c>
      <c r="BM632">
        <v>0</v>
      </c>
      <c r="BN632">
        <v>0</v>
      </c>
      <c r="BO632">
        <v>1</v>
      </c>
      <c r="BP632" s="15">
        <v>0</v>
      </c>
      <c r="BQ632">
        <v>0</v>
      </c>
      <c r="BR632">
        <v>0</v>
      </c>
      <c r="BS632" s="15">
        <v>0</v>
      </c>
      <c r="BT632">
        <v>0</v>
      </c>
      <c r="BU632">
        <v>0</v>
      </c>
      <c r="BV632">
        <v>1</v>
      </c>
      <c r="BW632">
        <v>1</v>
      </c>
      <c r="BX632">
        <v>0</v>
      </c>
      <c r="BY632">
        <v>0</v>
      </c>
      <c r="BZ632">
        <v>0</v>
      </c>
      <c r="CA632">
        <v>0</v>
      </c>
      <c r="CB632">
        <v>0</v>
      </c>
      <c r="CC632">
        <v>0</v>
      </c>
      <c r="CD632">
        <v>0</v>
      </c>
      <c r="CE632" s="15">
        <v>0</v>
      </c>
      <c r="CF632">
        <v>0.17100000000000001</v>
      </c>
      <c r="CG632">
        <v>66</v>
      </c>
      <c r="CH632">
        <v>1</v>
      </c>
      <c r="CI632">
        <v>0</v>
      </c>
      <c r="CJ632">
        <v>32</v>
      </c>
      <c r="CK632" s="28" t="s">
        <v>80</v>
      </c>
    </row>
    <row r="633" spans="1:89" x14ac:dyDescent="0.35">
      <c r="A633">
        <v>632</v>
      </c>
      <c r="B633">
        <v>40</v>
      </c>
      <c r="C633" s="21" t="s">
        <v>155</v>
      </c>
      <c r="D633" s="11">
        <v>7.2</v>
      </c>
      <c r="E633" s="12">
        <v>0.4</v>
      </c>
      <c r="F633" s="7">
        <f t="shared" si="105"/>
        <v>18</v>
      </c>
      <c r="G633" s="8">
        <v>0</v>
      </c>
      <c r="H633" s="9">
        <v>0</v>
      </c>
      <c r="I633" s="9">
        <v>1</v>
      </c>
      <c r="J633" s="9">
        <v>0</v>
      </c>
      <c r="K633" s="9">
        <v>0</v>
      </c>
      <c r="L633" s="8">
        <v>8270</v>
      </c>
      <c r="M633" s="9">
        <v>12</v>
      </c>
      <c r="N633" s="9">
        <f t="shared" si="102"/>
        <v>8257</v>
      </c>
      <c r="O633" s="9">
        <f t="shared" si="103"/>
        <v>17</v>
      </c>
      <c r="P633" s="7">
        <v>11.13</v>
      </c>
      <c r="Q633" s="7">
        <v>20.260000000000002</v>
      </c>
      <c r="R633" s="9">
        <v>1</v>
      </c>
      <c r="S633" s="9">
        <v>0</v>
      </c>
      <c r="T633" s="9">
        <v>1</v>
      </c>
      <c r="U633" s="9">
        <v>0</v>
      </c>
      <c r="V633" s="9">
        <v>0</v>
      </c>
      <c r="W633" s="25">
        <v>0</v>
      </c>
      <c r="X633" s="9">
        <v>1</v>
      </c>
      <c r="Y633" s="9">
        <v>0</v>
      </c>
      <c r="Z633" s="25">
        <v>0</v>
      </c>
      <c r="AA633" s="9">
        <v>1</v>
      </c>
      <c r="AB633" s="25">
        <v>0</v>
      </c>
      <c r="AC633" s="17">
        <v>2002</v>
      </c>
      <c r="AD633" s="27">
        <f t="shared" si="108"/>
        <v>3.0000000000000027E-2</v>
      </c>
      <c r="AE633" s="27">
        <v>0.26100000000000001</v>
      </c>
      <c r="AF633" s="27">
        <v>0.45100000000000001</v>
      </c>
      <c r="AG633" s="34">
        <v>0.25800000000000001</v>
      </c>
      <c r="AH633" s="33">
        <v>1</v>
      </c>
      <c r="AI633" s="15">
        <v>0</v>
      </c>
      <c r="AJ633">
        <v>0.55100000000000005</v>
      </c>
      <c r="AK633" s="31">
        <v>0.44900000000000001</v>
      </c>
      <c r="AL633" t="s">
        <v>87</v>
      </c>
      <c r="AM633" s="31" t="s">
        <v>87</v>
      </c>
      <c r="AN633">
        <v>0</v>
      </c>
      <c r="AO633" s="15">
        <v>1</v>
      </c>
      <c r="AP633">
        <v>0</v>
      </c>
      <c r="AQ633" s="15">
        <v>1</v>
      </c>
      <c r="AR633" s="15" t="s">
        <v>5</v>
      </c>
      <c r="AS633">
        <v>0</v>
      </c>
      <c r="AT633">
        <v>1</v>
      </c>
      <c r="AU633">
        <v>0</v>
      </c>
      <c r="AV633">
        <v>0</v>
      </c>
      <c r="AW633">
        <v>0</v>
      </c>
      <c r="AX633">
        <v>0</v>
      </c>
      <c r="AY633" s="15">
        <v>0</v>
      </c>
      <c r="AZ633">
        <v>0</v>
      </c>
      <c r="BA633">
        <v>1</v>
      </c>
      <c r="BB633" s="15">
        <v>0</v>
      </c>
      <c r="BC633">
        <v>942</v>
      </c>
      <c r="BD633">
        <v>131</v>
      </c>
      <c r="BE633" s="21">
        <v>0.29299999999999998</v>
      </c>
      <c r="BF633" s="21">
        <f t="shared" si="107"/>
        <v>37.39</v>
      </c>
      <c r="BG633">
        <v>0</v>
      </c>
      <c r="BH633">
        <v>1</v>
      </c>
      <c r="BI633">
        <v>0</v>
      </c>
      <c r="BJ633">
        <v>0</v>
      </c>
      <c r="BK633">
        <v>0</v>
      </c>
      <c r="BL633" s="15">
        <v>0</v>
      </c>
      <c r="BM633">
        <v>0</v>
      </c>
      <c r="BN633">
        <v>0</v>
      </c>
      <c r="BO633">
        <v>1</v>
      </c>
      <c r="BP633" s="15">
        <v>0</v>
      </c>
      <c r="BQ633">
        <v>0</v>
      </c>
      <c r="BR633">
        <v>0</v>
      </c>
      <c r="BS633" s="15">
        <v>0</v>
      </c>
      <c r="BT633">
        <v>0</v>
      </c>
      <c r="BU633">
        <v>0</v>
      </c>
      <c r="BV633">
        <v>1</v>
      </c>
      <c r="BW633">
        <v>1</v>
      </c>
      <c r="BX633">
        <v>0</v>
      </c>
      <c r="BY633">
        <v>0</v>
      </c>
      <c r="BZ633">
        <v>0</v>
      </c>
      <c r="CA633">
        <v>0</v>
      </c>
      <c r="CB633">
        <v>0</v>
      </c>
      <c r="CC633">
        <v>0</v>
      </c>
      <c r="CD633">
        <v>0</v>
      </c>
      <c r="CE633" s="15">
        <v>0</v>
      </c>
      <c r="CF633">
        <v>0.17100000000000001</v>
      </c>
      <c r="CG633">
        <v>66</v>
      </c>
      <c r="CH633">
        <v>1</v>
      </c>
      <c r="CI633">
        <v>0</v>
      </c>
      <c r="CJ633">
        <v>32</v>
      </c>
      <c r="CK633" s="28" t="s">
        <v>80</v>
      </c>
    </row>
    <row r="634" spans="1:89" x14ac:dyDescent="0.35">
      <c r="A634">
        <v>633</v>
      </c>
      <c r="B634">
        <v>40</v>
      </c>
      <c r="C634" s="21" t="s">
        <v>155</v>
      </c>
      <c r="D634" s="11">
        <v>7.4</v>
      </c>
      <c r="E634" s="12">
        <v>0.5</v>
      </c>
      <c r="F634" s="7">
        <f t="shared" si="105"/>
        <v>14.8</v>
      </c>
      <c r="G634" s="8">
        <v>0</v>
      </c>
      <c r="H634" s="9">
        <v>0</v>
      </c>
      <c r="I634" s="9">
        <v>1</v>
      </c>
      <c r="J634" s="9">
        <v>0</v>
      </c>
      <c r="K634" s="9">
        <v>0</v>
      </c>
      <c r="L634" s="8">
        <v>8270</v>
      </c>
      <c r="M634" s="9">
        <v>12</v>
      </c>
      <c r="N634" s="9">
        <f t="shared" si="102"/>
        <v>8257</v>
      </c>
      <c r="O634" s="9">
        <f t="shared" si="103"/>
        <v>17</v>
      </c>
      <c r="P634" s="7">
        <v>11.13</v>
      </c>
      <c r="Q634" s="7">
        <v>20.260000000000002</v>
      </c>
      <c r="R634" s="9">
        <v>1</v>
      </c>
      <c r="S634" s="9">
        <v>0</v>
      </c>
      <c r="T634" s="9">
        <v>1</v>
      </c>
      <c r="U634" s="9">
        <v>0</v>
      </c>
      <c r="V634" s="9">
        <v>0</v>
      </c>
      <c r="W634" s="25">
        <v>0</v>
      </c>
      <c r="X634" s="9">
        <v>1</v>
      </c>
      <c r="Y634" s="9">
        <v>0</v>
      </c>
      <c r="Z634" s="25">
        <v>0</v>
      </c>
      <c r="AA634" s="9">
        <v>1</v>
      </c>
      <c r="AB634" s="25">
        <v>0</v>
      </c>
      <c r="AC634" s="17">
        <v>2002</v>
      </c>
      <c r="AD634" s="27">
        <f t="shared" si="108"/>
        <v>3.0000000000000027E-2</v>
      </c>
      <c r="AE634" s="27">
        <v>0.26100000000000001</v>
      </c>
      <c r="AF634" s="27">
        <v>0.45100000000000001</v>
      </c>
      <c r="AG634" s="34">
        <v>0.25800000000000001</v>
      </c>
      <c r="AH634" s="33">
        <v>1</v>
      </c>
      <c r="AI634" s="15">
        <v>0</v>
      </c>
      <c r="AJ634">
        <v>0.55100000000000005</v>
      </c>
      <c r="AK634" s="31">
        <v>0.44900000000000001</v>
      </c>
      <c r="AL634" t="s">
        <v>87</v>
      </c>
      <c r="AM634" s="31" t="s">
        <v>87</v>
      </c>
      <c r="AN634">
        <v>0</v>
      </c>
      <c r="AO634" s="15">
        <v>1</v>
      </c>
      <c r="AP634">
        <v>0</v>
      </c>
      <c r="AQ634" s="15">
        <v>1</v>
      </c>
      <c r="AR634" s="15" t="s">
        <v>5</v>
      </c>
      <c r="AS634">
        <v>0</v>
      </c>
      <c r="AT634">
        <v>1</v>
      </c>
      <c r="AU634">
        <v>0</v>
      </c>
      <c r="AV634">
        <v>0</v>
      </c>
      <c r="AW634">
        <v>0</v>
      </c>
      <c r="AX634">
        <v>0</v>
      </c>
      <c r="AY634" s="15">
        <v>0</v>
      </c>
      <c r="AZ634">
        <v>0</v>
      </c>
      <c r="BA634">
        <v>1</v>
      </c>
      <c r="BB634" s="15">
        <v>0</v>
      </c>
      <c r="BC634">
        <v>942</v>
      </c>
      <c r="BD634">
        <v>131</v>
      </c>
      <c r="BE634" s="21">
        <v>0.29299999999999998</v>
      </c>
      <c r="BF634" s="21">
        <f t="shared" si="107"/>
        <v>37.39</v>
      </c>
      <c r="BG634">
        <v>0</v>
      </c>
      <c r="BH634">
        <v>1</v>
      </c>
      <c r="BI634">
        <v>0</v>
      </c>
      <c r="BJ634">
        <v>0</v>
      </c>
      <c r="BK634">
        <v>0</v>
      </c>
      <c r="BL634" s="15">
        <v>0</v>
      </c>
      <c r="BM634">
        <v>0</v>
      </c>
      <c r="BN634">
        <v>0</v>
      </c>
      <c r="BO634">
        <v>1</v>
      </c>
      <c r="BP634" s="15">
        <v>0</v>
      </c>
      <c r="BQ634">
        <v>0</v>
      </c>
      <c r="BR634">
        <v>0</v>
      </c>
      <c r="BS634" s="15">
        <v>0</v>
      </c>
      <c r="BT634">
        <v>0</v>
      </c>
      <c r="BU634">
        <v>0</v>
      </c>
      <c r="BV634">
        <v>1</v>
      </c>
      <c r="BW634">
        <v>1</v>
      </c>
      <c r="BX634">
        <v>0</v>
      </c>
      <c r="BY634">
        <v>0</v>
      </c>
      <c r="BZ634">
        <v>0</v>
      </c>
      <c r="CA634">
        <v>0</v>
      </c>
      <c r="CB634">
        <v>0</v>
      </c>
      <c r="CC634">
        <v>0</v>
      </c>
      <c r="CD634">
        <v>0</v>
      </c>
      <c r="CE634" s="15">
        <v>0</v>
      </c>
      <c r="CF634">
        <v>0.17100000000000001</v>
      </c>
      <c r="CG634">
        <v>66</v>
      </c>
      <c r="CH634">
        <v>1</v>
      </c>
      <c r="CI634">
        <v>0</v>
      </c>
      <c r="CJ634">
        <v>32</v>
      </c>
      <c r="CK634" s="28" t="s">
        <v>80</v>
      </c>
    </row>
    <row r="635" spans="1:89" x14ac:dyDescent="0.35">
      <c r="A635">
        <v>634</v>
      </c>
      <c r="B635">
        <v>40</v>
      </c>
      <c r="C635" s="21" t="s">
        <v>155</v>
      </c>
      <c r="D635" s="11">
        <v>7.3</v>
      </c>
      <c r="E635" s="12">
        <v>0.5</v>
      </c>
      <c r="F635" s="7">
        <f t="shared" si="105"/>
        <v>14.6</v>
      </c>
      <c r="G635" s="8">
        <v>0</v>
      </c>
      <c r="H635" s="9">
        <v>0</v>
      </c>
      <c r="I635" s="9">
        <v>1</v>
      </c>
      <c r="J635" s="9">
        <v>0</v>
      </c>
      <c r="K635" s="9">
        <v>0</v>
      </c>
      <c r="L635" s="8">
        <v>8270</v>
      </c>
      <c r="M635" s="9">
        <v>12</v>
      </c>
      <c r="N635" s="9">
        <f t="shared" si="102"/>
        <v>8257</v>
      </c>
      <c r="O635" s="9">
        <f t="shared" si="103"/>
        <v>17</v>
      </c>
      <c r="P635" s="7">
        <v>11.13</v>
      </c>
      <c r="Q635" s="7">
        <v>20.260000000000002</v>
      </c>
      <c r="R635" s="9">
        <v>1</v>
      </c>
      <c r="S635" s="9">
        <v>0</v>
      </c>
      <c r="T635" s="9">
        <v>1</v>
      </c>
      <c r="U635" s="9">
        <v>0</v>
      </c>
      <c r="V635" s="9">
        <v>0</v>
      </c>
      <c r="W635" s="25">
        <v>0</v>
      </c>
      <c r="X635" s="9">
        <v>1</v>
      </c>
      <c r="Y635" s="9">
        <v>0</v>
      </c>
      <c r="Z635" s="25">
        <v>0</v>
      </c>
      <c r="AA635" s="9">
        <v>1</v>
      </c>
      <c r="AB635" s="25">
        <v>0</v>
      </c>
      <c r="AC635" s="17">
        <v>2002</v>
      </c>
      <c r="AD635" s="27">
        <f t="shared" si="108"/>
        <v>3.0000000000000027E-2</v>
      </c>
      <c r="AE635" s="27">
        <v>0.26100000000000001</v>
      </c>
      <c r="AF635" s="27">
        <v>0.45100000000000001</v>
      </c>
      <c r="AG635" s="34">
        <v>0.25800000000000001</v>
      </c>
      <c r="AH635" s="33">
        <v>1</v>
      </c>
      <c r="AI635" s="15">
        <v>0</v>
      </c>
      <c r="AJ635">
        <v>0.55100000000000005</v>
      </c>
      <c r="AK635" s="31">
        <v>0.44900000000000001</v>
      </c>
      <c r="AL635" t="s">
        <v>87</v>
      </c>
      <c r="AM635" s="31" t="s">
        <v>87</v>
      </c>
      <c r="AN635">
        <v>0</v>
      </c>
      <c r="AO635" s="15">
        <v>1</v>
      </c>
      <c r="AP635">
        <v>0</v>
      </c>
      <c r="AQ635" s="15">
        <v>1</v>
      </c>
      <c r="AR635" s="15" t="s">
        <v>5</v>
      </c>
      <c r="AS635">
        <v>0</v>
      </c>
      <c r="AT635">
        <v>1</v>
      </c>
      <c r="AU635">
        <v>0</v>
      </c>
      <c r="AV635">
        <v>0</v>
      </c>
      <c r="AW635">
        <v>0</v>
      </c>
      <c r="AX635">
        <v>0</v>
      </c>
      <c r="AY635" s="15">
        <v>0</v>
      </c>
      <c r="AZ635">
        <v>0</v>
      </c>
      <c r="BA635">
        <v>1</v>
      </c>
      <c r="BB635" s="15">
        <v>0</v>
      </c>
      <c r="BC635">
        <v>942</v>
      </c>
      <c r="BD635">
        <v>131</v>
      </c>
      <c r="BE635" s="21">
        <v>0.29299999999999998</v>
      </c>
      <c r="BF635" s="21">
        <f t="shared" si="107"/>
        <v>37.39</v>
      </c>
      <c r="BG635">
        <v>0</v>
      </c>
      <c r="BH635">
        <v>1</v>
      </c>
      <c r="BI635">
        <v>0</v>
      </c>
      <c r="BJ635">
        <v>0</v>
      </c>
      <c r="BK635">
        <v>0</v>
      </c>
      <c r="BL635" s="15">
        <v>0</v>
      </c>
      <c r="BM635">
        <v>0</v>
      </c>
      <c r="BN635">
        <v>0</v>
      </c>
      <c r="BO635">
        <v>1</v>
      </c>
      <c r="BP635" s="15">
        <v>0</v>
      </c>
      <c r="BQ635">
        <v>0</v>
      </c>
      <c r="BR635">
        <v>0</v>
      </c>
      <c r="BS635" s="15">
        <v>0</v>
      </c>
      <c r="BT635">
        <v>0</v>
      </c>
      <c r="BU635">
        <v>0</v>
      </c>
      <c r="BV635">
        <v>1</v>
      </c>
      <c r="BW635">
        <v>1</v>
      </c>
      <c r="BX635">
        <v>0</v>
      </c>
      <c r="BY635">
        <v>0</v>
      </c>
      <c r="BZ635">
        <v>0</v>
      </c>
      <c r="CA635">
        <v>0</v>
      </c>
      <c r="CB635">
        <v>0</v>
      </c>
      <c r="CC635">
        <v>0</v>
      </c>
      <c r="CD635">
        <v>0</v>
      </c>
      <c r="CE635" s="15">
        <v>0</v>
      </c>
      <c r="CF635">
        <v>0.17100000000000001</v>
      </c>
      <c r="CG635">
        <v>66</v>
      </c>
      <c r="CH635">
        <v>1</v>
      </c>
      <c r="CI635">
        <v>0</v>
      </c>
      <c r="CJ635">
        <v>32</v>
      </c>
      <c r="CK635" s="28" t="s">
        <v>80</v>
      </c>
    </row>
    <row r="636" spans="1:89" x14ac:dyDescent="0.35">
      <c r="A636">
        <v>635</v>
      </c>
      <c r="B636">
        <v>40</v>
      </c>
      <c r="C636" s="21" t="s">
        <v>155</v>
      </c>
      <c r="D636" s="11">
        <v>7.6</v>
      </c>
      <c r="E636" s="12">
        <v>0.8</v>
      </c>
      <c r="F636" s="7">
        <f t="shared" si="105"/>
        <v>9.4999999999999982</v>
      </c>
      <c r="G636" s="8">
        <v>0</v>
      </c>
      <c r="H636" s="9">
        <v>0</v>
      </c>
      <c r="I636" s="9">
        <v>1</v>
      </c>
      <c r="J636" s="9">
        <v>0</v>
      </c>
      <c r="K636" s="9">
        <v>0</v>
      </c>
      <c r="L636" s="8">
        <v>8270</v>
      </c>
      <c r="M636" s="9">
        <v>12</v>
      </c>
      <c r="N636" s="9">
        <f t="shared" si="102"/>
        <v>8257</v>
      </c>
      <c r="O636" s="9">
        <f t="shared" si="103"/>
        <v>17</v>
      </c>
      <c r="P636" s="7">
        <v>11.13</v>
      </c>
      <c r="Q636" s="7">
        <v>20.260000000000002</v>
      </c>
      <c r="R636" s="9">
        <v>1</v>
      </c>
      <c r="S636" s="9">
        <v>0</v>
      </c>
      <c r="T636" s="9">
        <v>1</v>
      </c>
      <c r="U636" s="9">
        <v>0</v>
      </c>
      <c r="V636" s="9">
        <v>0</v>
      </c>
      <c r="W636" s="25">
        <v>0</v>
      </c>
      <c r="X636" s="9">
        <v>1</v>
      </c>
      <c r="Y636" s="9">
        <v>0</v>
      </c>
      <c r="Z636" s="25">
        <v>0</v>
      </c>
      <c r="AA636" s="9">
        <v>1</v>
      </c>
      <c r="AB636" s="25">
        <v>0</v>
      </c>
      <c r="AC636" s="17">
        <v>2002</v>
      </c>
      <c r="AD636" s="27">
        <f t="shared" si="108"/>
        <v>3.0000000000000027E-2</v>
      </c>
      <c r="AE636" s="27">
        <v>0.26100000000000001</v>
      </c>
      <c r="AF636" s="27">
        <v>0.45100000000000001</v>
      </c>
      <c r="AG636" s="34">
        <v>0.25800000000000001</v>
      </c>
      <c r="AH636" s="33">
        <v>1</v>
      </c>
      <c r="AI636" s="15">
        <v>0</v>
      </c>
      <c r="AJ636">
        <v>0.55100000000000005</v>
      </c>
      <c r="AK636" s="31">
        <v>0.44900000000000001</v>
      </c>
      <c r="AL636" t="s">
        <v>87</v>
      </c>
      <c r="AM636" s="31" t="s">
        <v>87</v>
      </c>
      <c r="AN636">
        <v>0</v>
      </c>
      <c r="AO636" s="15">
        <v>1</v>
      </c>
      <c r="AP636">
        <v>0</v>
      </c>
      <c r="AQ636" s="15">
        <v>1</v>
      </c>
      <c r="AR636" s="15" t="s">
        <v>5</v>
      </c>
      <c r="AS636">
        <v>0</v>
      </c>
      <c r="AT636">
        <v>1</v>
      </c>
      <c r="AU636">
        <v>0</v>
      </c>
      <c r="AV636">
        <v>0</v>
      </c>
      <c r="AW636">
        <v>0</v>
      </c>
      <c r="AX636">
        <v>0</v>
      </c>
      <c r="AY636" s="15">
        <v>0</v>
      </c>
      <c r="AZ636">
        <v>0</v>
      </c>
      <c r="BA636">
        <v>1</v>
      </c>
      <c r="BB636" s="15">
        <v>0</v>
      </c>
      <c r="BC636">
        <v>942</v>
      </c>
      <c r="BD636">
        <v>131</v>
      </c>
      <c r="BE636" s="21">
        <v>0.29299999999999998</v>
      </c>
      <c r="BF636" s="21">
        <f t="shared" si="107"/>
        <v>37.39</v>
      </c>
      <c r="BG636">
        <v>0</v>
      </c>
      <c r="BH636">
        <v>1</v>
      </c>
      <c r="BI636">
        <v>0</v>
      </c>
      <c r="BJ636">
        <v>0</v>
      </c>
      <c r="BK636">
        <v>0</v>
      </c>
      <c r="BL636" s="15">
        <v>0</v>
      </c>
      <c r="BM636">
        <v>0</v>
      </c>
      <c r="BN636">
        <v>0</v>
      </c>
      <c r="BO636">
        <v>1</v>
      </c>
      <c r="BP636" s="15">
        <v>0</v>
      </c>
      <c r="BQ636">
        <v>0</v>
      </c>
      <c r="BR636">
        <v>0</v>
      </c>
      <c r="BS636" s="15">
        <v>0</v>
      </c>
      <c r="BT636">
        <v>0</v>
      </c>
      <c r="BU636">
        <v>0</v>
      </c>
      <c r="BV636">
        <v>1</v>
      </c>
      <c r="BW636">
        <v>1</v>
      </c>
      <c r="BX636">
        <v>0</v>
      </c>
      <c r="BY636">
        <v>0</v>
      </c>
      <c r="BZ636">
        <v>0</v>
      </c>
      <c r="CA636">
        <v>0</v>
      </c>
      <c r="CB636">
        <v>0</v>
      </c>
      <c r="CC636">
        <v>0</v>
      </c>
      <c r="CD636">
        <v>0</v>
      </c>
      <c r="CE636" s="15">
        <v>0</v>
      </c>
      <c r="CF636">
        <v>0.17100000000000001</v>
      </c>
      <c r="CG636">
        <v>66</v>
      </c>
      <c r="CH636">
        <v>1</v>
      </c>
      <c r="CI636">
        <v>0</v>
      </c>
      <c r="CJ636">
        <v>32</v>
      </c>
      <c r="CK636" s="28" t="s">
        <v>80</v>
      </c>
    </row>
    <row r="637" spans="1:89" x14ac:dyDescent="0.35">
      <c r="A637">
        <v>636</v>
      </c>
      <c r="B637">
        <v>40</v>
      </c>
      <c r="C637" s="21" t="s">
        <v>155</v>
      </c>
      <c r="D637" s="11">
        <v>7.5</v>
      </c>
      <c r="E637" s="12">
        <v>0.8</v>
      </c>
      <c r="F637" s="7">
        <f t="shared" si="105"/>
        <v>9.375</v>
      </c>
      <c r="G637" s="8">
        <v>0</v>
      </c>
      <c r="H637" s="9">
        <v>0</v>
      </c>
      <c r="I637" s="9">
        <v>1</v>
      </c>
      <c r="J637" s="9">
        <v>0</v>
      </c>
      <c r="K637" s="9">
        <v>0</v>
      </c>
      <c r="L637" s="8">
        <v>8270</v>
      </c>
      <c r="M637" s="9">
        <v>12</v>
      </c>
      <c r="N637" s="9">
        <f t="shared" si="102"/>
        <v>8257</v>
      </c>
      <c r="O637" s="9">
        <f t="shared" si="103"/>
        <v>17</v>
      </c>
      <c r="P637" s="7">
        <v>11.13</v>
      </c>
      <c r="Q637" s="7">
        <v>20.260000000000002</v>
      </c>
      <c r="R637" s="9">
        <v>1</v>
      </c>
      <c r="S637" s="9">
        <v>0</v>
      </c>
      <c r="T637" s="9">
        <v>1</v>
      </c>
      <c r="U637" s="9">
        <v>0</v>
      </c>
      <c r="V637" s="9">
        <v>0</v>
      </c>
      <c r="W637" s="25">
        <v>0</v>
      </c>
      <c r="X637" s="9">
        <v>1</v>
      </c>
      <c r="Y637" s="9">
        <v>0</v>
      </c>
      <c r="Z637" s="25">
        <v>0</v>
      </c>
      <c r="AA637" s="9">
        <v>1</v>
      </c>
      <c r="AB637" s="25">
        <v>0</v>
      </c>
      <c r="AC637" s="17">
        <v>2002</v>
      </c>
      <c r="AD637" s="27">
        <f t="shared" si="108"/>
        <v>3.0000000000000027E-2</v>
      </c>
      <c r="AE637" s="27">
        <v>0.26100000000000001</v>
      </c>
      <c r="AF637" s="27">
        <v>0.45100000000000001</v>
      </c>
      <c r="AG637" s="34">
        <v>0.25800000000000001</v>
      </c>
      <c r="AH637" s="33">
        <v>1</v>
      </c>
      <c r="AI637" s="15">
        <v>0</v>
      </c>
      <c r="AJ637">
        <v>0.55100000000000005</v>
      </c>
      <c r="AK637" s="31">
        <v>0.44900000000000001</v>
      </c>
      <c r="AL637" t="s">
        <v>87</v>
      </c>
      <c r="AM637" s="31" t="s">
        <v>87</v>
      </c>
      <c r="AN637">
        <v>0</v>
      </c>
      <c r="AO637" s="15">
        <v>1</v>
      </c>
      <c r="AP637">
        <v>0</v>
      </c>
      <c r="AQ637" s="15">
        <v>1</v>
      </c>
      <c r="AR637" s="15" t="s">
        <v>5</v>
      </c>
      <c r="AS637">
        <v>0</v>
      </c>
      <c r="AT637">
        <v>1</v>
      </c>
      <c r="AU637">
        <v>0</v>
      </c>
      <c r="AV637">
        <v>0</v>
      </c>
      <c r="AW637">
        <v>0</v>
      </c>
      <c r="AX637">
        <v>0</v>
      </c>
      <c r="AY637" s="15">
        <v>0</v>
      </c>
      <c r="AZ637">
        <v>0</v>
      </c>
      <c r="BA637">
        <v>1</v>
      </c>
      <c r="BB637" s="15">
        <v>0</v>
      </c>
      <c r="BC637">
        <v>942</v>
      </c>
      <c r="BD637">
        <v>131</v>
      </c>
      <c r="BE637" s="21">
        <v>0.29299999999999998</v>
      </c>
      <c r="BF637" s="21">
        <f t="shared" si="107"/>
        <v>37.39</v>
      </c>
      <c r="BG637">
        <v>0</v>
      </c>
      <c r="BH637">
        <v>1</v>
      </c>
      <c r="BI637">
        <v>0</v>
      </c>
      <c r="BJ637">
        <v>0</v>
      </c>
      <c r="BK637">
        <v>0</v>
      </c>
      <c r="BL637" s="15">
        <v>0</v>
      </c>
      <c r="BM637">
        <v>0</v>
      </c>
      <c r="BN637">
        <v>0</v>
      </c>
      <c r="BO637">
        <v>1</v>
      </c>
      <c r="BP637" s="15">
        <v>0</v>
      </c>
      <c r="BQ637">
        <v>0</v>
      </c>
      <c r="BR637">
        <v>0</v>
      </c>
      <c r="BS637" s="15">
        <v>0</v>
      </c>
      <c r="BT637">
        <v>0</v>
      </c>
      <c r="BU637">
        <v>0</v>
      </c>
      <c r="BV637">
        <v>1</v>
      </c>
      <c r="BW637">
        <v>1</v>
      </c>
      <c r="BX637">
        <v>0</v>
      </c>
      <c r="BY637">
        <v>0</v>
      </c>
      <c r="BZ637">
        <v>0</v>
      </c>
      <c r="CA637">
        <v>0</v>
      </c>
      <c r="CB637">
        <v>0</v>
      </c>
      <c r="CC637">
        <v>0</v>
      </c>
      <c r="CD637">
        <v>0</v>
      </c>
      <c r="CE637" s="15">
        <v>0</v>
      </c>
      <c r="CF637">
        <v>0.17100000000000001</v>
      </c>
      <c r="CG637">
        <v>66</v>
      </c>
      <c r="CH637">
        <v>1</v>
      </c>
      <c r="CI637">
        <v>0</v>
      </c>
      <c r="CJ637">
        <v>32</v>
      </c>
      <c r="CK637" s="28" t="s">
        <v>80</v>
      </c>
    </row>
    <row r="638" spans="1:89" x14ac:dyDescent="0.35">
      <c r="A638">
        <v>637</v>
      </c>
      <c r="B638">
        <v>40</v>
      </c>
      <c r="C638" s="21" t="s">
        <v>155</v>
      </c>
      <c r="D638" s="11">
        <v>6.5</v>
      </c>
      <c r="E638" s="12">
        <v>0.3</v>
      </c>
      <c r="F638" s="7">
        <f t="shared" si="105"/>
        <v>21.666666666666668</v>
      </c>
      <c r="G638" s="8">
        <v>0</v>
      </c>
      <c r="H638" s="9">
        <v>0</v>
      </c>
      <c r="I638" s="9">
        <v>1</v>
      </c>
      <c r="J638" s="9">
        <v>0</v>
      </c>
      <c r="K638" s="9">
        <v>0</v>
      </c>
      <c r="L638" s="8">
        <v>8270</v>
      </c>
      <c r="M638" s="9">
        <v>12</v>
      </c>
      <c r="N638" s="9">
        <f t="shared" si="102"/>
        <v>8257</v>
      </c>
      <c r="O638" s="9">
        <f t="shared" si="103"/>
        <v>17</v>
      </c>
      <c r="P638" s="7">
        <v>11.13</v>
      </c>
      <c r="Q638" s="7">
        <v>20.260000000000002</v>
      </c>
      <c r="R638" s="9">
        <v>1</v>
      </c>
      <c r="S638" s="9">
        <v>0</v>
      </c>
      <c r="T638" s="9">
        <v>1</v>
      </c>
      <c r="U638" s="9">
        <v>0</v>
      </c>
      <c r="V638" s="9">
        <v>0</v>
      </c>
      <c r="W638" s="25">
        <v>0</v>
      </c>
      <c r="X638" s="9">
        <v>1</v>
      </c>
      <c r="Y638" s="9">
        <v>0</v>
      </c>
      <c r="Z638" s="25">
        <v>0</v>
      </c>
      <c r="AA638" s="9">
        <v>1</v>
      </c>
      <c r="AB638" s="25">
        <v>0</v>
      </c>
      <c r="AC638" s="17">
        <v>2002</v>
      </c>
      <c r="AD638" s="27">
        <f t="shared" si="108"/>
        <v>3.0000000000000027E-2</v>
      </c>
      <c r="AE638" s="27">
        <v>0.26100000000000001</v>
      </c>
      <c r="AF638" s="27">
        <v>0.45100000000000001</v>
      </c>
      <c r="AG638" s="34">
        <v>0.25800000000000001</v>
      </c>
      <c r="AH638" s="33">
        <v>1</v>
      </c>
      <c r="AI638" s="15">
        <v>0</v>
      </c>
      <c r="AJ638">
        <v>0.55100000000000005</v>
      </c>
      <c r="AK638" s="31">
        <v>0.44900000000000001</v>
      </c>
      <c r="AL638" t="s">
        <v>87</v>
      </c>
      <c r="AM638" s="31" t="s">
        <v>87</v>
      </c>
      <c r="AN638">
        <v>0</v>
      </c>
      <c r="AO638" s="15">
        <v>1</v>
      </c>
      <c r="AP638">
        <v>0</v>
      </c>
      <c r="AQ638" s="15">
        <v>1</v>
      </c>
      <c r="AR638" s="15" t="s">
        <v>5</v>
      </c>
      <c r="AS638">
        <v>0</v>
      </c>
      <c r="AT638">
        <v>1</v>
      </c>
      <c r="AU638">
        <v>0</v>
      </c>
      <c r="AV638">
        <v>0</v>
      </c>
      <c r="AW638">
        <v>0</v>
      </c>
      <c r="AX638">
        <v>0</v>
      </c>
      <c r="AY638" s="15">
        <v>0</v>
      </c>
      <c r="AZ638">
        <v>0</v>
      </c>
      <c r="BA638">
        <v>1</v>
      </c>
      <c r="BB638" s="15">
        <v>0</v>
      </c>
      <c r="BC638">
        <v>942</v>
      </c>
      <c r="BD638">
        <v>131</v>
      </c>
      <c r="BE638" s="21">
        <v>0.29299999999999998</v>
      </c>
      <c r="BF638" s="21">
        <f t="shared" si="107"/>
        <v>37.39</v>
      </c>
      <c r="BG638">
        <v>0</v>
      </c>
      <c r="BH638">
        <v>1</v>
      </c>
      <c r="BI638">
        <v>0</v>
      </c>
      <c r="BJ638">
        <v>0</v>
      </c>
      <c r="BK638">
        <v>0</v>
      </c>
      <c r="BL638" s="15">
        <v>0</v>
      </c>
      <c r="BM638">
        <v>0</v>
      </c>
      <c r="BN638">
        <v>0</v>
      </c>
      <c r="BO638">
        <v>1</v>
      </c>
      <c r="BP638" s="15">
        <v>0</v>
      </c>
      <c r="BQ638">
        <v>0</v>
      </c>
      <c r="BR638">
        <v>0</v>
      </c>
      <c r="BS638" s="15">
        <v>0</v>
      </c>
      <c r="BT638">
        <v>0</v>
      </c>
      <c r="BU638">
        <v>0</v>
      </c>
      <c r="BV638">
        <v>1</v>
      </c>
      <c r="BW638">
        <v>1</v>
      </c>
      <c r="BX638">
        <v>0</v>
      </c>
      <c r="BY638">
        <v>0</v>
      </c>
      <c r="BZ638">
        <v>0</v>
      </c>
      <c r="CA638">
        <v>0</v>
      </c>
      <c r="CB638">
        <v>0</v>
      </c>
      <c r="CC638">
        <v>0</v>
      </c>
      <c r="CD638">
        <v>0</v>
      </c>
      <c r="CE638" s="15">
        <v>0</v>
      </c>
      <c r="CF638">
        <v>0.17100000000000001</v>
      </c>
      <c r="CG638">
        <v>66</v>
      </c>
      <c r="CH638">
        <v>1</v>
      </c>
      <c r="CI638">
        <v>0</v>
      </c>
      <c r="CJ638">
        <v>32</v>
      </c>
      <c r="CK638" s="28" t="s">
        <v>80</v>
      </c>
    </row>
    <row r="639" spans="1:89" x14ac:dyDescent="0.35">
      <c r="A639">
        <v>638</v>
      </c>
      <c r="B639">
        <v>40</v>
      </c>
      <c r="C639" s="21" t="s">
        <v>155</v>
      </c>
      <c r="D639" s="11">
        <v>6.5</v>
      </c>
      <c r="E639" s="12">
        <v>0.3</v>
      </c>
      <c r="F639" s="7">
        <f t="shared" si="105"/>
        <v>21.666666666666668</v>
      </c>
      <c r="G639" s="8">
        <v>0</v>
      </c>
      <c r="H639" s="9">
        <v>0</v>
      </c>
      <c r="I639" s="9">
        <v>1</v>
      </c>
      <c r="J639" s="9">
        <v>0</v>
      </c>
      <c r="K639" s="9">
        <v>0</v>
      </c>
      <c r="L639" s="8">
        <v>8270</v>
      </c>
      <c r="M639" s="9">
        <v>12</v>
      </c>
      <c r="N639" s="9">
        <f t="shared" si="102"/>
        <v>8257</v>
      </c>
      <c r="O639" s="9">
        <f t="shared" si="103"/>
        <v>17</v>
      </c>
      <c r="P639" s="7">
        <v>11.13</v>
      </c>
      <c r="Q639" s="7">
        <v>20.260000000000002</v>
      </c>
      <c r="R639" s="9">
        <v>1</v>
      </c>
      <c r="S639" s="9">
        <v>0</v>
      </c>
      <c r="T639" s="9">
        <v>1</v>
      </c>
      <c r="U639" s="9">
        <v>0</v>
      </c>
      <c r="V639" s="9">
        <v>0</v>
      </c>
      <c r="W639" s="25">
        <v>0</v>
      </c>
      <c r="X639" s="9">
        <v>1</v>
      </c>
      <c r="Y639" s="9">
        <v>0</v>
      </c>
      <c r="Z639" s="25">
        <v>0</v>
      </c>
      <c r="AA639" s="9">
        <v>1</v>
      </c>
      <c r="AB639" s="25">
        <v>0</v>
      </c>
      <c r="AC639" s="17">
        <v>2002</v>
      </c>
      <c r="AD639" s="27">
        <f t="shared" si="108"/>
        <v>3.0000000000000027E-2</v>
      </c>
      <c r="AE639" s="27">
        <v>0.26100000000000001</v>
      </c>
      <c r="AF639" s="27">
        <v>0.45100000000000001</v>
      </c>
      <c r="AG639" s="34">
        <v>0.25800000000000001</v>
      </c>
      <c r="AH639" s="33">
        <v>1</v>
      </c>
      <c r="AI639" s="15">
        <v>0</v>
      </c>
      <c r="AJ639">
        <v>0.55100000000000005</v>
      </c>
      <c r="AK639" s="31">
        <v>0.44900000000000001</v>
      </c>
      <c r="AL639" t="s">
        <v>87</v>
      </c>
      <c r="AM639" s="31" t="s">
        <v>87</v>
      </c>
      <c r="AN639">
        <v>0</v>
      </c>
      <c r="AO639" s="15">
        <v>1</v>
      </c>
      <c r="AP639">
        <v>0</v>
      </c>
      <c r="AQ639" s="15">
        <v>1</v>
      </c>
      <c r="AR639" s="15" t="s">
        <v>5</v>
      </c>
      <c r="AS639">
        <v>0</v>
      </c>
      <c r="AT639">
        <v>1</v>
      </c>
      <c r="AU639">
        <v>0</v>
      </c>
      <c r="AV639">
        <v>0</v>
      </c>
      <c r="AW639">
        <v>0</v>
      </c>
      <c r="AX639">
        <v>0</v>
      </c>
      <c r="AY639" s="15">
        <v>0</v>
      </c>
      <c r="AZ639">
        <v>0</v>
      </c>
      <c r="BA639">
        <v>1</v>
      </c>
      <c r="BB639" s="15">
        <v>0</v>
      </c>
      <c r="BC639">
        <v>942</v>
      </c>
      <c r="BD639">
        <v>131</v>
      </c>
      <c r="BE639" s="21">
        <v>0.29299999999999998</v>
      </c>
      <c r="BF639" s="21">
        <f t="shared" si="107"/>
        <v>37.39</v>
      </c>
      <c r="BG639">
        <v>0</v>
      </c>
      <c r="BH639">
        <v>1</v>
      </c>
      <c r="BI639">
        <v>0</v>
      </c>
      <c r="BJ639">
        <v>0</v>
      </c>
      <c r="BK639">
        <v>0</v>
      </c>
      <c r="BL639" s="15">
        <v>0</v>
      </c>
      <c r="BM639">
        <v>0</v>
      </c>
      <c r="BN639">
        <v>0</v>
      </c>
      <c r="BO639">
        <v>1</v>
      </c>
      <c r="BP639" s="15">
        <v>0</v>
      </c>
      <c r="BQ639">
        <v>0</v>
      </c>
      <c r="BR639">
        <v>0</v>
      </c>
      <c r="BS639" s="15">
        <v>0</v>
      </c>
      <c r="BT639">
        <v>0</v>
      </c>
      <c r="BU639">
        <v>0</v>
      </c>
      <c r="BV639">
        <v>1</v>
      </c>
      <c r="BW639">
        <v>1</v>
      </c>
      <c r="BX639">
        <v>0</v>
      </c>
      <c r="BY639">
        <v>0</v>
      </c>
      <c r="BZ639">
        <v>0</v>
      </c>
      <c r="CA639">
        <v>0</v>
      </c>
      <c r="CB639">
        <v>0</v>
      </c>
      <c r="CC639">
        <v>0</v>
      </c>
      <c r="CD639">
        <v>0</v>
      </c>
      <c r="CE639" s="15">
        <v>0</v>
      </c>
      <c r="CF639">
        <v>0.17100000000000001</v>
      </c>
      <c r="CG639">
        <v>66</v>
      </c>
      <c r="CH639">
        <v>1</v>
      </c>
      <c r="CI639">
        <v>0</v>
      </c>
      <c r="CJ639">
        <v>32</v>
      </c>
      <c r="CK639" s="28" t="s">
        <v>80</v>
      </c>
    </row>
    <row r="640" spans="1:89" x14ac:dyDescent="0.35">
      <c r="A640">
        <v>639</v>
      </c>
      <c r="B640">
        <v>40</v>
      </c>
      <c r="C640" s="21" t="s">
        <v>155</v>
      </c>
      <c r="D640" s="11">
        <v>4.3</v>
      </c>
      <c r="E640" s="12">
        <v>0.4</v>
      </c>
      <c r="F640" s="7">
        <f t="shared" ref="F640:F646" si="109">D640/E640</f>
        <v>10.749999999999998</v>
      </c>
      <c r="G640" s="8">
        <v>0</v>
      </c>
      <c r="H640" s="9">
        <v>0</v>
      </c>
      <c r="I640" s="9">
        <v>1</v>
      </c>
      <c r="J640" s="9">
        <v>0</v>
      </c>
      <c r="K640" s="9">
        <v>0</v>
      </c>
      <c r="L640" s="8">
        <v>8270</v>
      </c>
      <c r="M640" s="9">
        <v>12</v>
      </c>
      <c r="N640" s="9">
        <f t="shared" si="102"/>
        <v>8257</v>
      </c>
      <c r="O640" s="9">
        <f t="shared" si="103"/>
        <v>17</v>
      </c>
      <c r="P640" s="7">
        <v>11.13</v>
      </c>
      <c r="Q640" s="7">
        <v>20.260000000000002</v>
      </c>
      <c r="R640" s="9">
        <v>1</v>
      </c>
      <c r="S640" s="9">
        <v>0</v>
      </c>
      <c r="T640" s="9">
        <v>1</v>
      </c>
      <c r="U640" s="9">
        <v>0</v>
      </c>
      <c r="V640" s="9">
        <v>0</v>
      </c>
      <c r="W640" s="25">
        <v>0</v>
      </c>
      <c r="X640" s="9">
        <v>1</v>
      </c>
      <c r="Y640" s="9">
        <v>0</v>
      </c>
      <c r="Z640" s="25">
        <v>0</v>
      </c>
      <c r="AA640" s="9">
        <v>1</v>
      </c>
      <c r="AB640" s="25">
        <v>0</v>
      </c>
      <c r="AC640" s="17">
        <v>2002</v>
      </c>
      <c r="AD640" s="27">
        <f t="shared" si="108"/>
        <v>3.0000000000000027E-2</v>
      </c>
      <c r="AE640" s="27">
        <v>0.26100000000000001</v>
      </c>
      <c r="AF640" s="27">
        <v>0.45100000000000001</v>
      </c>
      <c r="AG640" s="34">
        <v>0.25800000000000001</v>
      </c>
      <c r="AH640" s="33">
        <v>1</v>
      </c>
      <c r="AI640" s="15">
        <v>0</v>
      </c>
      <c r="AJ640">
        <v>0.55100000000000005</v>
      </c>
      <c r="AK640" s="31">
        <v>0.44900000000000001</v>
      </c>
      <c r="AL640" t="s">
        <v>87</v>
      </c>
      <c r="AM640" s="31" t="s">
        <v>87</v>
      </c>
      <c r="AN640">
        <v>0</v>
      </c>
      <c r="AO640" s="15">
        <v>1</v>
      </c>
      <c r="AP640">
        <v>0</v>
      </c>
      <c r="AQ640" s="15">
        <v>1</v>
      </c>
      <c r="AR640" s="15" t="s">
        <v>5</v>
      </c>
      <c r="AS640">
        <v>0</v>
      </c>
      <c r="AT640">
        <v>1</v>
      </c>
      <c r="AU640">
        <v>0</v>
      </c>
      <c r="AV640">
        <v>0</v>
      </c>
      <c r="AW640">
        <v>0</v>
      </c>
      <c r="AX640">
        <v>0</v>
      </c>
      <c r="AY640" s="15">
        <v>0</v>
      </c>
      <c r="AZ640">
        <v>0</v>
      </c>
      <c r="BA640">
        <v>1</v>
      </c>
      <c r="BB640" s="15">
        <v>0</v>
      </c>
      <c r="BC640">
        <v>942</v>
      </c>
      <c r="BD640">
        <v>131</v>
      </c>
      <c r="BE640" s="21">
        <v>0.29299999999999998</v>
      </c>
      <c r="BF640" s="21">
        <f t="shared" si="107"/>
        <v>37.39</v>
      </c>
      <c r="BG640">
        <v>0</v>
      </c>
      <c r="BH640">
        <v>1</v>
      </c>
      <c r="BI640">
        <v>0</v>
      </c>
      <c r="BJ640">
        <v>0</v>
      </c>
      <c r="BK640">
        <v>0</v>
      </c>
      <c r="BL640" s="15">
        <v>0</v>
      </c>
      <c r="BM640">
        <v>0</v>
      </c>
      <c r="BN640">
        <v>0</v>
      </c>
      <c r="BO640">
        <v>1</v>
      </c>
      <c r="BP640" s="15">
        <v>0</v>
      </c>
      <c r="BQ640">
        <v>0</v>
      </c>
      <c r="BR640">
        <v>0</v>
      </c>
      <c r="BS640" s="15">
        <v>0</v>
      </c>
      <c r="BT640">
        <v>0</v>
      </c>
      <c r="BU640">
        <v>0</v>
      </c>
      <c r="BV640">
        <v>1</v>
      </c>
      <c r="BW640">
        <v>1</v>
      </c>
      <c r="BX640">
        <v>0</v>
      </c>
      <c r="BY640">
        <v>0</v>
      </c>
      <c r="BZ640">
        <v>0</v>
      </c>
      <c r="CA640">
        <v>0</v>
      </c>
      <c r="CB640">
        <v>0</v>
      </c>
      <c r="CC640">
        <v>0</v>
      </c>
      <c r="CD640">
        <v>0</v>
      </c>
      <c r="CE640" s="15">
        <v>0</v>
      </c>
      <c r="CF640">
        <v>0.17100000000000001</v>
      </c>
      <c r="CG640">
        <v>66</v>
      </c>
      <c r="CH640">
        <v>1</v>
      </c>
      <c r="CI640">
        <v>0</v>
      </c>
      <c r="CJ640">
        <v>32</v>
      </c>
      <c r="CK640" s="28" t="s">
        <v>80</v>
      </c>
    </row>
    <row r="641" spans="1:89" s="99" customFormat="1" x14ac:dyDescent="0.35">
      <c r="A641" s="99">
        <v>640</v>
      </c>
      <c r="B641" s="99">
        <v>40</v>
      </c>
      <c r="C641" s="100" t="s">
        <v>155</v>
      </c>
      <c r="D641" s="101">
        <v>4.2</v>
      </c>
      <c r="E641" s="102">
        <v>0.4</v>
      </c>
      <c r="F641" s="103">
        <f t="shared" si="109"/>
        <v>10.5</v>
      </c>
      <c r="G641" s="105">
        <v>0</v>
      </c>
      <c r="H641" s="106">
        <v>0</v>
      </c>
      <c r="I641" s="106">
        <v>1</v>
      </c>
      <c r="J641" s="106">
        <v>0</v>
      </c>
      <c r="K641" s="106">
        <v>0</v>
      </c>
      <c r="L641" s="105">
        <v>8270</v>
      </c>
      <c r="M641" s="106">
        <v>12</v>
      </c>
      <c r="N641" s="106">
        <f t="shared" si="102"/>
        <v>8257</v>
      </c>
      <c r="O641" s="106">
        <f t="shared" si="103"/>
        <v>17</v>
      </c>
      <c r="P641" s="103">
        <v>11.13</v>
      </c>
      <c r="Q641" s="103">
        <v>20.260000000000002</v>
      </c>
      <c r="R641" s="106">
        <v>1</v>
      </c>
      <c r="S641" s="106">
        <v>0</v>
      </c>
      <c r="T641" s="106">
        <v>1</v>
      </c>
      <c r="U641" s="106">
        <v>0</v>
      </c>
      <c r="V641" s="106">
        <v>0</v>
      </c>
      <c r="W641" s="107">
        <v>0</v>
      </c>
      <c r="X641" s="106">
        <v>1</v>
      </c>
      <c r="Y641" s="106">
        <v>0</v>
      </c>
      <c r="Z641" s="107">
        <v>0</v>
      </c>
      <c r="AA641" s="106">
        <v>1</v>
      </c>
      <c r="AB641" s="107">
        <v>0</v>
      </c>
      <c r="AC641" s="108">
        <v>2002</v>
      </c>
      <c r="AD641" s="104">
        <f t="shared" si="108"/>
        <v>3.0000000000000027E-2</v>
      </c>
      <c r="AE641" s="104">
        <v>0.26100000000000001</v>
      </c>
      <c r="AF641" s="104">
        <v>0.45100000000000001</v>
      </c>
      <c r="AG641" s="109">
        <v>0.25800000000000001</v>
      </c>
      <c r="AH641" s="110">
        <v>1</v>
      </c>
      <c r="AI641" s="111">
        <v>0</v>
      </c>
      <c r="AJ641" s="99">
        <v>0.55100000000000005</v>
      </c>
      <c r="AK641" s="112">
        <v>0.44900000000000001</v>
      </c>
      <c r="AL641" s="99" t="s">
        <v>87</v>
      </c>
      <c r="AM641" s="112" t="s">
        <v>87</v>
      </c>
      <c r="AN641">
        <v>0</v>
      </c>
      <c r="AO641" s="111">
        <v>1</v>
      </c>
      <c r="AP641" s="99">
        <v>0</v>
      </c>
      <c r="AQ641" s="111">
        <v>1</v>
      </c>
      <c r="AR641" s="111" t="s">
        <v>5</v>
      </c>
      <c r="AS641">
        <v>0</v>
      </c>
      <c r="AT641">
        <v>1</v>
      </c>
      <c r="AU641">
        <v>0</v>
      </c>
      <c r="AV641">
        <v>0</v>
      </c>
      <c r="AW641">
        <v>0</v>
      </c>
      <c r="AX641">
        <v>0</v>
      </c>
      <c r="AY641" s="111">
        <v>0</v>
      </c>
      <c r="AZ641">
        <v>0</v>
      </c>
      <c r="BA641">
        <v>1</v>
      </c>
      <c r="BB641" s="111">
        <v>0</v>
      </c>
      <c r="BC641">
        <v>942</v>
      </c>
      <c r="BD641">
        <v>131</v>
      </c>
      <c r="BE641" s="100">
        <v>0.29299999999999998</v>
      </c>
      <c r="BF641" s="100">
        <f t="shared" si="107"/>
        <v>37.39</v>
      </c>
      <c r="BG641" s="99">
        <v>0</v>
      </c>
      <c r="BH641" s="99">
        <v>1</v>
      </c>
      <c r="BI641" s="99">
        <v>0</v>
      </c>
      <c r="BJ641" s="99">
        <v>0</v>
      </c>
      <c r="BK641" s="99">
        <v>0</v>
      </c>
      <c r="BL641" s="111">
        <v>0</v>
      </c>
      <c r="BM641" s="99">
        <v>0</v>
      </c>
      <c r="BN641" s="99">
        <v>0</v>
      </c>
      <c r="BO641" s="99">
        <v>1</v>
      </c>
      <c r="BP641" s="111">
        <v>0</v>
      </c>
      <c r="BQ641" s="99">
        <v>0</v>
      </c>
      <c r="BR641" s="99">
        <v>0</v>
      </c>
      <c r="BS641" s="111">
        <v>0</v>
      </c>
      <c r="BT641" s="99">
        <v>0</v>
      </c>
      <c r="BU641" s="99">
        <v>0</v>
      </c>
      <c r="BV641" s="99">
        <v>1</v>
      </c>
      <c r="BW641" s="99">
        <v>1</v>
      </c>
      <c r="BX641" s="99">
        <v>0</v>
      </c>
      <c r="BY641" s="99">
        <v>0</v>
      </c>
      <c r="BZ641" s="99">
        <v>0</v>
      </c>
      <c r="CA641">
        <v>0</v>
      </c>
      <c r="CB641" s="99">
        <v>0</v>
      </c>
      <c r="CC641" s="99">
        <v>0</v>
      </c>
      <c r="CD641" s="99">
        <v>0</v>
      </c>
      <c r="CE641" s="111">
        <v>0</v>
      </c>
      <c r="CF641">
        <v>0.17100000000000001</v>
      </c>
      <c r="CG641">
        <v>66</v>
      </c>
      <c r="CH641">
        <v>1</v>
      </c>
      <c r="CI641" s="99">
        <v>0</v>
      </c>
      <c r="CJ641" s="99">
        <v>32</v>
      </c>
      <c r="CK641" s="28" t="s">
        <v>80</v>
      </c>
    </row>
    <row r="642" spans="1:89" x14ac:dyDescent="0.35">
      <c r="A642">
        <v>641</v>
      </c>
      <c r="B642">
        <v>41</v>
      </c>
      <c r="C642" s="21" t="s">
        <v>156</v>
      </c>
      <c r="D642" s="11">
        <v>4.0999999999999996</v>
      </c>
      <c r="E642" s="12">
        <v>0.2</v>
      </c>
      <c r="F642" s="7">
        <f t="shared" si="109"/>
        <v>20.499999999999996</v>
      </c>
      <c r="G642" s="8">
        <v>0</v>
      </c>
      <c r="H642" s="9">
        <v>1</v>
      </c>
      <c r="I642" s="9">
        <v>0</v>
      </c>
      <c r="J642" s="9">
        <v>0</v>
      </c>
      <c r="K642" s="9">
        <v>0</v>
      </c>
      <c r="L642" s="8">
        <v>8369</v>
      </c>
      <c r="M642" s="9">
        <v>3</v>
      </c>
      <c r="N642" s="9">
        <f t="shared" ref="N642:N705" si="110">L642-M642-1</f>
        <v>8365</v>
      </c>
      <c r="O642" s="9">
        <f t="shared" ref="O642:O705" si="111">COUNTIF(B:B,B642)</f>
        <v>15</v>
      </c>
      <c r="P642" s="7">
        <v>9.89</v>
      </c>
      <c r="Q642" s="7">
        <v>16.940000000000001</v>
      </c>
      <c r="R642" s="9">
        <v>1</v>
      </c>
      <c r="S642" s="9">
        <v>0</v>
      </c>
      <c r="T642" s="9">
        <v>1</v>
      </c>
      <c r="U642" s="9">
        <v>0</v>
      </c>
      <c r="V642" s="9">
        <v>0</v>
      </c>
      <c r="W642" s="25">
        <v>0</v>
      </c>
      <c r="X642" s="9">
        <v>0</v>
      </c>
      <c r="Y642" s="9">
        <v>1</v>
      </c>
      <c r="Z642" s="25">
        <v>0</v>
      </c>
      <c r="AA642" s="9">
        <v>0</v>
      </c>
      <c r="AB642" s="25">
        <v>1</v>
      </c>
      <c r="AC642" s="17">
        <v>2012</v>
      </c>
      <c r="AD642" s="27">
        <v>0.19700000000000001</v>
      </c>
      <c r="AE642" s="27">
        <v>0.12</v>
      </c>
      <c r="AF642" s="27">
        <f t="shared" ref="AF642:AF656" si="112">1-SUM(AE642,AD642,AG642)</f>
        <v>0.43999999999999995</v>
      </c>
      <c r="AG642" s="34">
        <v>0.24299999999999999</v>
      </c>
      <c r="AH642" s="33">
        <v>1</v>
      </c>
      <c r="AI642" s="15">
        <v>0</v>
      </c>
      <c r="AJ642">
        <v>1</v>
      </c>
      <c r="AK642" s="31">
        <v>0</v>
      </c>
      <c r="AL642">
        <v>0.55200000000000005</v>
      </c>
      <c r="AM642" s="31">
        <v>0.44800000000000001</v>
      </c>
      <c r="AN642">
        <v>0</v>
      </c>
      <c r="AO642" s="15">
        <v>1</v>
      </c>
      <c r="AP642" t="s">
        <v>87</v>
      </c>
      <c r="AQ642" s="15" t="s">
        <v>87</v>
      </c>
      <c r="AR642" s="15" t="s">
        <v>6</v>
      </c>
      <c r="AS642">
        <v>0</v>
      </c>
      <c r="AT642">
        <v>0</v>
      </c>
      <c r="AU642">
        <v>0</v>
      </c>
      <c r="AV642">
        <v>0</v>
      </c>
      <c r="AW642">
        <v>1</v>
      </c>
      <c r="AX642">
        <v>0</v>
      </c>
      <c r="AY642" s="15">
        <v>0</v>
      </c>
      <c r="AZ642">
        <v>0</v>
      </c>
      <c r="BA642">
        <v>1</v>
      </c>
      <c r="BB642" s="15">
        <v>0</v>
      </c>
      <c r="BC642">
        <v>2675</v>
      </c>
      <c r="BD642">
        <v>153</v>
      </c>
      <c r="BE642" s="21">
        <v>0.26400000000000001</v>
      </c>
      <c r="BF642" s="21">
        <v>35.5</v>
      </c>
      <c r="BG642">
        <v>1</v>
      </c>
      <c r="BH642">
        <v>0</v>
      </c>
      <c r="BI642">
        <v>0</v>
      </c>
      <c r="BJ642">
        <v>0</v>
      </c>
      <c r="BK642">
        <v>0</v>
      </c>
      <c r="BL642" s="15">
        <v>0</v>
      </c>
      <c r="BM642">
        <v>0</v>
      </c>
      <c r="BN642">
        <v>0</v>
      </c>
      <c r="BO642">
        <v>1</v>
      </c>
      <c r="BP642" s="15">
        <v>0</v>
      </c>
      <c r="BQ642">
        <v>0</v>
      </c>
      <c r="BR642">
        <v>0</v>
      </c>
      <c r="BS642" s="15">
        <v>0</v>
      </c>
      <c r="BT642">
        <v>0</v>
      </c>
      <c r="BU642">
        <v>0</v>
      </c>
      <c r="BV642">
        <v>1</v>
      </c>
      <c r="BW642">
        <v>1</v>
      </c>
      <c r="BX642">
        <v>0</v>
      </c>
      <c r="BY642">
        <v>0</v>
      </c>
      <c r="BZ642">
        <v>0</v>
      </c>
      <c r="CA642">
        <v>0</v>
      </c>
      <c r="CB642">
        <v>0</v>
      </c>
      <c r="CC642">
        <v>0</v>
      </c>
      <c r="CD642">
        <v>0</v>
      </c>
      <c r="CE642" s="15">
        <v>0</v>
      </c>
      <c r="CF642">
        <v>0.13900000000000001</v>
      </c>
      <c r="CG642">
        <v>42</v>
      </c>
      <c r="CH642">
        <v>1</v>
      </c>
      <c r="CI642">
        <v>0</v>
      </c>
      <c r="CJ642">
        <v>39</v>
      </c>
      <c r="CK642" s="28" t="s">
        <v>80</v>
      </c>
    </row>
    <row r="643" spans="1:89" x14ac:dyDescent="0.35">
      <c r="A643">
        <v>642</v>
      </c>
      <c r="B643">
        <v>41</v>
      </c>
      <c r="C643" s="21" t="s">
        <v>156</v>
      </c>
      <c r="D643" s="11">
        <v>2.2000000000000002</v>
      </c>
      <c r="E643" s="12">
        <v>0.2</v>
      </c>
      <c r="F643" s="7">
        <f t="shared" si="109"/>
        <v>11</v>
      </c>
      <c r="G643" s="8">
        <v>0</v>
      </c>
      <c r="H643" s="9">
        <v>1</v>
      </c>
      <c r="I643" s="9">
        <v>0</v>
      </c>
      <c r="J643" s="9">
        <v>0</v>
      </c>
      <c r="K643" s="9">
        <v>0</v>
      </c>
      <c r="L643" s="8">
        <v>4738</v>
      </c>
      <c r="M643" s="9">
        <v>3</v>
      </c>
      <c r="N643" s="9">
        <f t="shared" si="110"/>
        <v>4734</v>
      </c>
      <c r="O643" s="9">
        <f t="shared" si="111"/>
        <v>15</v>
      </c>
      <c r="P643" s="7">
        <v>9.89</v>
      </c>
      <c r="Q643" s="7">
        <v>16.940000000000001</v>
      </c>
      <c r="R643" s="9">
        <v>1</v>
      </c>
      <c r="S643" s="9">
        <v>0</v>
      </c>
      <c r="T643" s="9">
        <v>1</v>
      </c>
      <c r="U643" s="9">
        <v>0</v>
      </c>
      <c r="V643" s="9">
        <v>0</v>
      </c>
      <c r="W643" s="25">
        <v>0</v>
      </c>
      <c r="X643" s="9">
        <v>0</v>
      </c>
      <c r="Y643" s="9">
        <v>1</v>
      </c>
      <c r="Z643" s="25">
        <v>0</v>
      </c>
      <c r="AA643" s="9">
        <v>0</v>
      </c>
      <c r="AB643" s="25">
        <v>1</v>
      </c>
      <c r="AC643" s="17">
        <v>2012</v>
      </c>
      <c r="AD643" s="27">
        <v>0.19700000000000001</v>
      </c>
      <c r="AE643" s="27">
        <v>0.12</v>
      </c>
      <c r="AF643" s="27">
        <f t="shared" si="112"/>
        <v>0.43999999999999995</v>
      </c>
      <c r="AG643" s="34">
        <v>0.24299999999999999</v>
      </c>
      <c r="AH643" s="33">
        <v>1</v>
      </c>
      <c r="AI643" s="15">
        <v>0</v>
      </c>
      <c r="AJ643">
        <v>1</v>
      </c>
      <c r="AK643" s="31">
        <v>0</v>
      </c>
      <c r="AL643">
        <v>0.55200000000000005</v>
      </c>
      <c r="AM643" s="31">
        <v>0.44800000000000001</v>
      </c>
      <c r="AN643">
        <v>0</v>
      </c>
      <c r="AO643" s="15">
        <v>1</v>
      </c>
      <c r="AP643" t="s">
        <v>87</v>
      </c>
      <c r="AQ643" s="15" t="s">
        <v>87</v>
      </c>
      <c r="AR643" s="15" t="s">
        <v>6</v>
      </c>
      <c r="AS643">
        <v>0</v>
      </c>
      <c r="AT643">
        <v>0</v>
      </c>
      <c r="AU643">
        <v>0</v>
      </c>
      <c r="AV643">
        <v>0</v>
      </c>
      <c r="AW643">
        <v>1</v>
      </c>
      <c r="AX643">
        <v>0</v>
      </c>
      <c r="AY643" s="15">
        <v>0</v>
      </c>
      <c r="AZ643">
        <v>0</v>
      </c>
      <c r="BA643">
        <v>1</v>
      </c>
      <c r="BB643" s="15">
        <v>0</v>
      </c>
      <c r="BC643">
        <v>2675</v>
      </c>
      <c r="BD643">
        <v>153</v>
      </c>
      <c r="BE643" s="21">
        <v>0.26400000000000001</v>
      </c>
      <c r="BF643" s="21">
        <v>35.5</v>
      </c>
      <c r="BG643">
        <v>1</v>
      </c>
      <c r="BH643">
        <v>0</v>
      </c>
      <c r="BI643">
        <v>0</v>
      </c>
      <c r="BJ643">
        <v>0</v>
      </c>
      <c r="BK643">
        <v>0</v>
      </c>
      <c r="BL643" s="15">
        <v>0</v>
      </c>
      <c r="BM643">
        <v>0</v>
      </c>
      <c r="BN643">
        <v>0</v>
      </c>
      <c r="BO643">
        <v>1</v>
      </c>
      <c r="BP643" s="15">
        <v>0</v>
      </c>
      <c r="BQ643">
        <v>0</v>
      </c>
      <c r="BR643">
        <v>0</v>
      </c>
      <c r="BS643" s="15">
        <v>0</v>
      </c>
      <c r="BT643">
        <v>0</v>
      </c>
      <c r="BU643">
        <v>0</v>
      </c>
      <c r="BV643">
        <v>1</v>
      </c>
      <c r="BW643">
        <v>1</v>
      </c>
      <c r="BX643">
        <v>0</v>
      </c>
      <c r="BY643">
        <v>0</v>
      </c>
      <c r="BZ643">
        <v>0</v>
      </c>
      <c r="CA643">
        <v>0</v>
      </c>
      <c r="CB643">
        <v>0</v>
      </c>
      <c r="CC643">
        <v>0</v>
      </c>
      <c r="CD643">
        <v>0</v>
      </c>
      <c r="CE643" s="15">
        <v>0</v>
      </c>
      <c r="CF643">
        <v>0.13900000000000001</v>
      </c>
      <c r="CG643">
        <v>42</v>
      </c>
      <c r="CH643">
        <v>1</v>
      </c>
      <c r="CI643">
        <v>0</v>
      </c>
      <c r="CJ643">
        <v>39</v>
      </c>
      <c r="CK643" s="28" t="s">
        <v>80</v>
      </c>
    </row>
    <row r="644" spans="1:89" x14ac:dyDescent="0.35">
      <c r="A644">
        <v>643</v>
      </c>
      <c r="B644">
        <v>41</v>
      </c>
      <c r="C644" s="21" t="s">
        <v>156</v>
      </c>
      <c r="D644" s="11">
        <v>5.3</v>
      </c>
      <c r="E644" s="12">
        <v>0.2</v>
      </c>
      <c r="F644" s="7">
        <f t="shared" si="109"/>
        <v>26.499999999999996</v>
      </c>
      <c r="G644" s="8">
        <v>0</v>
      </c>
      <c r="H644" s="9">
        <v>1</v>
      </c>
      <c r="I644" s="9">
        <v>0</v>
      </c>
      <c r="J644" s="9">
        <v>0</v>
      </c>
      <c r="K644" s="9">
        <v>0</v>
      </c>
      <c r="L644" s="8">
        <v>3631</v>
      </c>
      <c r="M644" s="9">
        <v>3</v>
      </c>
      <c r="N644" s="9">
        <f t="shared" si="110"/>
        <v>3627</v>
      </c>
      <c r="O644" s="9">
        <f t="shared" si="111"/>
        <v>15</v>
      </c>
      <c r="P644" s="7">
        <v>9.89</v>
      </c>
      <c r="Q644" s="7">
        <v>16.940000000000001</v>
      </c>
      <c r="R644" s="9">
        <v>1</v>
      </c>
      <c r="S644" s="9">
        <v>0</v>
      </c>
      <c r="T644" s="9">
        <v>1</v>
      </c>
      <c r="U644" s="9">
        <v>0</v>
      </c>
      <c r="V644" s="9">
        <v>0</v>
      </c>
      <c r="W644" s="25">
        <v>0</v>
      </c>
      <c r="X644" s="9">
        <v>0</v>
      </c>
      <c r="Y644" s="9">
        <v>1</v>
      </c>
      <c r="Z644" s="25">
        <v>0</v>
      </c>
      <c r="AA644" s="9">
        <v>0</v>
      </c>
      <c r="AB644" s="25">
        <v>1</v>
      </c>
      <c r="AC644" s="17">
        <v>2012</v>
      </c>
      <c r="AD644" s="27">
        <v>0.19700000000000001</v>
      </c>
      <c r="AE644" s="27">
        <v>0.12</v>
      </c>
      <c r="AF644" s="27">
        <f t="shared" si="112"/>
        <v>0.43999999999999995</v>
      </c>
      <c r="AG644" s="34">
        <v>0.24299999999999999</v>
      </c>
      <c r="AH644" s="33">
        <v>1</v>
      </c>
      <c r="AI644" s="15">
        <v>0</v>
      </c>
      <c r="AJ644">
        <v>1</v>
      </c>
      <c r="AK644" s="31">
        <v>0</v>
      </c>
      <c r="AL644">
        <v>0.55200000000000005</v>
      </c>
      <c r="AM644" s="31">
        <v>0.44800000000000001</v>
      </c>
      <c r="AN644">
        <v>0</v>
      </c>
      <c r="AO644" s="15">
        <v>1</v>
      </c>
      <c r="AP644" t="s">
        <v>87</v>
      </c>
      <c r="AQ644" s="15" t="s">
        <v>87</v>
      </c>
      <c r="AR644" s="15" t="s">
        <v>6</v>
      </c>
      <c r="AS644">
        <v>0</v>
      </c>
      <c r="AT644">
        <v>0</v>
      </c>
      <c r="AU644">
        <v>0</v>
      </c>
      <c r="AV644">
        <v>0</v>
      </c>
      <c r="AW644">
        <v>1</v>
      </c>
      <c r="AX644">
        <v>0</v>
      </c>
      <c r="AY644" s="15">
        <v>0</v>
      </c>
      <c r="AZ644">
        <v>0</v>
      </c>
      <c r="BA644">
        <v>1</v>
      </c>
      <c r="BB644" s="15">
        <v>0</v>
      </c>
      <c r="BC644">
        <v>2675</v>
      </c>
      <c r="BD644">
        <v>153</v>
      </c>
      <c r="BE644" s="21">
        <v>0.26400000000000001</v>
      </c>
      <c r="BF644" s="21">
        <v>35.5</v>
      </c>
      <c r="BG644">
        <v>1</v>
      </c>
      <c r="BH644">
        <v>0</v>
      </c>
      <c r="BI644">
        <v>0</v>
      </c>
      <c r="BJ644">
        <v>0</v>
      </c>
      <c r="BK644">
        <v>0</v>
      </c>
      <c r="BL644" s="15">
        <v>0</v>
      </c>
      <c r="BM644">
        <v>0</v>
      </c>
      <c r="BN644">
        <v>0</v>
      </c>
      <c r="BO644">
        <v>1</v>
      </c>
      <c r="BP644" s="15">
        <v>0</v>
      </c>
      <c r="BQ644">
        <v>0</v>
      </c>
      <c r="BR644">
        <v>0</v>
      </c>
      <c r="BS644" s="15">
        <v>0</v>
      </c>
      <c r="BT644">
        <v>0</v>
      </c>
      <c r="BU644">
        <v>0</v>
      </c>
      <c r="BV644">
        <v>1</v>
      </c>
      <c r="BW644">
        <v>1</v>
      </c>
      <c r="BX644">
        <v>0</v>
      </c>
      <c r="BY644">
        <v>0</v>
      </c>
      <c r="BZ644">
        <v>0</v>
      </c>
      <c r="CA644">
        <v>0</v>
      </c>
      <c r="CB644">
        <v>0</v>
      </c>
      <c r="CC644">
        <v>0</v>
      </c>
      <c r="CD644">
        <v>0</v>
      </c>
      <c r="CE644" s="15">
        <v>0</v>
      </c>
      <c r="CF644">
        <v>0.13900000000000001</v>
      </c>
      <c r="CG644">
        <v>42</v>
      </c>
      <c r="CH644">
        <v>1</v>
      </c>
      <c r="CI644">
        <v>0</v>
      </c>
      <c r="CJ644">
        <v>39</v>
      </c>
      <c r="CK644" s="28" t="s">
        <v>80</v>
      </c>
    </row>
    <row r="645" spans="1:89" x14ac:dyDescent="0.35">
      <c r="A645">
        <v>644</v>
      </c>
      <c r="B645">
        <v>41</v>
      </c>
      <c r="C645" s="21" t="s">
        <v>156</v>
      </c>
      <c r="D645" s="11">
        <v>1.8</v>
      </c>
      <c r="E645" s="12">
        <v>0.5</v>
      </c>
      <c r="F645" s="7">
        <f t="shared" si="109"/>
        <v>3.6</v>
      </c>
      <c r="G645" s="8">
        <v>0</v>
      </c>
      <c r="H645" s="9">
        <v>1</v>
      </c>
      <c r="I645" s="9">
        <v>0</v>
      </c>
      <c r="J645" s="9">
        <v>0</v>
      </c>
      <c r="K645" s="9">
        <v>0</v>
      </c>
      <c r="L645" s="8">
        <v>2298</v>
      </c>
      <c r="M645" s="9">
        <v>3</v>
      </c>
      <c r="N645" s="9">
        <f t="shared" si="110"/>
        <v>2294</v>
      </c>
      <c r="O645" s="9">
        <f t="shared" si="111"/>
        <v>15</v>
      </c>
      <c r="P645" s="7">
        <v>9.81</v>
      </c>
      <c r="Q645" s="7">
        <v>11.78</v>
      </c>
      <c r="R645" s="9">
        <v>1</v>
      </c>
      <c r="S645" s="9">
        <v>0</v>
      </c>
      <c r="T645" s="9">
        <v>1</v>
      </c>
      <c r="U645" s="9">
        <v>0</v>
      </c>
      <c r="V645" s="9">
        <v>0</v>
      </c>
      <c r="W645" s="25">
        <v>0</v>
      </c>
      <c r="X645" s="9">
        <v>0</v>
      </c>
      <c r="Y645" s="9">
        <v>1</v>
      </c>
      <c r="Z645" s="25">
        <v>0</v>
      </c>
      <c r="AA645" s="9">
        <v>0</v>
      </c>
      <c r="AB645" s="25">
        <v>1</v>
      </c>
      <c r="AC645" s="17">
        <v>2012</v>
      </c>
      <c r="AD645" s="27">
        <v>0.19700000000000001</v>
      </c>
      <c r="AE645" s="27">
        <v>0.12</v>
      </c>
      <c r="AF645" s="27">
        <f t="shared" si="112"/>
        <v>0.43999999999999995</v>
      </c>
      <c r="AG645" s="34">
        <v>0.24299999999999999</v>
      </c>
      <c r="AH645" s="33">
        <v>1</v>
      </c>
      <c r="AI645" s="15">
        <v>0</v>
      </c>
      <c r="AJ645">
        <v>1</v>
      </c>
      <c r="AK645" s="31">
        <v>0</v>
      </c>
      <c r="AL645">
        <v>0.55200000000000005</v>
      </c>
      <c r="AM645" s="31">
        <v>0.44800000000000001</v>
      </c>
      <c r="AN645">
        <v>0</v>
      </c>
      <c r="AO645" s="15">
        <v>1</v>
      </c>
      <c r="AP645" t="s">
        <v>87</v>
      </c>
      <c r="AQ645" s="15" t="s">
        <v>87</v>
      </c>
      <c r="AR645" s="15" t="s">
        <v>6</v>
      </c>
      <c r="AS645">
        <v>0</v>
      </c>
      <c r="AT645">
        <v>0</v>
      </c>
      <c r="AU645">
        <v>0</v>
      </c>
      <c r="AV645">
        <v>0</v>
      </c>
      <c r="AW645">
        <v>1</v>
      </c>
      <c r="AX645">
        <v>0</v>
      </c>
      <c r="AY645" s="15">
        <v>0</v>
      </c>
      <c r="AZ645">
        <v>0</v>
      </c>
      <c r="BA645">
        <v>1</v>
      </c>
      <c r="BB645" s="15">
        <v>0</v>
      </c>
      <c r="BC645">
        <v>2675</v>
      </c>
      <c r="BD645">
        <v>153</v>
      </c>
      <c r="BE645" s="21">
        <v>0.26400000000000001</v>
      </c>
      <c r="BF645" s="21">
        <v>29.52</v>
      </c>
      <c r="BG645">
        <v>0</v>
      </c>
      <c r="BH645">
        <v>1</v>
      </c>
      <c r="BI645">
        <v>0</v>
      </c>
      <c r="BJ645">
        <v>0</v>
      </c>
      <c r="BK645">
        <v>0</v>
      </c>
      <c r="BL645" s="15">
        <v>0</v>
      </c>
      <c r="BM645">
        <v>0</v>
      </c>
      <c r="BN645">
        <v>0</v>
      </c>
      <c r="BO645">
        <v>1</v>
      </c>
      <c r="BP645" s="15">
        <v>0</v>
      </c>
      <c r="BQ645">
        <v>0</v>
      </c>
      <c r="BR645">
        <v>0</v>
      </c>
      <c r="BS645" s="15">
        <v>0</v>
      </c>
      <c r="BT645">
        <v>0</v>
      </c>
      <c r="BU645">
        <v>0</v>
      </c>
      <c r="BV645">
        <v>0</v>
      </c>
      <c r="BW645">
        <v>0</v>
      </c>
      <c r="BX645">
        <v>0</v>
      </c>
      <c r="BY645">
        <v>0</v>
      </c>
      <c r="BZ645">
        <v>0</v>
      </c>
      <c r="CA645">
        <v>0</v>
      </c>
      <c r="CB645">
        <v>0</v>
      </c>
      <c r="CC645">
        <v>0</v>
      </c>
      <c r="CD645">
        <v>0</v>
      </c>
      <c r="CE645" s="15">
        <v>0</v>
      </c>
      <c r="CF645">
        <v>0.13900000000000001</v>
      </c>
      <c r="CG645">
        <v>42</v>
      </c>
      <c r="CH645">
        <v>1</v>
      </c>
      <c r="CI645">
        <v>0</v>
      </c>
      <c r="CJ645">
        <v>39</v>
      </c>
      <c r="CK645" s="28" t="s">
        <v>80</v>
      </c>
    </row>
    <row r="646" spans="1:89" x14ac:dyDescent="0.35">
      <c r="A646">
        <v>645</v>
      </c>
      <c r="B646">
        <v>41</v>
      </c>
      <c r="C646" s="21" t="s">
        <v>156</v>
      </c>
      <c r="D646" s="11">
        <v>0.7</v>
      </c>
      <c r="E646" s="12">
        <v>0.7</v>
      </c>
      <c r="F646" s="7">
        <f t="shared" si="109"/>
        <v>1</v>
      </c>
      <c r="G646" s="8">
        <v>0</v>
      </c>
      <c r="H646" s="9">
        <v>1</v>
      </c>
      <c r="I646" s="9">
        <v>0</v>
      </c>
      <c r="J646" s="9">
        <v>0</v>
      </c>
      <c r="K646" s="9">
        <v>0</v>
      </c>
      <c r="L646" s="8">
        <v>1650</v>
      </c>
      <c r="M646" s="9">
        <v>3</v>
      </c>
      <c r="N646" s="9">
        <f t="shared" si="110"/>
        <v>1646</v>
      </c>
      <c r="O646" s="9">
        <f t="shared" si="111"/>
        <v>15</v>
      </c>
      <c r="P646" s="7">
        <v>9.81</v>
      </c>
      <c r="Q646" s="7">
        <v>11.78</v>
      </c>
      <c r="R646" s="9">
        <v>1</v>
      </c>
      <c r="S646" s="9">
        <v>0</v>
      </c>
      <c r="T646" s="9">
        <v>1</v>
      </c>
      <c r="U646" s="9">
        <v>0</v>
      </c>
      <c r="V646" s="9">
        <v>0</v>
      </c>
      <c r="W646" s="25">
        <v>0</v>
      </c>
      <c r="X646" s="9">
        <v>0</v>
      </c>
      <c r="Y646" s="9">
        <v>1</v>
      </c>
      <c r="Z646" s="25">
        <v>0</v>
      </c>
      <c r="AA646" s="9">
        <v>0</v>
      </c>
      <c r="AB646" s="25">
        <v>1</v>
      </c>
      <c r="AC646" s="17">
        <v>2012</v>
      </c>
      <c r="AD646" s="27">
        <v>0.19700000000000001</v>
      </c>
      <c r="AE646" s="27">
        <v>0.12</v>
      </c>
      <c r="AF646" s="27">
        <f t="shared" si="112"/>
        <v>0.43999999999999995</v>
      </c>
      <c r="AG646" s="34">
        <v>0.24299999999999999</v>
      </c>
      <c r="AH646" s="33">
        <v>1</v>
      </c>
      <c r="AI646" s="15">
        <v>0</v>
      </c>
      <c r="AJ646">
        <v>1</v>
      </c>
      <c r="AK646" s="31">
        <v>0</v>
      </c>
      <c r="AL646">
        <v>0.55200000000000005</v>
      </c>
      <c r="AM646" s="31">
        <v>0.44800000000000001</v>
      </c>
      <c r="AN646">
        <v>0</v>
      </c>
      <c r="AO646" s="15">
        <v>1</v>
      </c>
      <c r="AP646" t="s">
        <v>87</v>
      </c>
      <c r="AQ646" s="15" t="s">
        <v>87</v>
      </c>
      <c r="AR646" s="15" t="s">
        <v>6</v>
      </c>
      <c r="AS646">
        <v>0</v>
      </c>
      <c r="AT646">
        <v>0</v>
      </c>
      <c r="AU646">
        <v>0</v>
      </c>
      <c r="AV646">
        <v>0</v>
      </c>
      <c r="AW646">
        <v>1</v>
      </c>
      <c r="AX646">
        <v>0</v>
      </c>
      <c r="AY646" s="15">
        <v>0</v>
      </c>
      <c r="AZ646">
        <v>0</v>
      </c>
      <c r="BA646">
        <v>1</v>
      </c>
      <c r="BB646" s="15">
        <v>0</v>
      </c>
      <c r="BC646">
        <v>2675</v>
      </c>
      <c r="BD646">
        <v>153</v>
      </c>
      <c r="BE646" s="21">
        <v>0.26400000000000001</v>
      </c>
      <c r="BF646" s="21">
        <v>29.52</v>
      </c>
      <c r="BG646">
        <v>0</v>
      </c>
      <c r="BH646">
        <v>1</v>
      </c>
      <c r="BI646">
        <v>0</v>
      </c>
      <c r="BJ646">
        <v>0</v>
      </c>
      <c r="BK646">
        <v>0</v>
      </c>
      <c r="BL646" s="15">
        <v>0</v>
      </c>
      <c r="BM646">
        <v>0</v>
      </c>
      <c r="BN646">
        <v>0</v>
      </c>
      <c r="BO646">
        <v>1</v>
      </c>
      <c r="BP646" s="15">
        <v>0</v>
      </c>
      <c r="BQ646">
        <v>0</v>
      </c>
      <c r="BR646">
        <v>0</v>
      </c>
      <c r="BS646" s="15">
        <v>0</v>
      </c>
      <c r="BT646">
        <v>0</v>
      </c>
      <c r="BU646">
        <v>0</v>
      </c>
      <c r="BV646">
        <v>1</v>
      </c>
      <c r="BW646">
        <v>1</v>
      </c>
      <c r="BX646">
        <v>0</v>
      </c>
      <c r="BY646">
        <v>0</v>
      </c>
      <c r="BZ646">
        <v>0</v>
      </c>
      <c r="CA646">
        <v>0</v>
      </c>
      <c r="CB646">
        <v>1</v>
      </c>
      <c r="CC646">
        <v>0</v>
      </c>
      <c r="CD646">
        <v>0</v>
      </c>
      <c r="CE646" s="15">
        <v>0</v>
      </c>
      <c r="CF646">
        <v>0.13900000000000001</v>
      </c>
      <c r="CG646">
        <v>42</v>
      </c>
      <c r="CH646">
        <v>1</v>
      </c>
      <c r="CI646">
        <v>0</v>
      </c>
      <c r="CJ646">
        <v>39</v>
      </c>
      <c r="CK646" s="28" t="s">
        <v>80</v>
      </c>
    </row>
    <row r="647" spans="1:89" x14ac:dyDescent="0.35">
      <c r="A647">
        <v>646</v>
      </c>
      <c r="B647">
        <v>41</v>
      </c>
      <c r="C647" s="21" t="s">
        <v>156</v>
      </c>
      <c r="D647" s="11">
        <v>0.5750039497608439</v>
      </c>
      <c r="E647" s="12">
        <v>0.43728262586852529</v>
      </c>
      <c r="F647" s="7">
        <v>1.314948081046619</v>
      </c>
      <c r="G647" s="8">
        <v>0</v>
      </c>
      <c r="H647" s="9">
        <v>1</v>
      </c>
      <c r="I647" s="9">
        <v>0</v>
      </c>
      <c r="J647" s="9">
        <v>0</v>
      </c>
      <c r="K647" s="9">
        <v>0</v>
      </c>
      <c r="L647" s="8">
        <v>8371</v>
      </c>
      <c r="M647" s="9">
        <v>7</v>
      </c>
      <c r="N647" s="9">
        <f t="shared" si="110"/>
        <v>8363</v>
      </c>
      <c r="O647" s="9">
        <f t="shared" si="111"/>
        <v>15</v>
      </c>
      <c r="P647" s="7">
        <v>9.89</v>
      </c>
      <c r="Q647" s="7">
        <v>16.940000000000001</v>
      </c>
      <c r="R647" s="9">
        <v>0</v>
      </c>
      <c r="S647" s="9">
        <v>1</v>
      </c>
      <c r="T647" s="9">
        <v>1</v>
      </c>
      <c r="U647" s="9">
        <v>0</v>
      </c>
      <c r="V647" s="9">
        <v>0</v>
      </c>
      <c r="W647" s="25">
        <v>0</v>
      </c>
      <c r="X647" s="9">
        <v>0</v>
      </c>
      <c r="Y647" s="9">
        <v>1</v>
      </c>
      <c r="Z647" s="25">
        <v>0</v>
      </c>
      <c r="AA647" s="9">
        <v>0</v>
      </c>
      <c r="AB647" s="25">
        <v>1</v>
      </c>
      <c r="AC647" s="17">
        <v>2012</v>
      </c>
      <c r="AD647" s="27">
        <v>0.19700000000000001</v>
      </c>
      <c r="AE647" s="27">
        <v>0.12</v>
      </c>
      <c r="AF647" s="27">
        <f t="shared" si="112"/>
        <v>0.43999999999999995</v>
      </c>
      <c r="AG647" s="34">
        <v>0.24299999999999999</v>
      </c>
      <c r="AH647" s="33">
        <v>1</v>
      </c>
      <c r="AI647" s="15">
        <v>0</v>
      </c>
      <c r="AJ647">
        <v>1</v>
      </c>
      <c r="AK647" s="31">
        <v>0</v>
      </c>
      <c r="AL647">
        <v>0.55200000000000005</v>
      </c>
      <c r="AM647" s="31">
        <v>0.44800000000000001</v>
      </c>
      <c r="AN647">
        <v>0</v>
      </c>
      <c r="AO647" s="15">
        <v>1</v>
      </c>
      <c r="AP647" t="s">
        <v>87</v>
      </c>
      <c r="AQ647" s="15" t="s">
        <v>87</v>
      </c>
      <c r="AR647" s="15" t="s">
        <v>6</v>
      </c>
      <c r="AS647">
        <v>0</v>
      </c>
      <c r="AT647">
        <v>0</v>
      </c>
      <c r="AU647">
        <v>0</v>
      </c>
      <c r="AV647">
        <v>0</v>
      </c>
      <c r="AW647">
        <v>1</v>
      </c>
      <c r="AX647">
        <v>0</v>
      </c>
      <c r="AY647" s="15">
        <v>0</v>
      </c>
      <c r="AZ647">
        <v>0</v>
      </c>
      <c r="BA647">
        <v>1</v>
      </c>
      <c r="BB647" s="15">
        <v>0</v>
      </c>
      <c r="BC647">
        <v>2675</v>
      </c>
      <c r="BD647">
        <v>153</v>
      </c>
      <c r="BE647" s="21">
        <v>0.26400000000000001</v>
      </c>
      <c r="BF647" s="21">
        <v>35.5</v>
      </c>
      <c r="BG647">
        <v>1</v>
      </c>
      <c r="BH647">
        <v>0</v>
      </c>
      <c r="BI647">
        <v>0</v>
      </c>
      <c r="BJ647">
        <v>0</v>
      </c>
      <c r="BK647">
        <v>0</v>
      </c>
      <c r="BL647" s="15">
        <v>0</v>
      </c>
      <c r="BM647">
        <v>0</v>
      </c>
      <c r="BN647">
        <v>0</v>
      </c>
      <c r="BO647">
        <v>1</v>
      </c>
      <c r="BP647" s="15">
        <v>0</v>
      </c>
      <c r="BQ647">
        <v>0</v>
      </c>
      <c r="BR647">
        <v>0</v>
      </c>
      <c r="BS647" s="15">
        <v>0</v>
      </c>
      <c r="BT647">
        <v>0</v>
      </c>
      <c r="BU647">
        <v>0</v>
      </c>
      <c r="BV647">
        <v>1</v>
      </c>
      <c r="BW647">
        <v>1</v>
      </c>
      <c r="BX647">
        <v>0</v>
      </c>
      <c r="BY647">
        <v>0</v>
      </c>
      <c r="BZ647">
        <v>0</v>
      </c>
      <c r="CA647">
        <v>0</v>
      </c>
      <c r="CB647">
        <v>1</v>
      </c>
      <c r="CC647">
        <v>0</v>
      </c>
      <c r="CD647">
        <v>0</v>
      </c>
      <c r="CE647" s="15">
        <v>0</v>
      </c>
      <c r="CF647">
        <v>0.13900000000000001</v>
      </c>
      <c r="CG647">
        <v>42</v>
      </c>
      <c r="CH647">
        <v>1</v>
      </c>
      <c r="CI647">
        <v>0</v>
      </c>
      <c r="CJ647">
        <v>39</v>
      </c>
      <c r="CK647" s="28" t="s">
        <v>80</v>
      </c>
    </row>
    <row r="648" spans="1:89" x14ac:dyDescent="0.35">
      <c r="A648">
        <v>647</v>
      </c>
      <c r="B648">
        <v>41</v>
      </c>
      <c r="C648" s="21" t="s">
        <v>156</v>
      </c>
      <c r="D648" s="11">
        <v>1.2184273858862</v>
      </c>
      <c r="E648" s="12">
        <v>1.31316747221383</v>
      </c>
      <c r="F648" s="7">
        <v>0.92785376706909273</v>
      </c>
      <c r="G648" s="8">
        <v>0</v>
      </c>
      <c r="H648" s="9">
        <v>1</v>
      </c>
      <c r="I648" s="9">
        <v>0</v>
      </c>
      <c r="J648" s="9">
        <v>0</v>
      </c>
      <c r="K648" s="9">
        <v>0</v>
      </c>
      <c r="L648" s="8">
        <v>8371</v>
      </c>
      <c r="M648" s="9">
        <v>7</v>
      </c>
      <c r="N648" s="9">
        <f t="shared" si="110"/>
        <v>8363</v>
      </c>
      <c r="O648" s="9">
        <f t="shared" si="111"/>
        <v>15</v>
      </c>
      <c r="P648" s="7">
        <v>9.89</v>
      </c>
      <c r="Q648" s="7">
        <v>16.940000000000001</v>
      </c>
      <c r="R648" s="9">
        <v>0</v>
      </c>
      <c r="S648" s="9">
        <v>1</v>
      </c>
      <c r="T648" s="9">
        <v>1</v>
      </c>
      <c r="U648" s="9">
        <v>0</v>
      </c>
      <c r="V648" s="9">
        <v>0</v>
      </c>
      <c r="W648" s="25">
        <v>0</v>
      </c>
      <c r="X648" s="9">
        <v>0</v>
      </c>
      <c r="Y648" s="9">
        <v>1</v>
      </c>
      <c r="Z648" s="25">
        <v>0</v>
      </c>
      <c r="AA648" s="9">
        <v>0</v>
      </c>
      <c r="AB648" s="25">
        <v>1</v>
      </c>
      <c r="AC648" s="17">
        <v>2012</v>
      </c>
      <c r="AD648" s="27">
        <v>0.19700000000000001</v>
      </c>
      <c r="AE648" s="27">
        <v>0.12</v>
      </c>
      <c r="AF648" s="27">
        <f t="shared" si="112"/>
        <v>0.43999999999999995</v>
      </c>
      <c r="AG648" s="34">
        <v>0.24299999999999999</v>
      </c>
      <c r="AH648" s="33">
        <v>1</v>
      </c>
      <c r="AI648" s="15">
        <v>0</v>
      </c>
      <c r="AJ648">
        <v>1</v>
      </c>
      <c r="AK648" s="31">
        <v>0</v>
      </c>
      <c r="AL648">
        <v>0.55200000000000005</v>
      </c>
      <c r="AM648" s="31">
        <v>0.44800000000000001</v>
      </c>
      <c r="AN648">
        <v>0</v>
      </c>
      <c r="AO648" s="15">
        <v>1</v>
      </c>
      <c r="AP648" t="s">
        <v>87</v>
      </c>
      <c r="AQ648" s="15" t="s">
        <v>87</v>
      </c>
      <c r="AR648" s="15" t="s">
        <v>6</v>
      </c>
      <c r="AS648">
        <v>0</v>
      </c>
      <c r="AT648">
        <v>0</v>
      </c>
      <c r="AU648">
        <v>0</v>
      </c>
      <c r="AV648">
        <v>0</v>
      </c>
      <c r="AW648">
        <v>1</v>
      </c>
      <c r="AX648">
        <v>0</v>
      </c>
      <c r="AY648" s="15">
        <v>0</v>
      </c>
      <c r="AZ648">
        <v>0</v>
      </c>
      <c r="BA648">
        <v>1</v>
      </c>
      <c r="BB648" s="15">
        <v>0</v>
      </c>
      <c r="BC648">
        <v>2675</v>
      </c>
      <c r="BD648">
        <v>153</v>
      </c>
      <c r="BE648" s="21">
        <v>0.26400000000000001</v>
      </c>
      <c r="BF648" s="21">
        <v>35.5</v>
      </c>
      <c r="BG648">
        <v>1</v>
      </c>
      <c r="BH648">
        <v>0</v>
      </c>
      <c r="BI648">
        <v>0</v>
      </c>
      <c r="BJ648">
        <v>0</v>
      </c>
      <c r="BK648">
        <v>0</v>
      </c>
      <c r="BL648" s="15">
        <v>0</v>
      </c>
      <c r="BM648">
        <v>0</v>
      </c>
      <c r="BN648">
        <v>0</v>
      </c>
      <c r="BO648">
        <v>1</v>
      </c>
      <c r="BP648" s="15">
        <v>0</v>
      </c>
      <c r="BQ648">
        <v>0</v>
      </c>
      <c r="BR648">
        <v>0</v>
      </c>
      <c r="BS648" s="15">
        <v>0</v>
      </c>
      <c r="BT648">
        <v>0</v>
      </c>
      <c r="BU648">
        <v>0</v>
      </c>
      <c r="BV648">
        <v>1</v>
      </c>
      <c r="BW648">
        <v>1</v>
      </c>
      <c r="BX648">
        <v>0</v>
      </c>
      <c r="BY648">
        <v>0</v>
      </c>
      <c r="BZ648">
        <v>0</v>
      </c>
      <c r="CA648">
        <v>0</v>
      </c>
      <c r="CB648">
        <v>1</v>
      </c>
      <c r="CC648">
        <v>0</v>
      </c>
      <c r="CD648">
        <v>0</v>
      </c>
      <c r="CE648" s="15">
        <v>0</v>
      </c>
      <c r="CF648">
        <v>0.13900000000000001</v>
      </c>
      <c r="CG648">
        <v>42</v>
      </c>
      <c r="CH648">
        <v>1</v>
      </c>
      <c r="CI648">
        <v>0</v>
      </c>
      <c r="CJ648">
        <v>39</v>
      </c>
      <c r="CK648" s="28" t="s">
        <v>80</v>
      </c>
    </row>
    <row r="649" spans="1:89" x14ac:dyDescent="0.35">
      <c r="A649">
        <v>648</v>
      </c>
      <c r="B649">
        <v>41</v>
      </c>
      <c r="C649" s="21" t="s">
        <v>156</v>
      </c>
      <c r="D649" s="11">
        <v>4.6168956617874226</v>
      </c>
      <c r="E649" s="12">
        <v>1.1152942840532909</v>
      </c>
      <c r="F649" s="7">
        <v>4.1396210200309964</v>
      </c>
      <c r="G649" s="8">
        <v>0</v>
      </c>
      <c r="H649" s="9">
        <v>1</v>
      </c>
      <c r="I649" s="9">
        <v>0</v>
      </c>
      <c r="J649" s="9">
        <v>0</v>
      </c>
      <c r="K649" s="9">
        <v>0</v>
      </c>
      <c r="L649" s="8">
        <v>8371</v>
      </c>
      <c r="M649" s="9">
        <v>7</v>
      </c>
      <c r="N649" s="9">
        <f t="shared" si="110"/>
        <v>8363</v>
      </c>
      <c r="O649" s="9">
        <f t="shared" si="111"/>
        <v>15</v>
      </c>
      <c r="P649" s="7">
        <v>9.89</v>
      </c>
      <c r="Q649" s="7">
        <v>16.940000000000001</v>
      </c>
      <c r="R649" s="9">
        <v>0</v>
      </c>
      <c r="S649" s="9">
        <v>1</v>
      </c>
      <c r="T649" s="9">
        <v>1</v>
      </c>
      <c r="U649" s="9">
        <v>0</v>
      </c>
      <c r="V649" s="9">
        <v>0</v>
      </c>
      <c r="W649" s="25">
        <v>0</v>
      </c>
      <c r="X649" s="9">
        <v>0</v>
      </c>
      <c r="Y649" s="9">
        <v>1</v>
      </c>
      <c r="Z649" s="25">
        <v>0</v>
      </c>
      <c r="AA649" s="9">
        <v>0</v>
      </c>
      <c r="AB649" s="25">
        <v>1</v>
      </c>
      <c r="AC649" s="17">
        <v>2012</v>
      </c>
      <c r="AD649" s="27">
        <v>0.19700000000000001</v>
      </c>
      <c r="AE649" s="27">
        <v>0.12</v>
      </c>
      <c r="AF649" s="27">
        <f t="shared" si="112"/>
        <v>0.43999999999999995</v>
      </c>
      <c r="AG649" s="34">
        <v>0.24299999999999999</v>
      </c>
      <c r="AH649" s="33">
        <v>1</v>
      </c>
      <c r="AI649" s="15">
        <v>0</v>
      </c>
      <c r="AJ649">
        <v>1</v>
      </c>
      <c r="AK649" s="31">
        <v>0</v>
      </c>
      <c r="AL649">
        <v>0.55200000000000005</v>
      </c>
      <c r="AM649" s="31">
        <v>0.44800000000000001</v>
      </c>
      <c r="AN649">
        <v>0</v>
      </c>
      <c r="AO649" s="15">
        <v>1</v>
      </c>
      <c r="AP649" t="s">
        <v>87</v>
      </c>
      <c r="AQ649" s="15" t="s">
        <v>87</v>
      </c>
      <c r="AR649" s="15" t="s">
        <v>6</v>
      </c>
      <c r="AS649">
        <v>0</v>
      </c>
      <c r="AT649">
        <v>0</v>
      </c>
      <c r="AU649">
        <v>0</v>
      </c>
      <c r="AV649">
        <v>0</v>
      </c>
      <c r="AW649">
        <v>1</v>
      </c>
      <c r="AX649">
        <v>0</v>
      </c>
      <c r="AY649" s="15">
        <v>0</v>
      </c>
      <c r="AZ649">
        <v>0</v>
      </c>
      <c r="BA649">
        <v>1</v>
      </c>
      <c r="BB649" s="15">
        <v>0</v>
      </c>
      <c r="BC649">
        <v>2675</v>
      </c>
      <c r="BD649">
        <v>153</v>
      </c>
      <c r="BE649" s="21">
        <v>0.26400000000000001</v>
      </c>
      <c r="BF649" s="21">
        <v>35.5</v>
      </c>
      <c r="BG649">
        <v>1</v>
      </c>
      <c r="BH649">
        <v>0</v>
      </c>
      <c r="BI649">
        <v>0</v>
      </c>
      <c r="BJ649">
        <v>0</v>
      </c>
      <c r="BK649">
        <v>0</v>
      </c>
      <c r="BL649" s="15">
        <v>0</v>
      </c>
      <c r="BM649">
        <v>0</v>
      </c>
      <c r="BN649">
        <v>0</v>
      </c>
      <c r="BO649">
        <v>1</v>
      </c>
      <c r="BP649" s="15">
        <v>0</v>
      </c>
      <c r="BQ649">
        <v>0</v>
      </c>
      <c r="BR649">
        <v>0</v>
      </c>
      <c r="BS649" s="15">
        <v>0</v>
      </c>
      <c r="BT649">
        <v>0</v>
      </c>
      <c r="BU649">
        <v>0</v>
      </c>
      <c r="BV649">
        <v>1</v>
      </c>
      <c r="BW649">
        <v>1</v>
      </c>
      <c r="BX649">
        <v>0</v>
      </c>
      <c r="BY649">
        <v>0</v>
      </c>
      <c r="BZ649">
        <v>0</v>
      </c>
      <c r="CA649">
        <v>0</v>
      </c>
      <c r="CB649">
        <v>1</v>
      </c>
      <c r="CC649">
        <v>0</v>
      </c>
      <c r="CD649">
        <v>0</v>
      </c>
      <c r="CE649" s="15">
        <v>0</v>
      </c>
      <c r="CF649">
        <v>0.13900000000000001</v>
      </c>
      <c r="CG649">
        <v>42</v>
      </c>
      <c r="CH649">
        <v>1</v>
      </c>
      <c r="CI649">
        <v>0</v>
      </c>
      <c r="CJ649">
        <v>39</v>
      </c>
      <c r="CK649" s="28" t="s">
        <v>80</v>
      </c>
    </row>
    <row r="650" spans="1:89" x14ac:dyDescent="0.35">
      <c r="A650">
        <v>649</v>
      </c>
      <c r="B650">
        <v>41</v>
      </c>
      <c r="C650" s="21" t="s">
        <v>156</v>
      </c>
      <c r="D650" s="11">
        <v>0.62936403279167941</v>
      </c>
      <c r="E650" s="12">
        <v>1.6346539393221811</v>
      </c>
      <c r="F650" s="7">
        <v>0.38501362132504269</v>
      </c>
      <c r="G650" s="8">
        <v>0</v>
      </c>
      <c r="H650" s="9">
        <v>1</v>
      </c>
      <c r="I650" s="9">
        <v>0</v>
      </c>
      <c r="J650" s="9">
        <v>0</v>
      </c>
      <c r="K650" s="9">
        <v>0</v>
      </c>
      <c r="L650" s="8">
        <v>8371</v>
      </c>
      <c r="M650" s="9">
        <v>7</v>
      </c>
      <c r="N650" s="9">
        <f t="shared" si="110"/>
        <v>8363</v>
      </c>
      <c r="O650" s="9">
        <f t="shared" si="111"/>
        <v>15</v>
      </c>
      <c r="P650" s="7">
        <v>9.89</v>
      </c>
      <c r="Q650" s="7">
        <v>16.940000000000001</v>
      </c>
      <c r="R650" s="9">
        <v>0</v>
      </c>
      <c r="S650" s="9">
        <v>1</v>
      </c>
      <c r="T650" s="9">
        <v>1</v>
      </c>
      <c r="U650" s="9">
        <v>0</v>
      </c>
      <c r="V650" s="9">
        <v>0</v>
      </c>
      <c r="W650" s="25">
        <v>0</v>
      </c>
      <c r="X650" s="9">
        <v>0</v>
      </c>
      <c r="Y650" s="9">
        <v>1</v>
      </c>
      <c r="Z650" s="25">
        <v>0</v>
      </c>
      <c r="AA650" s="9">
        <v>0</v>
      </c>
      <c r="AB650" s="25">
        <v>1</v>
      </c>
      <c r="AC650" s="17">
        <v>2012</v>
      </c>
      <c r="AD650" s="27">
        <v>0.19700000000000001</v>
      </c>
      <c r="AE650" s="27">
        <v>0.12</v>
      </c>
      <c r="AF650" s="27">
        <f t="shared" si="112"/>
        <v>0.43999999999999995</v>
      </c>
      <c r="AG650" s="34">
        <v>0.24299999999999999</v>
      </c>
      <c r="AH650" s="33">
        <v>1</v>
      </c>
      <c r="AI650" s="15">
        <v>0</v>
      </c>
      <c r="AJ650">
        <v>1</v>
      </c>
      <c r="AK650" s="31">
        <v>0</v>
      </c>
      <c r="AL650">
        <v>0.55200000000000005</v>
      </c>
      <c r="AM650" s="31">
        <v>0.44800000000000001</v>
      </c>
      <c r="AN650">
        <v>0</v>
      </c>
      <c r="AO650" s="15">
        <v>1</v>
      </c>
      <c r="AP650" t="s">
        <v>87</v>
      </c>
      <c r="AQ650" s="15" t="s">
        <v>87</v>
      </c>
      <c r="AR650" s="15" t="s">
        <v>6</v>
      </c>
      <c r="AS650">
        <v>0</v>
      </c>
      <c r="AT650">
        <v>0</v>
      </c>
      <c r="AU650">
        <v>0</v>
      </c>
      <c r="AV650">
        <v>0</v>
      </c>
      <c r="AW650">
        <v>1</v>
      </c>
      <c r="AX650">
        <v>0</v>
      </c>
      <c r="AY650" s="15">
        <v>0</v>
      </c>
      <c r="AZ650">
        <v>0</v>
      </c>
      <c r="BA650">
        <v>1</v>
      </c>
      <c r="BB650" s="15">
        <v>0</v>
      </c>
      <c r="BC650">
        <v>2675</v>
      </c>
      <c r="BD650">
        <v>153</v>
      </c>
      <c r="BE650" s="21">
        <v>0.26400000000000001</v>
      </c>
      <c r="BF650" s="21">
        <v>35.5</v>
      </c>
      <c r="BG650">
        <v>1</v>
      </c>
      <c r="BH650">
        <v>0</v>
      </c>
      <c r="BI650">
        <v>0</v>
      </c>
      <c r="BJ650">
        <v>0</v>
      </c>
      <c r="BK650">
        <v>0</v>
      </c>
      <c r="BL650" s="15">
        <v>0</v>
      </c>
      <c r="BM650">
        <v>0</v>
      </c>
      <c r="BN650">
        <v>0</v>
      </c>
      <c r="BO650">
        <v>1</v>
      </c>
      <c r="BP650" s="15">
        <v>0</v>
      </c>
      <c r="BQ650">
        <v>0</v>
      </c>
      <c r="BR650">
        <v>0</v>
      </c>
      <c r="BS650" s="15">
        <v>0</v>
      </c>
      <c r="BT650">
        <v>0</v>
      </c>
      <c r="BU650">
        <v>0</v>
      </c>
      <c r="BV650">
        <v>1</v>
      </c>
      <c r="BW650">
        <v>1</v>
      </c>
      <c r="BX650">
        <v>0</v>
      </c>
      <c r="BY650">
        <v>0</v>
      </c>
      <c r="BZ650">
        <v>0</v>
      </c>
      <c r="CA650">
        <v>0</v>
      </c>
      <c r="CB650">
        <v>1</v>
      </c>
      <c r="CC650">
        <v>0</v>
      </c>
      <c r="CD650">
        <v>0</v>
      </c>
      <c r="CE650" s="15">
        <v>0</v>
      </c>
      <c r="CF650">
        <v>0.13900000000000001</v>
      </c>
      <c r="CG650">
        <v>42</v>
      </c>
      <c r="CH650">
        <v>1</v>
      </c>
      <c r="CI650">
        <v>0</v>
      </c>
      <c r="CJ650">
        <v>39</v>
      </c>
      <c r="CK650" s="28" t="s">
        <v>80</v>
      </c>
    </row>
    <row r="651" spans="1:89" x14ac:dyDescent="0.35">
      <c r="A651">
        <v>650</v>
      </c>
      <c r="B651">
        <v>41</v>
      </c>
      <c r="C651" s="21" t="s">
        <v>156</v>
      </c>
      <c r="D651" s="11">
        <v>7.36957776560212</v>
      </c>
      <c r="E651" s="12">
        <v>1.030069312649682</v>
      </c>
      <c r="F651" s="7">
        <v>7.1544484192477391</v>
      </c>
      <c r="G651" s="8">
        <v>0</v>
      </c>
      <c r="H651" s="9">
        <v>1</v>
      </c>
      <c r="I651" s="9">
        <v>0</v>
      </c>
      <c r="J651" s="9">
        <v>0</v>
      </c>
      <c r="K651" s="9">
        <v>0</v>
      </c>
      <c r="L651" s="8">
        <v>8371</v>
      </c>
      <c r="M651" s="9">
        <v>7</v>
      </c>
      <c r="N651" s="9">
        <f t="shared" si="110"/>
        <v>8363</v>
      </c>
      <c r="O651" s="9">
        <f t="shared" si="111"/>
        <v>15</v>
      </c>
      <c r="P651" s="7">
        <v>9.89</v>
      </c>
      <c r="Q651" s="7">
        <v>16.940000000000001</v>
      </c>
      <c r="R651" s="9">
        <v>0</v>
      </c>
      <c r="S651" s="9">
        <v>1</v>
      </c>
      <c r="T651" s="9">
        <v>1</v>
      </c>
      <c r="U651" s="9">
        <v>0</v>
      </c>
      <c r="V651" s="9">
        <v>0</v>
      </c>
      <c r="W651" s="25">
        <v>0</v>
      </c>
      <c r="X651" s="9">
        <v>0</v>
      </c>
      <c r="Y651" s="9">
        <v>1</v>
      </c>
      <c r="Z651" s="25">
        <v>0</v>
      </c>
      <c r="AA651" s="9">
        <v>0</v>
      </c>
      <c r="AB651" s="25">
        <v>1</v>
      </c>
      <c r="AC651" s="17">
        <v>2012</v>
      </c>
      <c r="AD651" s="27">
        <v>0.19700000000000001</v>
      </c>
      <c r="AE651" s="27">
        <v>0.12</v>
      </c>
      <c r="AF651" s="27">
        <f t="shared" si="112"/>
        <v>0.43999999999999995</v>
      </c>
      <c r="AG651" s="34">
        <v>0.24299999999999999</v>
      </c>
      <c r="AH651" s="33">
        <v>1</v>
      </c>
      <c r="AI651" s="15">
        <v>0</v>
      </c>
      <c r="AJ651">
        <v>1</v>
      </c>
      <c r="AK651" s="31">
        <v>0</v>
      </c>
      <c r="AL651">
        <v>0.55200000000000005</v>
      </c>
      <c r="AM651" s="31">
        <v>0.44800000000000001</v>
      </c>
      <c r="AN651">
        <v>0</v>
      </c>
      <c r="AO651" s="15">
        <v>1</v>
      </c>
      <c r="AP651" t="s">
        <v>87</v>
      </c>
      <c r="AQ651" s="15" t="s">
        <v>87</v>
      </c>
      <c r="AR651" s="15" t="s">
        <v>6</v>
      </c>
      <c r="AS651">
        <v>0</v>
      </c>
      <c r="AT651">
        <v>0</v>
      </c>
      <c r="AU651">
        <v>0</v>
      </c>
      <c r="AV651">
        <v>0</v>
      </c>
      <c r="AW651">
        <v>1</v>
      </c>
      <c r="AX651">
        <v>0</v>
      </c>
      <c r="AY651" s="15">
        <v>0</v>
      </c>
      <c r="AZ651">
        <v>0</v>
      </c>
      <c r="BA651">
        <v>1</v>
      </c>
      <c r="BB651" s="15">
        <v>0</v>
      </c>
      <c r="BC651">
        <v>2675</v>
      </c>
      <c r="BD651">
        <v>153</v>
      </c>
      <c r="BE651" s="21">
        <v>0.26400000000000001</v>
      </c>
      <c r="BF651" s="21">
        <v>35.5</v>
      </c>
      <c r="BG651">
        <v>1</v>
      </c>
      <c r="BH651">
        <v>0</v>
      </c>
      <c r="BI651">
        <v>0</v>
      </c>
      <c r="BJ651">
        <v>0</v>
      </c>
      <c r="BK651">
        <v>0</v>
      </c>
      <c r="BL651" s="15">
        <v>0</v>
      </c>
      <c r="BM651">
        <v>0</v>
      </c>
      <c r="BN651">
        <v>0</v>
      </c>
      <c r="BO651">
        <v>1</v>
      </c>
      <c r="BP651" s="15">
        <v>0</v>
      </c>
      <c r="BQ651">
        <v>0</v>
      </c>
      <c r="BR651">
        <v>0</v>
      </c>
      <c r="BS651" s="15">
        <v>0</v>
      </c>
      <c r="BT651">
        <v>0</v>
      </c>
      <c r="BU651">
        <v>0</v>
      </c>
      <c r="BV651">
        <v>1</v>
      </c>
      <c r="BW651">
        <v>1</v>
      </c>
      <c r="BX651">
        <v>0</v>
      </c>
      <c r="BY651">
        <v>0</v>
      </c>
      <c r="BZ651">
        <v>0</v>
      </c>
      <c r="CA651">
        <v>0</v>
      </c>
      <c r="CB651">
        <v>1</v>
      </c>
      <c r="CC651">
        <v>0</v>
      </c>
      <c r="CD651">
        <v>0</v>
      </c>
      <c r="CE651" s="15">
        <v>0</v>
      </c>
      <c r="CF651">
        <v>0.13900000000000001</v>
      </c>
      <c r="CG651">
        <v>42</v>
      </c>
      <c r="CH651">
        <v>1</v>
      </c>
      <c r="CI651">
        <v>0</v>
      </c>
      <c r="CJ651">
        <v>39</v>
      </c>
      <c r="CK651" s="28" t="s">
        <v>80</v>
      </c>
    </row>
    <row r="652" spans="1:89" x14ac:dyDescent="0.35">
      <c r="A652">
        <v>651</v>
      </c>
      <c r="B652">
        <v>41</v>
      </c>
      <c r="C652" s="21" t="s">
        <v>156</v>
      </c>
      <c r="D652" s="11">
        <v>0.88039370359296321</v>
      </c>
      <c r="E652" s="12">
        <v>0.90926351061113175</v>
      </c>
      <c r="F652" s="7">
        <v>0.96824924053230221</v>
      </c>
      <c r="G652" s="8">
        <v>0</v>
      </c>
      <c r="H652" s="9">
        <v>1</v>
      </c>
      <c r="I652" s="9">
        <v>0</v>
      </c>
      <c r="J652" s="9">
        <v>0</v>
      </c>
      <c r="K652" s="9">
        <v>0</v>
      </c>
      <c r="L652" s="8">
        <v>2300</v>
      </c>
      <c r="M652" s="9">
        <v>7</v>
      </c>
      <c r="N652" s="9">
        <f t="shared" si="110"/>
        <v>2292</v>
      </c>
      <c r="O652" s="9">
        <f t="shared" si="111"/>
        <v>15</v>
      </c>
      <c r="P652" s="7">
        <v>9.81</v>
      </c>
      <c r="Q652" s="7">
        <v>11.78</v>
      </c>
      <c r="R652" s="9">
        <v>0</v>
      </c>
      <c r="S652" s="9">
        <v>1</v>
      </c>
      <c r="T652" s="9">
        <v>1</v>
      </c>
      <c r="U652" s="9">
        <v>0</v>
      </c>
      <c r="V652" s="9">
        <v>0</v>
      </c>
      <c r="W652" s="25">
        <v>0</v>
      </c>
      <c r="X652" s="9">
        <v>0</v>
      </c>
      <c r="Y652" s="9">
        <v>1</v>
      </c>
      <c r="Z652" s="25">
        <v>0</v>
      </c>
      <c r="AA652" s="9">
        <v>0</v>
      </c>
      <c r="AB652" s="25">
        <v>1</v>
      </c>
      <c r="AC652" s="17">
        <v>2012</v>
      </c>
      <c r="AD652" s="27">
        <v>0.19700000000000001</v>
      </c>
      <c r="AE652" s="27">
        <v>0.12</v>
      </c>
      <c r="AF652" s="27">
        <f t="shared" si="112"/>
        <v>0.43999999999999995</v>
      </c>
      <c r="AG652" s="34">
        <v>0.24299999999999999</v>
      </c>
      <c r="AH652" s="33">
        <v>1</v>
      </c>
      <c r="AI652" s="15">
        <v>0</v>
      </c>
      <c r="AJ652">
        <v>1</v>
      </c>
      <c r="AK652" s="31">
        <v>0</v>
      </c>
      <c r="AL652">
        <v>0.55200000000000005</v>
      </c>
      <c r="AM652" s="31">
        <v>0.44800000000000001</v>
      </c>
      <c r="AN652">
        <v>0</v>
      </c>
      <c r="AO652" s="15">
        <v>1</v>
      </c>
      <c r="AP652" t="s">
        <v>87</v>
      </c>
      <c r="AQ652" s="15" t="s">
        <v>87</v>
      </c>
      <c r="AR652" s="15" t="s">
        <v>6</v>
      </c>
      <c r="AS652">
        <v>0</v>
      </c>
      <c r="AT652">
        <v>0</v>
      </c>
      <c r="AU652">
        <v>0</v>
      </c>
      <c r="AV652">
        <v>0</v>
      </c>
      <c r="AW652">
        <v>1</v>
      </c>
      <c r="AX652">
        <v>0</v>
      </c>
      <c r="AY652" s="15">
        <v>0</v>
      </c>
      <c r="AZ652">
        <v>0</v>
      </c>
      <c r="BA652">
        <v>1</v>
      </c>
      <c r="BB652" s="15">
        <v>0</v>
      </c>
      <c r="BC652">
        <v>2675</v>
      </c>
      <c r="BD652">
        <v>153</v>
      </c>
      <c r="BE652" s="21">
        <v>0.26400000000000001</v>
      </c>
      <c r="BF652" s="21">
        <v>29.52</v>
      </c>
      <c r="BG652">
        <v>0</v>
      </c>
      <c r="BH652">
        <v>1</v>
      </c>
      <c r="BI652">
        <v>0</v>
      </c>
      <c r="BJ652">
        <v>0</v>
      </c>
      <c r="BK652">
        <v>0</v>
      </c>
      <c r="BL652" s="15">
        <v>0</v>
      </c>
      <c r="BM652">
        <v>0</v>
      </c>
      <c r="BN652">
        <v>0</v>
      </c>
      <c r="BO652">
        <v>1</v>
      </c>
      <c r="BP652" s="15">
        <v>0</v>
      </c>
      <c r="BQ652">
        <v>0</v>
      </c>
      <c r="BR652">
        <v>0</v>
      </c>
      <c r="BS652" s="15">
        <v>0</v>
      </c>
      <c r="BT652">
        <v>0</v>
      </c>
      <c r="BU652">
        <v>0</v>
      </c>
      <c r="BV652">
        <v>1</v>
      </c>
      <c r="BW652">
        <v>1</v>
      </c>
      <c r="BX652">
        <v>0</v>
      </c>
      <c r="BY652">
        <v>0</v>
      </c>
      <c r="BZ652">
        <v>0</v>
      </c>
      <c r="CA652">
        <v>0</v>
      </c>
      <c r="CB652">
        <v>1</v>
      </c>
      <c r="CC652">
        <v>0</v>
      </c>
      <c r="CD652">
        <v>0</v>
      </c>
      <c r="CE652" s="15">
        <v>0</v>
      </c>
      <c r="CF652">
        <v>0.13900000000000001</v>
      </c>
      <c r="CG652">
        <v>42</v>
      </c>
      <c r="CH652">
        <v>1</v>
      </c>
      <c r="CI652">
        <v>0</v>
      </c>
      <c r="CJ652">
        <v>39</v>
      </c>
      <c r="CK652" s="28" t="s">
        <v>80</v>
      </c>
    </row>
    <row r="653" spans="1:89" x14ac:dyDescent="0.35">
      <c r="A653">
        <v>652</v>
      </c>
      <c r="B653">
        <v>41</v>
      </c>
      <c r="C653" s="21" t="s">
        <v>156</v>
      </c>
      <c r="D653" s="11">
        <v>-0.84037586596127367</v>
      </c>
      <c r="E653" s="12">
        <v>3.0340676471181922</v>
      </c>
      <c r="F653" s="7">
        <v>-0.27697993706879831</v>
      </c>
      <c r="G653" s="8">
        <v>0</v>
      </c>
      <c r="H653" s="9">
        <v>1</v>
      </c>
      <c r="I653" s="9">
        <v>0</v>
      </c>
      <c r="J653" s="9">
        <v>0</v>
      </c>
      <c r="K653" s="9">
        <v>0</v>
      </c>
      <c r="L653" s="8">
        <v>2300</v>
      </c>
      <c r="M653" s="9">
        <v>7</v>
      </c>
      <c r="N653" s="9">
        <f t="shared" si="110"/>
        <v>2292</v>
      </c>
      <c r="O653" s="9">
        <f t="shared" si="111"/>
        <v>15</v>
      </c>
      <c r="P653" s="7">
        <v>9.81</v>
      </c>
      <c r="Q653" s="7">
        <v>11.78</v>
      </c>
      <c r="R653" s="9">
        <v>0</v>
      </c>
      <c r="S653" s="9">
        <v>1</v>
      </c>
      <c r="T653" s="9">
        <v>1</v>
      </c>
      <c r="U653" s="9">
        <v>0</v>
      </c>
      <c r="V653" s="9">
        <v>0</v>
      </c>
      <c r="W653" s="25">
        <v>0</v>
      </c>
      <c r="X653" s="9">
        <v>0</v>
      </c>
      <c r="Y653" s="9">
        <v>1</v>
      </c>
      <c r="Z653" s="25">
        <v>0</v>
      </c>
      <c r="AA653" s="9">
        <v>0</v>
      </c>
      <c r="AB653" s="25">
        <v>1</v>
      </c>
      <c r="AC653" s="17">
        <v>2012</v>
      </c>
      <c r="AD653" s="27">
        <v>0.19700000000000001</v>
      </c>
      <c r="AE653" s="27">
        <v>0.12</v>
      </c>
      <c r="AF653" s="27">
        <f t="shared" si="112"/>
        <v>0.43999999999999995</v>
      </c>
      <c r="AG653" s="34">
        <v>0.24299999999999999</v>
      </c>
      <c r="AH653" s="33">
        <v>1</v>
      </c>
      <c r="AI653" s="15">
        <v>0</v>
      </c>
      <c r="AJ653">
        <v>1</v>
      </c>
      <c r="AK653" s="31">
        <v>0</v>
      </c>
      <c r="AL653">
        <v>0.55200000000000005</v>
      </c>
      <c r="AM653" s="31">
        <v>0.44800000000000001</v>
      </c>
      <c r="AN653">
        <v>0</v>
      </c>
      <c r="AO653" s="15">
        <v>1</v>
      </c>
      <c r="AP653" t="s">
        <v>87</v>
      </c>
      <c r="AQ653" s="15" t="s">
        <v>87</v>
      </c>
      <c r="AR653" s="15" t="s">
        <v>6</v>
      </c>
      <c r="AS653">
        <v>0</v>
      </c>
      <c r="AT653">
        <v>0</v>
      </c>
      <c r="AU653">
        <v>0</v>
      </c>
      <c r="AV653">
        <v>0</v>
      </c>
      <c r="AW653">
        <v>1</v>
      </c>
      <c r="AX653">
        <v>0</v>
      </c>
      <c r="AY653" s="15">
        <v>0</v>
      </c>
      <c r="AZ653">
        <v>0</v>
      </c>
      <c r="BA653">
        <v>1</v>
      </c>
      <c r="BB653" s="15">
        <v>0</v>
      </c>
      <c r="BC653">
        <v>2675</v>
      </c>
      <c r="BD653">
        <v>153</v>
      </c>
      <c r="BE653" s="21">
        <v>0.26400000000000001</v>
      </c>
      <c r="BF653" s="21">
        <v>29.52</v>
      </c>
      <c r="BG653">
        <v>0</v>
      </c>
      <c r="BH653">
        <v>1</v>
      </c>
      <c r="BI653">
        <v>0</v>
      </c>
      <c r="BJ653">
        <v>0</v>
      </c>
      <c r="BK653">
        <v>0</v>
      </c>
      <c r="BL653" s="15">
        <v>0</v>
      </c>
      <c r="BM653">
        <v>0</v>
      </c>
      <c r="BN653">
        <v>0</v>
      </c>
      <c r="BO653">
        <v>1</v>
      </c>
      <c r="BP653" s="15">
        <v>0</v>
      </c>
      <c r="BQ653">
        <v>0</v>
      </c>
      <c r="BR653">
        <v>0</v>
      </c>
      <c r="BS653" s="15">
        <v>0</v>
      </c>
      <c r="BT653">
        <v>0</v>
      </c>
      <c r="BU653">
        <v>0</v>
      </c>
      <c r="BV653">
        <v>1</v>
      </c>
      <c r="BW653">
        <v>1</v>
      </c>
      <c r="BX653">
        <v>0</v>
      </c>
      <c r="BY653">
        <v>0</v>
      </c>
      <c r="BZ653">
        <v>0</v>
      </c>
      <c r="CA653">
        <v>0</v>
      </c>
      <c r="CB653">
        <v>1</v>
      </c>
      <c r="CC653">
        <v>0</v>
      </c>
      <c r="CD653">
        <v>0</v>
      </c>
      <c r="CE653" s="15">
        <v>0</v>
      </c>
      <c r="CF653">
        <v>0.13900000000000001</v>
      </c>
      <c r="CG653">
        <v>42</v>
      </c>
      <c r="CH653">
        <v>1</v>
      </c>
      <c r="CI653">
        <v>0</v>
      </c>
      <c r="CJ653">
        <v>39</v>
      </c>
      <c r="CK653" s="28" t="s">
        <v>80</v>
      </c>
    </row>
    <row r="654" spans="1:89" x14ac:dyDescent="0.35">
      <c r="A654">
        <v>653</v>
      </c>
      <c r="B654">
        <v>41</v>
      </c>
      <c r="C654" s="21" t="s">
        <v>156</v>
      </c>
      <c r="D654" s="11">
        <v>2.376412617299128</v>
      </c>
      <c r="E654" s="12">
        <v>2.8063131436241009</v>
      </c>
      <c r="F654" s="7">
        <v>0.84680949547569218</v>
      </c>
      <c r="G654" s="8">
        <v>0</v>
      </c>
      <c r="H654" s="9">
        <v>1</v>
      </c>
      <c r="I654" s="9">
        <v>0</v>
      </c>
      <c r="J654" s="9">
        <v>0</v>
      </c>
      <c r="K654" s="9">
        <v>0</v>
      </c>
      <c r="L654" s="8">
        <v>2300</v>
      </c>
      <c r="M654" s="9">
        <v>7</v>
      </c>
      <c r="N654" s="9">
        <f t="shared" si="110"/>
        <v>2292</v>
      </c>
      <c r="O654" s="9">
        <f t="shared" si="111"/>
        <v>15</v>
      </c>
      <c r="P654" s="7">
        <v>9.81</v>
      </c>
      <c r="Q654" s="7">
        <v>11.78</v>
      </c>
      <c r="R654" s="9">
        <v>0</v>
      </c>
      <c r="S654" s="9">
        <v>1</v>
      </c>
      <c r="T654" s="9">
        <v>1</v>
      </c>
      <c r="U654" s="9">
        <v>0</v>
      </c>
      <c r="V654" s="9">
        <v>0</v>
      </c>
      <c r="W654" s="25">
        <v>0</v>
      </c>
      <c r="X654" s="9">
        <v>0</v>
      </c>
      <c r="Y654" s="9">
        <v>1</v>
      </c>
      <c r="Z654" s="25">
        <v>0</v>
      </c>
      <c r="AA654" s="9">
        <v>0</v>
      </c>
      <c r="AB654" s="25">
        <v>1</v>
      </c>
      <c r="AC654" s="17">
        <v>2012</v>
      </c>
      <c r="AD654" s="27">
        <v>0.19700000000000001</v>
      </c>
      <c r="AE654" s="27">
        <v>0.12</v>
      </c>
      <c r="AF654" s="27">
        <f t="shared" si="112"/>
        <v>0.43999999999999995</v>
      </c>
      <c r="AG654" s="34">
        <v>0.24299999999999999</v>
      </c>
      <c r="AH654" s="33">
        <v>1</v>
      </c>
      <c r="AI654" s="15">
        <v>0</v>
      </c>
      <c r="AJ654">
        <v>1</v>
      </c>
      <c r="AK654" s="31">
        <v>0</v>
      </c>
      <c r="AL654">
        <v>0.55200000000000005</v>
      </c>
      <c r="AM654" s="31">
        <v>0.44800000000000001</v>
      </c>
      <c r="AN654">
        <v>0</v>
      </c>
      <c r="AO654" s="15">
        <v>1</v>
      </c>
      <c r="AP654" t="s">
        <v>87</v>
      </c>
      <c r="AQ654" s="15" t="s">
        <v>87</v>
      </c>
      <c r="AR654" s="15" t="s">
        <v>6</v>
      </c>
      <c r="AS654">
        <v>0</v>
      </c>
      <c r="AT654">
        <v>0</v>
      </c>
      <c r="AU654">
        <v>0</v>
      </c>
      <c r="AV654">
        <v>0</v>
      </c>
      <c r="AW654">
        <v>1</v>
      </c>
      <c r="AX654">
        <v>0</v>
      </c>
      <c r="AY654" s="15">
        <v>0</v>
      </c>
      <c r="AZ654">
        <v>0</v>
      </c>
      <c r="BA654">
        <v>1</v>
      </c>
      <c r="BB654" s="15">
        <v>0</v>
      </c>
      <c r="BC654">
        <v>2675</v>
      </c>
      <c r="BD654">
        <v>153</v>
      </c>
      <c r="BE654" s="21">
        <v>0.26400000000000001</v>
      </c>
      <c r="BF654" s="21">
        <v>29.52</v>
      </c>
      <c r="BG654">
        <v>0</v>
      </c>
      <c r="BH654">
        <v>1</v>
      </c>
      <c r="BI654">
        <v>0</v>
      </c>
      <c r="BJ654">
        <v>0</v>
      </c>
      <c r="BK654">
        <v>0</v>
      </c>
      <c r="BL654" s="15">
        <v>0</v>
      </c>
      <c r="BM654">
        <v>0</v>
      </c>
      <c r="BN654">
        <v>0</v>
      </c>
      <c r="BO654">
        <v>1</v>
      </c>
      <c r="BP654" s="15">
        <v>0</v>
      </c>
      <c r="BQ654">
        <v>0</v>
      </c>
      <c r="BR654">
        <v>0</v>
      </c>
      <c r="BS654" s="15">
        <v>0</v>
      </c>
      <c r="BT654">
        <v>0</v>
      </c>
      <c r="BU654">
        <v>0</v>
      </c>
      <c r="BV654">
        <v>1</v>
      </c>
      <c r="BW654">
        <v>1</v>
      </c>
      <c r="BX654">
        <v>0</v>
      </c>
      <c r="BY654">
        <v>0</v>
      </c>
      <c r="BZ654">
        <v>0</v>
      </c>
      <c r="CA654">
        <v>0</v>
      </c>
      <c r="CB654">
        <v>1</v>
      </c>
      <c r="CC654">
        <v>0</v>
      </c>
      <c r="CD654">
        <v>0</v>
      </c>
      <c r="CE654" s="15">
        <v>0</v>
      </c>
      <c r="CF654">
        <v>0.13900000000000001</v>
      </c>
      <c r="CG654">
        <v>42</v>
      </c>
      <c r="CH654">
        <v>1</v>
      </c>
      <c r="CI654">
        <v>0</v>
      </c>
      <c r="CJ654">
        <v>39</v>
      </c>
      <c r="CK654" s="28" t="s">
        <v>80</v>
      </c>
    </row>
    <row r="655" spans="1:89" x14ac:dyDescent="0.35">
      <c r="A655">
        <v>654</v>
      </c>
      <c r="B655">
        <v>41</v>
      </c>
      <c r="C655" s="21" t="s">
        <v>156</v>
      </c>
      <c r="D655" s="11">
        <v>-6.6711160559762561E-2</v>
      </c>
      <c r="E655" s="12">
        <v>4.1947342421410339</v>
      </c>
      <c r="F655" s="7">
        <v>-1.5903548761103999E-2</v>
      </c>
      <c r="G655" s="8">
        <v>0</v>
      </c>
      <c r="H655" s="9">
        <v>1</v>
      </c>
      <c r="I655" s="9">
        <v>0</v>
      </c>
      <c r="J655" s="9">
        <v>0</v>
      </c>
      <c r="K655" s="9">
        <v>0</v>
      </c>
      <c r="L655" s="8">
        <v>2300</v>
      </c>
      <c r="M655" s="9">
        <v>7</v>
      </c>
      <c r="N655" s="9">
        <f t="shared" si="110"/>
        <v>2292</v>
      </c>
      <c r="O655" s="9">
        <f t="shared" si="111"/>
        <v>15</v>
      </c>
      <c r="P655" s="7">
        <v>9.81</v>
      </c>
      <c r="Q655" s="7">
        <v>11.78</v>
      </c>
      <c r="R655" s="9">
        <v>0</v>
      </c>
      <c r="S655" s="9">
        <v>1</v>
      </c>
      <c r="T655" s="9">
        <v>1</v>
      </c>
      <c r="U655" s="9">
        <v>0</v>
      </c>
      <c r="V655" s="9">
        <v>0</v>
      </c>
      <c r="W655" s="25">
        <v>0</v>
      </c>
      <c r="X655" s="9">
        <v>0</v>
      </c>
      <c r="Y655" s="9">
        <v>1</v>
      </c>
      <c r="Z655" s="25">
        <v>0</v>
      </c>
      <c r="AA655" s="9">
        <v>0</v>
      </c>
      <c r="AB655" s="25">
        <v>1</v>
      </c>
      <c r="AC655" s="17">
        <v>2012</v>
      </c>
      <c r="AD655" s="27">
        <v>0.19700000000000001</v>
      </c>
      <c r="AE655" s="27">
        <v>0.12</v>
      </c>
      <c r="AF655" s="27">
        <f t="shared" si="112"/>
        <v>0.43999999999999995</v>
      </c>
      <c r="AG655" s="34">
        <v>0.24299999999999999</v>
      </c>
      <c r="AH655" s="33">
        <v>1</v>
      </c>
      <c r="AI655" s="15">
        <v>0</v>
      </c>
      <c r="AJ655">
        <v>1</v>
      </c>
      <c r="AK655" s="31">
        <v>0</v>
      </c>
      <c r="AL655">
        <v>0.55200000000000005</v>
      </c>
      <c r="AM655" s="31">
        <v>0.44800000000000001</v>
      </c>
      <c r="AN655">
        <v>0</v>
      </c>
      <c r="AO655" s="15">
        <v>1</v>
      </c>
      <c r="AP655" t="s">
        <v>87</v>
      </c>
      <c r="AQ655" s="15" t="s">
        <v>87</v>
      </c>
      <c r="AR655" s="15" t="s">
        <v>6</v>
      </c>
      <c r="AS655">
        <v>0</v>
      </c>
      <c r="AT655">
        <v>0</v>
      </c>
      <c r="AU655">
        <v>0</v>
      </c>
      <c r="AV655">
        <v>0</v>
      </c>
      <c r="AW655">
        <v>1</v>
      </c>
      <c r="AX655">
        <v>0</v>
      </c>
      <c r="AY655" s="15">
        <v>0</v>
      </c>
      <c r="AZ655">
        <v>0</v>
      </c>
      <c r="BA655">
        <v>1</v>
      </c>
      <c r="BB655" s="15">
        <v>0</v>
      </c>
      <c r="BC655">
        <v>2675</v>
      </c>
      <c r="BD655">
        <v>153</v>
      </c>
      <c r="BE655" s="21">
        <v>0.26400000000000001</v>
      </c>
      <c r="BF655" s="21">
        <v>29.52</v>
      </c>
      <c r="BG655">
        <v>0</v>
      </c>
      <c r="BH655">
        <v>1</v>
      </c>
      <c r="BI655">
        <v>0</v>
      </c>
      <c r="BJ655">
        <v>0</v>
      </c>
      <c r="BK655">
        <v>0</v>
      </c>
      <c r="BL655" s="15">
        <v>0</v>
      </c>
      <c r="BM655">
        <v>0</v>
      </c>
      <c r="BN655">
        <v>0</v>
      </c>
      <c r="BO655">
        <v>1</v>
      </c>
      <c r="BP655" s="15">
        <v>0</v>
      </c>
      <c r="BQ655">
        <v>0</v>
      </c>
      <c r="BR655">
        <v>0</v>
      </c>
      <c r="BS655" s="15">
        <v>0</v>
      </c>
      <c r="BT655">
        <v>0</v>
      </c>
      <c r="BU655">
        <v>0</v>
      </c>
      <c r="BV655">
        <v>1</v>
      </c>
      <c r="BW655">
        <v>1</v>
      </c>
      <c r="BX655">
        <v>0</v>
      </c>
      <c r="BY655">
        <v>0</v>
      </c>
      <c r="BZ655">
        <v>0</v>
      </c>
      <c r="CA655">
        <v>0</v>
      </c>
      <c r="CB655">
        <v>1</v>
      </c>
      <c r="CC655">
        <v>0</v>
      </c>
      <c r="CD655">
        <v>0</v>
      </c>
      <c r="CE655" s="15">
        <v>0</v>
      </c>
      <c r="CF655">
        <v>0.13900000000000001</v>
      </c>
      <c r="CG655">
        <v>42</v>
      </c>
      <c r="CH655">
        <v>1</v>
      </c>
      <c r="CI655">
        <v>0</v>
      </c>
      <c r="CJ655">
        <v>39</v>
      </c>
      <c r="CK655" s="28" t="s">
        <v>80</v>
      </c>
    </row>
    <row r="656" spans="1:89" s="99" customFormat="1" x14ac:dyDescent="0.35">
      <c r="A656" s="99">
        <v>655</v>
      </c>
      <c r="B656" s="99">
        <v>41</v>
      </c>
      <c r="C656" s="100" t="s">
        <v>156</v>
      </c>
      <c r="D656" s="101">
        <v>3.9364104664247002</v>
      </c>
      <c r="E656" s="102">
        <v>3.0075219141573908</v>
      </c>
      <c r="F656" s="103">
        <v>1.3088551235137229</v>
      </c>
      <c r="G656" s="105">
        <v>0</v>
      </c>
      <c r="H656" s="106">
        <v>1</v>
      </c>
      <c r="I656" s="106">
        <v>0</v>
      </c>
      <c r="J656" s="106">
        <v>0</v>
      </c>
      <c r="K656" s="106">
        <v>0</v>
      </c>
      <c r="L656" s="105">
        <v>2300</v>
      </c>
      <c r="M656" s="106">
        <v>7</v>
      </c>
      <c r="N656" s="106">
        <f t="shared" si="110"/>
        <v>2292</v>
      </c>
      <c r="O656" s="106">
        <f t="shared" si="111"/>
        <v>15</v>
      </c>
      <c r="P656" s="103">
        <v>9.81</v>
      </c>
      <c r="Q656" s="103">
        <v>11.78</v>
      </c>
      <c r="R656" s="106">
        <v>0</v>
      </c>
      <c r="S656" s="106">
        <v>1</v>
      </c>
      <c r="T656" s="106">
        <v>1</v>
      </c>
      <c r="U656" s="106">
        <v>0</v>
      </c>
      <c r="V656" s="106">
        <v>0</v>
      </c>
      <c r="W656" s="107">
        <v>0</v>
      </c>
      <c r="X656" s="106">
        <v>0</v>
      </c>
      <c r="Y656" s="106">
        <v>1</v>
      </c>
      <c r="Z656" s="107">
        <v>0</v>
      </c>
      <c r="AA656" s="106">
        <v>0</v>
      </c>
      <c r="AB656" s="107">
        <v>1</v>
      </c>
      <c r="AC656" s="108">
        <v>2012</v>
      </c>
      <c r="AD656" s="104">
        <v>0.19700000000000001</v>
      </c>
      <c r="AE656" s="104">
        <v>0.12</v>
      </c>
      <c r="AF656" s="104">
        <f t="shared" si="112"/>
        <v>0.43999999999999995</v>
      </c>
      <c r="AG656" s="109">
        <v>0.24299999999999999</v>
      </c>
      <c r="AH656" s="110">
        <v>1</v>
      </c>
      <c r="AI656" s="111">
        <v>0</v>
      </c>
      <c r="AJ656" s="99">
        <v>1</v>
      </c>
      <c r="AK656" s="112">
        <v>0</v>
      </c>
      <c r="AL656">
        <v>0.55200000000000005</v>
      </c>
      <c r="AM656" s="31">
        <v>0.44800000000000001</v>
      </c>
      <c r="AN656">
        <v>0</v>
      </c>
      <c r="AO656" s="111">
        <v>1</v>
      </c>
      <c r="AP656" s="99" t="s">
        <v>87</v>
      </c>
      <c r="AQ656" s="111" t="s">
        <v>87</v>
      </c>
      <c r="AR656" s="111" t="s">
        <v>6</v>
      </c>
      <c r="AS656">
        <v>0</v>
      </c>
      <c r="AT656">
        <v>0</v>
      </c>
      <c r="AU656">
        <v>0</v>
      </c>
      <c r="AV656">
        <v>0</v>
      </c>
      <c r="AW656">
        <v>1</v>
      </c>
      <c r="AX656">
        <v>0</v>
      </c>
      <c r="AY656" s="111">
        <v>0</v>
      </c>
      <c r="AZ656">
        <v>0</v>
      </c>
      <c r="BA656">
        <v>1</v>
      </c>
      <c r="BB656" s="111">
        <v>0</v>
      </c>
      <c r="BC656">
        <v>2675</v>
      </c>
      <c r="BD656">
        <v>153</v>
      </c>
      <c r="BE656" s="100">
        <v>0.26400000000000001</v>
      </c>
      <c r="BF656" s="100">
        <v>29.52</v>
      </c>
      <c r="BG656" s="99">
        <v>0</v>
      </c>
      <c r="BH656" s="99">
        <v>1</v>
      </c>
      <c r="BI656" s="99">
        <v>0</v>
      </c>
      <c r="BJ656" s="99">
        <v>0</v>
      </c>
      <c r="BK656" s="99">
        <v>0</v>
      </c>
      <c r="BL656" s="111">
        <v>0</v>
      </c>
      <c r="BM656" s="99">
        <v>0</v>
      </c>
      <c r="BN656" s="99">
        <v>0</v>
      </c>
      <c r="BO656" s="99">
        <v>1</v>
      </c>
      <c r="BP656" s="111">
        <v>0</v>
      </c>
      <c r="BQ656" s="99">
        <v>0</v>
      </c>
      <c r="BR656" s="99">
        <v>0</v>
      </c>
      <c r="BS656" s="111">
        <v>0</v>
      </c>
      <c r="BT656" s="99">
        <v>0</v>
      </c>
      <c r="BU656" s="99">
        <v>0</v>
      </c>
      <c r="BV656" s="99">
        <v>1</v>
      </c>
      <c r="BW656" s="99">
        <v>1</v>
      </c>
      <c r="BX656" s="99">
        <v>0</v>
      </c>
      <c r="BY656" s="99">
        <v>0</v>
      </c>
      <c r="BZ656" s="99">
        <v>0</v>
      </c>
      <c r="CA656">
        <v>0</v>
      </c>
      <c r="CB656" s="99">
        <v>1</v>
      </c>
      <c r="CC656" s="99">
        <v>0</v>
      </c>
      <c r="CD656" s="99">
        <v>0</v>
      </c>
      <c r="CE656" s="111">
        <v>0</v>
      </c>
      <c r="CF656">
        <v>0.13900000000000001</v>
      </c>
      <c r="CG656">
        <v>42</v>
      </c>
      <c r="CH656">
        <v>1</v>
      </c>
      <c r="CI656">
        <v>0</v>
      </c>
      <c r="CJ656">
        <v>39</v>
      </c>
      <c r="CK656" s="28" t="s">
        <v>80</v>
      </c>
    </row>
    <row r="657" spans="1:89" x14ac:dyDescent="0.35">
      <c r="A657">
        <v>656</v>
      </c>
      <c r="B657">
        <v>42</v>
      </c>
      <c r="C657" s="21" t="s">
        <v>179</v>
      </c>
      <c r="D657" s="11">
        <v>6.56022367666107</v>
      </c>
      <c r="E657" s="12">
        <v>0.58710867039482684</v>
      </c>
      <c r="F657" s="7">
        <v>11.17378094969942</v>
      </c>
      <c r="G657" s="8">
        <v>0</v>
      </c>
      <c r="H657" s="9">
        <v>0</v>
      </c>
      <c r="I657" s="9">
        <v>1</v>
      </c>
      <c r="J657" s="9">
        <v>0</v>
      </c>
      <c r="K657" s="9">
        <v>0</v>
      </c>
      <c r="L657" s="8">
        <v>3302</v>
      </c>
      <c r="M657" s="9">
        <v>25</v>
      </c>
      <c r="N657" s="9">
        <f t="shared" si="110"/>
        <v>3276</v>
      </c>
      <c r="O657" s="9">
        <f t="shared" si="111"/>
        <v>24</v>
      </c>
      <c r="P657" s="7">
        <v>15</v>
      </c>
      <c r="Q657" s="7">
        <f t="shared" ref="Q657:Q698" si="113">BF657-P657-6</f>
        <v>29</v>
      </c>
      <c r="R657" s="9">
        <v>0</v>
      </c>
      <c r="S657" s="9">
        <v>1</v>
      </c>
      <c r="T657" s="9">
        <v>1</v>
      </c>
      <c r="U657" s="9">
        <v>0</v>
      </c>
      <c r="V657" s="9">
        <v>0</v>
      </c>
      <c r="W657" s="25">
        <v>0</v>
      </c>
      <c r="X657" s="9">
        <v>0</v>
      </c>
      <c r="Y657" s="9">
        <v>1</v>
      </c>
      <c r="Z657" s="25">
        <v>0</v>
      </c>
      <c r="AA657" s="9">
        <v>0</v>
      </c>
      <c r="AB657" s="25">
        <v>1</v>
      </c>
      <c r="AC657" s="17">
        <v>1999</v>
      </c>
      <c r="AD657" s="27">
        <v>0</v>
      </c>
      <c r="AE657" s="27">
        <v>0</v>
      </c>
      <c r="AF657" s="27">
        <v>0</v>
      </c>
      <c r="AG657" s="34">
        <v>1</v>
      </c>
      <c r="AH657" s="33">
        <v>1</v>
      </c>
      <c r="AI657" s="15">
        <v>0</v>
      </c>
      <c r="AJ657">
        <v>1</v>
      </c>
      <c r="AK657" s="31">
        <v>0</v>
      </c>
      <c r="AL657" t="s">
        <v>87</v>
      </c>
      <c r="AM657" s="31" t="s">
        <v>87</v>
      </c>
      <c r="AN657">
        <v>1</v>
      </c>
      <c r="AO657" s="15">
        <v>0</v>
      </c>
      <c r="AP657" t="s">
        <v>87</v>
      </c>
      <c r="AQ657" s="15" t="s">
        <v>87</v>
      </c>
      <c r="AR657" s="15" t="s">
        <v>151</v>
      </c>
      <c r="AS657">
        <v>1</v>
      </c>
      <c r="AT657">
        <v>0</v>
      </c>
      <c r="AU657">
        <v>1</v>
      </c>
      <c r="AV657">
        <v>0</v>
      </c>
      <c r="AW657">
        <v>0</v>
      </c>
      <c r="AX657">
        <v>0</v>
      </c>
      <c r="AY657" s="15">
        <v>0</v>
      </c>
      <c r="AZ657">
        <v>1</v>
      </c>
      <c r="BA657">
        <v>0</v>
      </c>
      <c r="BB657" s="15">
        <v>0</v>
      </c>
      <c r="BC657">
        <v>23477</v>
      </c>
      <c r="BD657">
        <v>1423</v>
      </c>
      <c r="BE657" s="21">
        <v>0.92400000000000004</v>
      </c>
      <c r="BF657" s="21">
        <v>50</v>
      </c>
      <c r="BG657">
        <v>0</v>
      </c>
      <c r="BH657">
        <v>1</v>
      </c>
      <c r="BI657">
        <v>0</v>
      </c>
      <c r="BJ657">
        <v>0</v>
      </c>
      <c r="BK657">
        <v>0</v>
      </c>
      <c r="BL657" s="15">
        <v>0</v>
      </c>
      <c r="BM657">
        <v>0</v>
      </c>
      <c r="BN657">
        <v>0</v>
      </c>
      <c r="BO657">
        <v>0</v>
      </c>
      <c r="BP657" s="15">
        <v>1</v>
      </c>
      <c r="BQ657">
        <v>0</v>
      </c>
      <c r="BR657">
        <v>0</v>
      </c>
      <c r="BS657" s="15">
        <v>0</v>
      </c>
      <c r="BT657">
        <v>1</v>
      </c>
      <c r="BU657">
        <v>1</v>
      </c>
      <c r="BV657">
        <v>0</v>
      </c>
      <c r="BW657">
        <v>0</v>
      </c>
      <c r="BX657">
        <v>1</v>
      </c>
      <c r="BY657">
        <v>1</v>
      </c>
      <c r="BZ657">
        <v>0</v>
      </c>
      <c r="CA657">
        <v>1</v>
      </c>
      <c r="CB657">
        <v>1</v>
      </c>
      <c r="CC657">
        <v>1</v>
      </c>
      <c r="CD657">
        <v>1</v>
      </c>
      <c r="CE657" s="15">
        <v>1</v>
      </c>
      <c r="CF657">
        <v>0.63</v>
      </c>
      <c r="CG657">
        <v>335</v>
      </c>
      <c r="CH657">
        <v>1</v>
      </c>
      <c r="CI657">
        <v>0</v>
      </c>
      <c r="CJ657">
        <v>29</v>
      </c>
      <c r="CK657" s="28" t="s">
        <v>80</v>
      </c>
    </row>
    <row r="658" spans="1:89" x14ac:dyDescent="0.35">
      <c r="A658">
        <v>657</v>
      </c>
      <c r="B658">
        <v>42</v>
      </c>
      <c r="C658" s="21" t="s">
        <v>179</v>
      </c>
      <c r="D658" s="11">
        <v>10.79316513508928</v>
      </c>
      <c r="E658" s="12">
        <v>0.54310375066220229</v>
      </c>
      <c r="F658" s="7">
        <v>19.873118390232541</v>
      </c>
      <c r="G658" s="8">
        <v>0</v>
      </c>
      <c r="H658" s="9">
        <v>0</v>
      </c>
      <c r="I658" s="9">
        <v>1</v>
      </c>
      <c r="J658" s="9">
        <v>0</v>
      </c>
      <c r="K658" s="9">
        <v>0</v>
      </c>
      <c r="L658" s="8">
        <v>1994</v>
      </c>
      <c r="M658" s="9">
        <v>25</v>
      </c>
      <c r="N658" s="9">
        <f t="shared" si="110"/>
        <v>1968</v>
      </c>
      <c r="O658" s="9">
        <f t="shared" si="111"/>
        <v>24</v>
      </c>
      <c r="P658" s="7">
        <v>15</v>
      </c>
      <c r="Q658" s="7">
        <f t="shared" si="113"/>
        <v>29</v>
      </c>
      <c r="R658" s="9">
        <v>0</v>
      </c>
      <c r="S658" s="9">
        <v>1</v>
      </c>
      <c r="T658" s="9">
        <v>1</v>
      </c>
      <c r="U658" s="9">
        <v>0</v>
      </c>
      <c r="V658" s="9">
        <v>0</v>
      </c>
      <c r="W658" s="25">
        <v>0</v>
      </c>
      <c r="X658" s="9">
        <v>0</v>
      </c>
      <c r="Y658" s="9">
        <v>1</v>
      </c>
      <c r="Z658" s="25">
        <v>0</v>
      </c>
      <c r="AA658" s="9">
        <v>0</v>
      </c>
      <c r="AB658" s="25">
        <v>1</v>
      </c>
      <c r="AC658" s="17">
        <v>1999</v>
      </c>
      <c r="AD658" s="27">
        <v>0</v>
      </c>
      <c r="AE658" s="27">
        <v>0</v>
      </c>
      <c r="AF658" s="27">
        <v>0</v>
      </c>
      <c r="AG658" s="34">
        <v>1</v>
      </c>
      <c r="AH658" s="33">
        <v>1</v>
      </c>
      <c r="AI658" s="15">
        <v>0</v>
      </c>
      <c r="AJ658">
        <v>0</v>
      </c>
      <c r="AK658" s="31">
        <v>1</v>
      </c>
      <c r="AL658" t="s">
        <v>87</v>
      </c>
      <c r="AM658" s="31" t="s">
        <v>87</v>
      </c>
      <c r="AN658">
        <v>1</v>
      </c>
      <c r="AO658" s="15">
        <v>0</v>
      </c>
      <c r="AP658" t="s">
        <v>87</v>
      </c>
      <c r="AQ658" s="15" t="s">
        <v>87</v>
      </c>
      <c r="AR658" s="15" t="s">
        <v>151</v>
      </c>
      <c r="AS658">
        <v>1</v>
      </c>
      <c r="AT658">
        <v>0</v>
      </c>
      <c r="AU658">
        <v>1</v>
      </c>
      <c r="AV658">
        <v>0</v>
      </c>
      <c r="AW658">
        <v>0</v>
      </c>
      <c r="AX658">
        <v>0</v>
      </c>
      <c r="AY658" s="15">
        <v>0</v>
      </c>
      <c r="AZ658">
        <v>1</v>
      </c>
      <c r="BA658">
        <v>0</v>
      </c>
      <c r="BB658" s="15">
        <v>0</v>
      </c>
      <c r="BC658">
        <v>23477</v>
      </c>
      <c r="BD658">
        <v>1423</v>
      </c>
      <c r="BE658" s="21">
        <v>0.92400000000000004</v>
      </c>
      <c r="BF658" s="21">
        <v>50</v>
      </c>
      <c r="BG658">
        <v>0</v>
      </c>
      <c r="BH658">
        <v>1</v>
      </c>
      <c r="BI658">
        <v>0</v>
      </c>
      <c r="BJ658">
        <v>0</v>
      </c>
      <c r="BK658">
        <v>0</v>
      </c>
      <c r="BL658" s="15">
        <v>0</v>
      </c>
      <c r="BM658">
        <v>0</v>
      </c>
      <c r="BN658">
        <v>0</v>
      </c>
      <c r="BO658">
        <v>0</v>
      </c>
      <c r="BP658" s="15">
        <v>1</v>
      </c>
      <c r="BQ658">
        <v>0</v>
      </c>
      <c r="BR658">
        <v>0</v>
      </c>
      <c r="BS658" s="15">
        <v>0</v>
      </c>
      <c r="BT658">
        <v>1</v>
      </c>
      <c r="BU658">
        <v>1</v>
      </c>
      <c r="BV658">
        <v>0</v>
      </c>
      <c r="BW658">
        <v>0</v>
      </c>
      <c r="BX658">
        <v>1</v>
      </c>
      <c r="BY658">
        <v>1</v>
      </c>
      <c r="BZ658">
        <v>0</v>
      </c>
      <c r="CA658">
        <v>1</v>
      </c>
      <c r="CB658">
        <v>1</v>
      </c>
      <c r="CC658">
        <v>1</v>
      </c>
      <c r="CD658">
        <v>1</v>
      </c>
      <c r="CE658" s="15">
        <v>1</v>
      </c>
      <c r="CF658">
        <v>0.63</v>
      </c>
      <c r="CG658">
        <v>335</v>
      </c>
      <c r="CH658">
        <v>1</v>
      </c>
      <c r="CI658">
        <v>0</v>
      </c>
      <c r="CJ658">
        <v>29</v>
      </c>
      <c r="CK658" s="28" t="s">
        <v>80</v>
      </c>
    </row>
    <row r="659" spans="1:89" x14ac:dyDescent="0.35">
      <c r="A659">
        <v>658</v>
      </c>
      <c r="B659">
        <v>42</v>
      </c>
      <c r="C659" s="21" t="s">
        <v>179</v>
      </c>
      <c r="D659" s="11">
        <v>8.2932132831999397</v>
      </c>
      <c r="E659" s="12">
        <v>0.56846831119789987</v>
      </c>
      <c r="F659" s="7">
        <v>14.58869935199051</v>
      </c>
      <c r="G659" s="8">
        <v>0</v>
      </c>
      <c r="H659" s="9">
        <v>0</v>
      </c>
      <c r="I659" s="9">
        <v>1</v>
      </c>
      <c r="J659" s="9">
        <v>0</v>
      </c>
      <c r="K659" s="9">
        <v>0</v>
      </c>
      <c r="L659" s="8">
        <v>3295</v>
      </c>
      <c r="M659" s="9">
        <v>25</v>
      </c>
      <c r="N659" s="9">
        <f t="shared" si="110"/>
        <v>3269</v>
      </c>
      <c r="O659" s="9">
        <f t="shared" si="111"/>
        <v>24</v>
      </c>
      <c r="P659" s="7">
        <v>15</v>
      </c>
      <c r="Q659" s="7">
        <f t="shared" si="113"/>
        <v>29</v>
      </c>
      <c r="R659" s="9">
        <v>0</v>
      </c>
      <c r="S659" s="9">
        <v>1</v>
      </c>
      <c r="T659" s="9">
        <v>1</v>
      </c>
      <c r="U659" s="9">
        <v>0</v>
      </c>
      <c r="V659" s="9">
        <v>0</v>
      </c>
      <c r="W659" s="25">
        <v>0</v>
      </c>
      <c r="X659" s="9">
        <v>0</v>
      </c>
      <c r="Y659" s="9">
        <v>1</v>
      </c>
      <c r="Z659" s="25">
        <v>0</v>
      </c>
      <c r="AA659" s="9">
        <v>0</v>
      </c>
      <c r="AB659" s="25">
        <v>1</v>
      </c>
      <c r="AC659" s="17">
        <v>1999</v>
      </c>
      <c r="AD659" s="27">
        <v>0</v>
      </c>
      <c r="AE659" s="27">
        <v>0</v>
      </c>
      <c r="AF659" s="27">
        <v>0</v>
      </c>
      <c r="AG659" s="34">
        <v>1</v>
      </c>
      <c r="AH659" s="33">
        <v>1</v>
      </c>
      <c r="AI659" s="15">
        <v>0</v>
      </c>
      <c r="AJ659">
        <v>1</v>
      </c>
      <c r="AK659" s="31">
        <v>0</v>
      </c>
      <c r="AL659" t="s">
        <v>87</v>
      </c>
      <c r="AM659" s="31" t="s">
        <v>87</v>
      </c>
      <c r="AN659">
        <v>1</v>
      </c>
      <c r="AO659" s="15">
        <v>0</v>
      </c>
      <c r="AP659" t="s">
        <v>87</v>
      </c>
      <c r="AQ659" s="15" t="s">
        <v>87</v>
      </c>
      <c r="AR659" s="15" t="s">
        <v>151</v>
      </c>
      <c r="AS659">
        <v>1</v>
      </c>
      <c r="AT659">
        <v>0</v>
      </c>
      <c r="AU659">
        <v>1</v>
      </c>
      <c r="AV659">
        <v>0</v>
      </c>
      <c r="AW659">
        <v>0</v>
      </c>
      <c r="AX659">
        <v>0</v>
      </c>
      <c r="AY659" s="15">
        <v>0</v>
      </c>
      <c r="AZ659">
        <v>1</v>
      </c>
      <c r="BA659">
        <v>0</v>
      </c>
      <c r="BB659" s="15">
        <v>0</v>
      </c>
      <c r="BC659">
        <v>23477</v>
      </c>
      <c r="BD659">
        <v>1423</v>
      </c>
      <c r="BE659" s="21">
        <v>0.92400000000000004</v>
      </c>
      <c r="BF659" s="21">
        <v>50</v>
      </c>
      <c r="BG659">
        <v>0</v>
      </c>
      <c r="BH659">
        <v>1</v>
      </c>
      <c r="BI659">
        <v>0</v>
      </c>
      <c r="BJ659">
        <v>0</v>
      </c>
      <c r="BK659">
        <v>0</v>
      </c>
      <c r="BL659" s="15">
        <v>0</v>
      </c>
      <c r="BM659">
        <v>0</v>
      </c>
      <c r="BN659">
        <v>0</v>
      </c>
      <c r="BO659">
        <v>0</v>
      </c>
      <c r="BP659" s="15">
        <v>1</v>
      </c>
      <c r="BQ659">
        <v>0</v>
      </c>
      <c r="BR659">
        <v>0</v>
      </c>
      <c r="BS659" s="15">
        <v>0</v>
      </c>
      <c r="BT659">
        <v>1</v>
      </c>
      <c r="BU659">
        <v>1</v>
      </c>
      <c r="BV659">
        <v>0</v>
      </c>
      <c r="BW659">
        <v>0</v>
      </c>
      <c r="BX659">
        <v>1</v>
      </c>
      <c r="BY659">
        <v>1</v>
      </c>
      <c r="BZ659">
        <v>0</v>
      </c>
      <c r="CA659">
        <v>1</v>
      </c>
      <c r="CB659">
        <v>1</v>
      </c>
      <c r="CC659">
        <v>1</v>
      </c>
      <c r="CD659">
        <v>1</v>
      </c>
      <c r="CE659" s="15">
        <v>1</v>
      </c>
      <c r="CF659">
        <v>0.63</v>
      </c>
      <c r="CG659">
        <v>335</v>
      </c>
      <c r="CH659">
        <v>1</v>
      </c>
      <c r="CI659">
        <v>0</v>
      </c>
      <c r="CJ659">
        <v>29</v>
      </c>
      <c r="CK659" s="28" t="s">
        <v>80</v>
      </c>
    </row>
    <row r="660" spans="1:89" x14ac:dyDescent="0.35">
      <c r="A660">
        <v>659</v>
      </c>
      <c r="B660">
        <v>42</v>
      </c>
      <c r="C660" s="21" t="s">
        <v>179</v>
      </c>
      <c r="D660" s="11">
        <v>10.79316513508928</v>
      </c>
      <c r="E660" s="12">
        <v>0.81465562599330343</v>
      </c>
      <c r="F660" s="7">
        <v>13.24874559348836</v>
      </c>
      <c r="G660" s="8">
        <v>0</v>
      </c>
      <c r="H660" s="9">
        <v>0</v>
      </c>
      <c r="I660" s="9">
        <v>1</v>
      </c>
      <c r="J660" s="9">
        <v>0</v>
      </c>
      <c r="K660" s="9">
        <v>0</v>
      </c>
      <c r="L660" s="8">
        <v>2351</v>
      </c>
      <c r="M660" s="9">
        <v>25</v>
      </c>
      <c r="N660" s="9">
        <f t="shared" si="110"/>
        <v>2325</v>
      </c>
      <c r="O660" s="9">
        <f t="shared" si="111"/>
        <v>24</v>
      </c>
      <c r="P660" s="7">
        <v>15</v>
      </c>
      <c r="Q660" s="7">
        <f t="shared" si="113"/>
        <v>29</v>
      </c>
      <c r="R660" s="9">
        <v>0</v>
      </c>
      <c r="S660" s="9">
        <v>1</v>
      </c>
      <c r="T660" s="9">
        <v>1</v>
      </c>
      <c r="U660" s="9">
        <v>0</v>
      </c>
      <c r="V660" s="9">
        <v>0</v>
      </c>
      <c r="W660" s="25">
        <v>0</v>
      </c>
      <c r="X660" s="9">
        <v>0</v>
      </c>
      <c r="Y660" s="9">
        <v>1</v>
      </c>
      <c r="Z660" s="25">
        <v>0</v>
      </c>
      <c r="AA660" s="9">
        <v>0</v>
      </c>
      <c r="AB660" s="25">
        <v>1</v>
      </c>
      <c r="AC660" s="17">
        <v>1999</v>
      </c>
      <c r="AD660" s="27">
        <v>0</v>
      </c>
      <c r="AE660" s="27">
        <v>0</v>
      </c>
      <c r="AF660" s="27">
        <v>0</v>
      </c>
      <c r="AG660" s="34">
        <v>1</v>
      </c>
      <c r="AH660" s="33">
        <v>1</v>
      </c>
      <c r="AI660" s="15">
        <v>0</v>
      </c>
      <c r="AJ660">
        <v>0</v>
      </c>
      <c r="AK660" s="31">
        <v>1</v>
      </c>
      <c r="AL660" t="s">
        <v>87</v>
      </c>
      <c r="AM660" s="31" t="s">
        <v>87</v>
      </c>
      <c r="AN660">
        <v>1</v>
      </c>
      <c r="AO660" s="15">
        <v>0</v>
      </c>
      <c r="AP660" t="s">
        <v>87</v>
      </c>
      <c r="AQ660" s="15" t="s">
        <v>87</v>
      </c>
      <c r="AR660" s="15" t="s">
        <v>151</v>
      </c>
      <c r="AS660">
        <v>1</v>
      </c>
      <c r="AT660">
        <v>0</v>
      </c>
      <c r="AU660">
        <v>1</v>
      </c>
      <c r="AV660">
        <v>0</v>
      </c>
      <c r="AW660">
        <v>0</v>
      </c>
      <c r="AX660">
        <v>0</v>
      </c>
      <c r="AY660" s="15">
        <v>0</v>
      </c>
      <c r="AZ660">
        <v>1</v>
      </c>
      <c r="BA660">
        <v>0</v>
      </c>
      <c r="BB660" s="15">
        <v>0</v>
      </c>
      <c r="BC660">
        <v>23477</v>
      </c>
      <c r="BD660">
        <v>1423</v>
      </c>
      <c r="BE660" s="21">
        <v>0.92400000000000004</v>
      </c>
      <c r="BF660" s="21">
        <v>50</v>
      </c>
      <c r="BG660">
        <v>0</v>
      </c>
      <c r="BH660">
        <v>1</v>
      </c>
      <c r="BI660">
        <v>0</v>
      </c>
      <c r="BJ660">
        <v>0</v>
      </c>
      <c r="BK660">
        <v>0</v>
      </c>
      <c r="BL660" s="15">
        <v>0</v>
      </c>
      <c r="BM660">
        <v>0</v>
      </c>
      <c r="BN660">
        <v>0</v>
      </c>
      <c r="BO660">
        <v>0</v>
      </c>
      <c r="BP660" s="15">
        <v>1</v>
      </c>
      <c r="BQ660">
        <v>0</v>
      </c>
      <c r="BR660">
        <v>0</v>
      </c>
      <c r="BS660" s="15">
        <v>0</v>
      </c>
      <c r="BT660">
        <v>1</v>
      </c>
      <c r="BU660">
        <v>1</v>
      </c>
      <c r="BV660">
        <v>0</v>
      </c>
      <c r="BW660">
        <v>0</v>
      </c>
      <c r="BX660">
        <v>1</v>
      </c>
      <c r="BY660">
        <v>1</v>
      </c>
      <c r="BZ660">
        <v>0</v>
      </c>
      <c r="CA660">
        <v>1</v>
      </c>
      <c r="CB660">
        <v>1</v>
      </c>
      <c r="CC660">
        <v>1</v>
      </c>
      <c r="CD660">
        <v>1</v>
      </c>
      <c r="CE660" s="15">
        <v>1</v>
      </c>
      <c r="CF660">
        <v>0.63</v>
      </c>
      <c r="CG660">
        <v>335</v>
      </c>
      <c r="CH660">
        <v>1</v>
      </c>
      <c r="CI660">
        <v>0</v>
      </c>
      <c r="CJ660">
        <v>29</v>
      </c>
      <c r="CK660" s="28" t="s">
        <v>80</v>
      </c>
    </row>
    <row r="661" spans="1:89" x14ac:dyDescent="0.35">
      <c r="A661">
        <v>660</v>
      </c>
      <c r="B661">
        <v>42</v>
      </c>
      <c r="C661" s="21" t="s">
        <v>179</v>
      </c>
      <c r="D661" s="11">
        <v>8.576704663796253</v>
      </c>
      <c r="E661" s="12">
        <v>1.131007340247878</v>
      </c>
      <c r="F661" s="7">
        <v>7.5832440326307129</v>
      </c>
      <c r="G661" s="8">
        <v>0</v>
      </c>
      <c r="H661" s="9">
        <v>0</v>
      </c>
      <c r="I661" s="9">
        <v>1</v>
      </c>
      <c r="J661" s="9">
        <v>0</v>
      </c>
      <c r="K661" s="9">
        <v>0</v>
      </c>
      <c r="L661" s="8">
        <v>1178</v>
      </c>
      <c r="M661" s="9">
        <v>25</v>
      </c>
      <c r="N661" s="9">
        <f t="shared" si="110"/>
        <v>1152</v>
      </c>
      <c r="O661" s="9">
        <f t="shared" si="111"/>
        <v>24</v>
      </c>
      <c r="P661" s="7">
        <v>15</v>
      </c>
      <c r="Q661" s="7">
        <f t="shared" si="113"/>
        <v>20.5</v>
      </c>
      <c r="R661" s="9">
        <v>0</v>
      </c>
      <c r="S661" s="9">
        <v>1</v>
      </c>
      <c r="T661" s="9">
        <v>1</v>
      </c>
      <c r="U661" s="9">
        <v>0</v>
      </c>
      <c r="V661" s="9">
        <v>0</v>
      </c>
      <c r="W661" s="25">
        <v>0</v>
      </c>
      <c r="X661" s="9">
        <v>0</v>
      </c>
      <c r="Y661" s="9">
        <v>1</v>
      </c>
      <c r="Z661" s="25">
        <v>0</v>
      </c>
      <c r="AA661" s="9">
        <v>0</v>
      </c>
      <c r="AB661" s="25">
        <v>1</v>
      </c>
      <c r="AC661" s="17">
        <v>1999</v>
      </c>
      <c r="AD661" s="27">
        <v>0</v>
      </c>
      <c r="AE661" s="27">
        <v>0</v>
      </c>
      <c r="AF661" s="27">
        <v>0</v>
      </c>
      <c r="AG661" s="34">
        <v>1</v>
      </c>
      <c r="AH661" s="33">
        <v>1</v>
      </c>
      <c r="AI661" s="15">
        <v>0</v>
      </c>
      <c r="AJ661">
        <v>1</v>
      </c>
      <c r="AK661" s="31">
        <v>0</v>
      </c>
      <c r="AL661" t="s">
        <v>87</v>
      </c>
      <c r="AM661" s="31" t="s">
        <v>87</v>
      </c>
      <c r="AN661">
        <v>1</v>
      </c>
      <c r="AO661" s="15">
        <v>0</v>
      </c>
      <c r="AP661" t="s">
        <v>87</v>
      </c>
      <c r="AQ661" s="15" t="s">
        <v>87</v>
      </c>
      <c r="AR661" s="15" t="s">
        <v>151</v>
      </c>
      <c r="AS661">
        <v>1</v>
      </c>
      <c r="AT661">
        <v>0</v>
      </c>
      <c r="AU661">
        <v>1</v>
      </c>
      <c r="AV661">
        <v>0</v>
      </c>
      <c r="AW661">
        <v>0</v>
      </c>
      <c r="AX661">
        <v>0</v>
      </c>
      <c r="AY661" s="15">
        <v>0</v>
      </c>
      <c r="AZ661">
        <v>1</v>
      </c>
      <c r="BA661">
        <v>0</v>
      </c>
      <c r="BB661" s="15">
        <v>0</v>
      </c>
      <c r="BC661">
        <v>23477</v>
      </c>
      <c r="BD661">
        <v>1423</v>
      </c>
      <c r="BE661" s="21">
        <v>0.92400000000000004</v>
      </c>
      <c r="BF661" s="21">
        <v>41.5</v>
      </c>
      <c r="BG661">
        <v>0</v>
      </c>
      <c r="BH661">
        <v>1</v>
      </c>
      <c r="BI661">
        <v>0</v>
      </c>
      <c r="BJ661">
        <v>0</v>
      </c>
      <c r="BK661">
        <v>0</v>
      </c>
      <c r="BL661" s="15">
        <v>0</v>
      </c>
      <c r="BM661">
        <v>0</v>
      </c>
      <c r="BN661">
        <v>0</v>
      </c>
      <c r="BO661">
        <v>0</v>
      </c>
      <c r="BP661" s="15">
        <v>1</v>
      </c>
      <c r="BQ661">
        <v>0</v>
      </c>
      <c r="BR661">
        <v>0</v>
      </c>
      <c r="BS661" s="15">
        <v>0</v>
      </c>
      <c r="BT661">
        <v>1</v>
      </c>
      <c r="BU661">
        <v>1</v>
      </c>
      <c r="BV661">
        <v>0</v>
      </c>
      <c r="BW661">
        <v>0</v>
      </c>
      <c r="BX661">
        <v>1</v>
      </c>
      <c r="BY661">
        <v>1</v>
      </c>
      <c r="BZ661">
        <v>0</v>
      </c>
      <c r="CA661">
        <v>1</v>
      </c>
      <c r="CB661">
        <v>1</v>
      </c>
      <c r="CC661">
        <v>1</v>
      </c>
      <c r="CD661">
        <v>1</v>
      </c>
      <c r="CE661" s="15">
        <v>1</v>
      </c>
      <c r="CF661">
        <v>0.63</v>
      </c>
      <c r="CG661">
        <v>335</v>
      </c>
      <c r="CH661">
        <v>1</v>
      </c>
      <c r="CI661">
        <v>0</v>
      </c>
      <c r="CJ661">
        <v>29</v>
      </c>
      <c r="CK661" s="28" t="s">
        <v>80</v>
      </c>
    </row>
    <row r="662" spans="1:89" x14ac:dyDescent="0.35">
      <c r="A662">
        <v>661</v>
      </c>
      <c r="B662">
        <v>42</v>
      </c>
      <c r="C662" s="21" t="s">
        <v>179</v>
      </c>
      <c r="D662" s="11">
        <v>10.79316513508928</v>
      </c>
      <c r="E662" s="12">
        <v>0.81465562599330343</v>
      </c>
      <c r="F662" s="7">
        <v>13.24874559348836</v>
      </c>
      <c r="G662" s="8">
        <v>0</v>
      </c>
      <c r="H662" s="9">
        <v>0</v>
      </c>
      <c r="I662" s="9">
        <v>1</v>
      </c>
      <c r="J662" s="9">
        <v>0</v>
      </c>
      <c r="K662" s="9">
        <v>0</v>
      </c>
      <c r="L662" s="8">
        <v>864</v>
      </c>
      <c r="M662" s="9">
        <v>25</v>
      </c>
      <c r="N662" s="9">
        <f t="shared" si="110"/>
        <v>838</v>
      </c>
      <c r="O662" s="9">
        <f t="shared" si="111"/>
        <v>24</v>
      </c>
      <c r="P662" s="7">
        <v>15</v>
      </c>
      <c r="Q662" s="7">
        <f t="shared" si="113"/>
        <v>20.5</v>
      </c>
      <c r="R662" s="9">
        <v>0</v>
      </c>
      <c r="S662" s="9">
        <v>1</v>
      </c>
      <c r="T662" s="9">
        <v>1</v>
      </c>
      <c r="U662" s="9">
        <v>0</v>
      </c>
      <c r="V662" s="9">
        <v>0</v>
      </c>
      <c r="W662" s="25">
        <v>0</v>
      </c>
      <c r="X662" s="9">
        <v>0</v>
      </c>
      <c r="Y662" s="9">
        <v>1</v>
      </c>
      <c r="Z662" s="25">
        <v>0</v>
      </c>
      <c r="AA662" s="9">
        <v>0</v>
      </c>
      <c r="AB662" s="25">
        <v>1</v>
      </c>
      <c r="AC662" s="17">
        <v>1999</v>
      </c>
      <c r="AD662" s="27">
        <v>0</v>
      </c>
      <c r="AE662" s="27">
        <v>0</v>
      </c>
      <c r="AF662" s="27">
        <v>0</v>
      </c>
      <c r="AG662" s="34">
        <v>1</v>
      </c>
      <c r="AH662" s="33">
        <v>1</v>
      </c>
      <c r="AI662" s="15">
        <v>0</v>
      </c>
      <c r="AJ662">
        <v>0</v>
      </c>
      <c r="AK662" s="31">
        <v>1</v>
      </c>
      <c r="AL662" t="s">
        <v>87</v>
      </c>
      <c r="AM662" s="31" t="s">
        <v>87</v>
      </c>
      <c r="AN662">
        <v>1</v>
      </c>
      <c r="AO662" s="15">
        <v>0</v>
      </c>
      <c r="AP662" t="s">
        <v>87</v>
      </c>
      <c r="AQ662" s="15" t="s">
        <v>87</v>
      </c>
      <c r="AR662" s="15" t="s">
        <v>151</v>
      </c>
      <c r="AS662">
        <v>1</v>
      </c>
      <c r="AT662">
        <v>0</v>
      </c>
      <c r="AU662">
        <v>1</v>
      </c>
      <c r="AV662">
        <v>0</v>
      </c>
      <c r="AW662">
        <v>0</v>
      </c>
      <c r="AX662">
        <v>0</v>
      </c>
      <c r="AY662" s="15">
        <v>0</v>
      </c>
      <c r="AZ662">
        <v>1</v>
      </c>
      <c r="BA662">
        <v>0</v>
      </c>
      <c r="BB662" s="15">
        <v>0</v>
      </c>
      <c r="BC662">
        <v>23477</v>
      </c>
      <c r="BD662">
        <v>1423</v>
      </c>
      <c r="BE662" s="21">
        <v>0.92400000000000004</v>
      </c>
      <c r="BF662" s="21">
        <v>41.5</v>
      </c>
      <c r="BG662">
        <v>0</v>
      </c>
      <c r="BH662">
        <v>1</v>
      </c>
      <c r="BI662">
        <v>0</v>
      </c>
      <c r="BJ662">
        <v>0</v>
      </c>
      <c r="BK662">
        <v>0</v>
      </c>
      <c r="BL662" s="15">
        <v>0</v>
      </c>
      <c r="BM662">
        <v>0</v>
      </c>
      <c r="BN662">
        <v>0</v>
      </c>
      <c r="BO662">
        <v>0</v>
      </c>
      <c r="BP662" s="15">
        <v>1</v>
      </c>
      <c r="BQ662">
        <v>0</v>
      </c>
      <c r="BR662">
        <v>0</v>
      </c>
      <c r="BS662" s="15">
        <v>0</v>
      </c>
      <c r="BT662">
        <v>1</v>
      </c>
      <c r="BU662">
        <v>1</v>
      </c>
      <c r="BV662">
        <v>0</v>
      </c>
      <c r="BW662">
        <v>0</v>
      </c>
      <c r="BX662">
        <v>1</v>
      </c>
      <c r="BY662">
        <v>1</v>
      </c>
      <c r="BZ662">
        <v>0</v>
      </c>
      <c r="CA662">
        <v>1</v>
      </c>
      <c r="CB662">
        <v>1</v>
      </c>
      <c r="CC662">
        <v>1</v>
      </c>
      <c r="CD662">
        <v>1</v>
      </c>
      <c r="CE662" s="15">
        <v>1</v>
      </c>
      <c r="CF662">
        <v>0.63</v>
      </c>
      <c r="CG662">
        <v>335</v>
      </c>
      <c r="CH662">
        <v>1</v>
      </c>
      <c r="CI662">
        <v>0</v>
      </c>
      <c r="CJ662">
        <v>29</v>
      </c>
      <c r="CK662" s="28" t="s">
        <v>80</v>
      </c>
    </row>
    <row r="663" spans="1:89" x14ac:dyDescent="0.35">
      <c r="A663">
        <v>662</v>
      </c>
      <c r="B663">
        <v>42</v>
      </c>
      <c r="C663" s="21" t="s">
        <v>179</v>
      </c>
      <c r="D663" s="11">
        <v>8.2932132831999397</v>
      </c>
      <c r="E663" s="12">
        <v>1.1369366223958</v>
      </c>
      <c r="F663" s="7">
        <v>7.2943496759952531</v>
      </c>
      <c r="G663" s="8">
        <v>0</v>
      </c>
      <c r="H663" s="9">
        <v>0</v>
      </c>
      <c r="I663" s="9">
        <v>1</v>
      </c>
      <c r="J663" s="9">
        <v>0</v>
      </c>
      <c r="K663" s="9">
        <v>0</v>
      </c>
      <c r="L663" s="8">
        <v>1117</v>
      </c>
      <c r="M663" s="9">
        <v>25</v>
      </c>
      <c r="N663" s="9">
        <f t="shared" si="110"/>
        <v>1091</v>
      </c>
      <c r="O663" s="9">
        <f t="shared" si="111"/>
        <v>24</v>
      </c>
      <c r="P663" s="7">
        <v>15</v>
      </c>
      <c r="Q663" s="7">
        <f t="shared" si="113"/>
        <v>20.5</v>
      </c>
      <c r="R663" s="9">
        <v>0</v>
      </c>
      <c r="S663" s="9">
        <v>1</v>
      </c>
      <c r="T663" s="9">
        <v>1</v>
      </c>
      <c r="U663" s="9">
        <v>0</v>
      </c>
      <c r="V663" s="9">
        <v>0</v>
      </c>
      <c r="W663" s="25">
        <v>0</v>
      </c>
      <c r="X663" s="9">
        <v>0</v>
      </c>
      <c r="Y663" s="9">
        <v>1</v>
      </c>
      <c r="Z663" s="25">
        <v>0</v>
      </c>
      <c r="AA663" s="9">
        <v>0</v>
      </c>
      <c r="AB663" s="25">
        <v>1</v>
      </c>
      <c r="AC663" s="17">
        <v>1999</v>
      </c>
      <c r="AD663" s="27">
        <v>0</v>
      </c>
      <c r="AE663" s="27">
        <v>0</v>
      </c>
      <c r="AF663" s="27">
        <v>0</v>
      </c>
      <c r="AG663" s="34">
        <v>1</v>
      </c>
      <c r="AH663" s="33">
        <v>1</v>
      </c>
      <c r="AI663" s="15">
        <v>0</v>
      </c>
      <c r="AJ663">
        <v>1</v>
      </c>
      <c r="AK663" s="31">
        <v>0</v>
      </c>
      <c r="AL663" t="s">
        <v>87</v>
      </c>
      <c r="AM663" s="31" t="s">
        <v>87</v>
      </c>
      <c r="AN663">
        <v>1</v>
      </c>
      <c r="AO663" s="15">
        <v>0</v>
      </c>
      <c r="AP663" t="s">
        <v>87</v>
      </c>
      <c r="AQ663" s="15" t="s">
        <v>87</v>
      </c>
      <c r="AR663" s="15" t="s">
        <v>151</v>
      </c>
      <c r="AS663">
        <v>1</v>
      </c>
      <c r="AT663">
        <v>0</v>
      </c>
      <c r="AU663">
        <v>1</v>
      </c>
      <c r="AV663">
        <v>0</v>
      </c>
      <c r="AW663">
        <v>0</v>
      </c>
      <c r="AX663">
        <v>0</v>
      </c>
      <c r="AY663" s="15">
        <v>0</v>
      </c>
      <c r="AZ663">
        <v>1</v>
      </c>
      <c r="BA663">
        <v>0</v>
      </c>
      <c r="BB663" s="15">
        <v>0</v>
      </c>
      <c r="BC663">
        <v>23477</v>
      </c>
      <c r="BD663">
        <v>1423</v>
      </c>
      <c r="BE663" s="21">
        <v>0.92400000000000004</v>
      </c>
      <c r="BF663" s="21">
        <v>41.5</v>
      </c>
      <c r="BG663">
        <v>0</v>
      </c>
      <c r="BH663">
        <v>1</v>
      </c>
      <c r="BI663">
        <v>0</v>
      </c>
      <c r="BJ663">
        <v>0</v>
      </c>
      <c r="BK663">
        <v>0</v>
      </c>
      <c r="BL663" s="15">
        <v>0</v>
      </c>
      <c r="BM663">
        <v>0</v>
      </c>
      <c r="BN663">
        <v>0</v>
      </c>
      <c r="BO663">
        <v>0</v>
      </c>
      <c r="BP663" s="15">
        <v>1</v>
      </c>
      <c r="BQ663">
        <v>0</v>
      </c>
      <c r="BR663">
        <v>0</v>
      </c>
      <c r="BS663" s="15">
        <v>0</v>
      </c>
      <c r="BT663">
        <v>1</v>
      </c>
      <c r="BU663">
        <v>1</v>
      </c>
      <c r="BV663">
        <v>0</v>
      </c>
      <c r="BW663">
        <v>0</v>
      </c>
      <c r="BX663">
        <v>1</v>
      </c>
      <c r="BY663">
        <v>1</v>
      </c>
      <c r="BZ663">
        <v>0</v>
      </c>
      <c r="CA663">
        <v>1</v>
      </c>
      <c r="CB663">
        <v>1</v>
      </c>
      <c r="CC663">
        <v>1</v>
      </c>
      <c r="CD663">
        <v>1</v>
      </c>
      <c r="CE663" s="15">
        <v>1</v>
      </c>
      <c r="CF663">
        <v>0.63</v>
      </c>
      <c r="CG663">
        <v>335</v>
      </c>
      <c r="CH663">
        <v>1</v>
      </c>
      <c r="CI663">
        <v>0</v>
      </c>
      <c r="CJ663">
        <v>29</v>
      </c>
      <c r="CK663" s="28" t="s">
        <v>80</v>
      </c>
    </row>
    <row r="664" spans="1:89" x14ac:dyDescent="0.35">
      <c r="A664">
        <v>663</v>
      </c>
      <c r="B664">
        <v>42</v>
      </c>
      <c r="C664" s="21" t="s">
        <v>179</v>
      </c>
      <c r="D664" s="11">
        <v>10.247377144973321</v>
      </c>
      <c r="E664" s="12">
        <v>0.82274162048487554</v>
      </c>
      <c r="F664" s="7">
        <v>12.45515832654014</v>
      </c>
      <c r="G664" s="8">
        <v>0</v>
      </c>
      <c r="H664" s="9">
        <v>0</v>
      </c>
      <c r="I664" s="9">
        <v>1</v>
      </c>
      <c r="J664" s="9">
        <v>0</v>
      </c>
      <c r="K664" s="9">
        <v>0</v>
      </c>
      <c r="L664" s="8">
        <v>878</v>
      </c>
      <c r="M664" s="9">
        <v>25</v>
      </c>
      <c r="N664" s="9">
        <f t="shared" si="110"/>
        <v>852</v>
      </c>
      <c r="O664" s="9">
        <f t="shared" si="111"/>
        <v>24</v>
      </c>
      <c r="P664" s="7">
        <v>15</v>
      </c>
      <c r="Q664" s="7">
        <f t="shared" si="113"/>
        <v>20.5</v>
      </c>
      <c r="R664" s="9">
        <v>0</v>
      </c>
      <c r="S664" s="9">
        <v>1</v>
      </c>
      <c r="T664" s="9">
        <v>1</v>
      </c>
      <c r="U664" s="9">
        <v>0</v>
      </c>
      <c r="V664" s="9">
        <v>0</v>
      </c>
      <c r="W664" s="25">
        <v>0</v>
      </c>
      <c r="X664" s="9">
        <v>0</v>
      </c>
      <c r="Y664" s="9">
        <v>1</v>
      </c>
      <c r="Z664" s="25">
        <v>0</v>
      </c>
      <c r="AA664" s="9">
        <v>0</v>
      </c>
      <c r="AB664" s="25">
        <v>1</v>
      </c>
      <c r="AC664" s="17">
        <v>1999</v>
      </c>
      <c r="AD664" s="27">
        <v>0</v>
      </c>
      <c r="AE664" s="27">
        <v>0</v>
      </c>
      <c r="AF664" s="27">
        <v>0</v>
      </c>
      <c r="AG664" s="34">
        <v>1</v>
      </c>
      <c r="AH664" s="33">
        <v>1</v>
      </c>
      <c r="AI664" s="15">
        <v>0</v>
      </c>
      <c r="AJ664">
        <v>0</v>
      </c>
      <c r="AK664" s="31">
        <v>1</v>
      </c>
      <c r="AL664" t="s">
        <v>87</v>
      </c>
      <c r="AM664" s="31" t="s">
        <v>87</v>
      </c>
      <c r="AN664">
        <v>1</v>
      </c>
      <c r="AO664" s="15">
        <v>0</v>
      </c>
      <c r="AP664" t="s">
        <v>87</v>
      </c>
      <c r="AQ664" s="15" t="s">
        <v>87</v>
      </c>
      <c r="AR664" s="15" t="s">
        <v>151</v>
      </c>
      <c r="AS664">
        <v>1</v>
      </c>
      <c r="AT664">
        <v>0</v>
      </c>
      <c r="AU664">
        <v>1</v>
      </c>
      <c r="AV664">
        <v>0</v>
      </c>
      <c r="AW664">
        <v>0</v>
      </c>
      <c r="AX664">
        <v>0</v>
      </c>
      <c r="AY664" s="15">
        <v>0</v>
      </c>
      <c r="AZ664">
        <v>1</v>
      </c>
      <c r="BA664">
        <v>0</v>
      </c>
      <c r="BB664" s="15">
        <v>0</v>
      </c>
      <c r="BC664">
        <v>23477</v>
      </c>
      <c r="BD664">
        <v>1423</v>
      </c>
      <c r="BE664" s="21">
        <v>0.92400000000000004</v>
      </c>
      <c r="BF664" s="21">
        <v>41.5</v>
      </c>
      <c r="BG664">
        <v>0</v>
      </c>
      <c r="BH664">
        <v>1</v>
      </c>
      <c r="BI664">
        <v>0</v>
      </c>
      <c r="BJ664">
        <v>0</v>
      </c>
      <c r="BK664">
        <v>0</v>
      </c>
      <c r="BL664" s="15">
        <v>0</v>
      </c>
      <c r="BM664">
        <v>0</v>
      </c>
      <c r="BN664">
        <v>0</v>
      </c>
      <c r="BO664">
        <v>0</v>
      </c>
      <c r="BP664" s="15">
        <v>1</v>
      </c>
      <c r="BQ664">
        <v>0</v>
      </c>
      <c r="BR664">
        <v>0</v>
      </c>
      <c r="BS664" s="15">
        <v>0</v>
      </c>
      <c r="BT664">
        <v>1</v>
      </c>
      <c r="BU664">
        <v>1</v>
      </c>
      <c r="BV664">
        <v>0</v>
      </c>
      <c r="BW664">
        <v>0</v>
      </c>
      <c r="BX664">
        <v>1</v>
      </c>
      <c r="BY664">
        <v>1</v>
      </c>
      <c r="BZ664">
        <v>0</v>
      </c>
      <c r="CA664">
        <v>1</v>
      </c>
      <c r="CB664">
        <v>1</v>
      </c>
      <c r="CC664">
        <v>1</v>
      </c>
      <c r="CD664">
        <v>1</v>
      </c>
      <c r="CE664" s="15">
        <v>1</v>
      </c>
      <c r="CF664">
        <v>0.63</v>
      </c>
      <c r="CG664">
        <v>335</v>
      </c>
      <c r="CH664">
        <v>1</v>
      </c>
      <c r="CI664">
        <v>0</v>
      </c>
      <c r="CJ664">
        <v>29</v>
      </c>
      <c r="CK664" s="28" t="s">
        <v>80</v>
      </c>
    </row>
    <row r="665" spans="1:89" x14ac:dyDescent="0.35">
      <c r="A665">
        <v>664</v>
      </c>
      <c r="B665">
        <v>42</v>
      </c>
      <c r="C665" s="21" t="s">
        <v>179</v>
      </c>
      <c r="D665" s="11">
        <v>7.4337070988966358</v>
      </c>
      <c r="E665" s="12">
        <v>0.8664008637007794</v>
      </c>
      <c r="F665" s="7">
        <v>8.5799857898848355</v>
      </c>
      <c r="G665" s="8">
        <v>0</v>
      </c>
      <c r="H665" s="9">
        <v>0</v>
      </c>
      <c r="I665" s="9">
        <v>1</v>
      </c>
      <c r="J665" s="9">
        <v>0</v>
      </c>
      <c r="K665" s="9">
        <v>0</v>
      </c>
      <c r="L665" s="8">
        <v>1182</v>
      </c>
      <c r="M665" s="9">
        <v>25</v>
      </c>
      <c r="N665" s="9">
        <f t="shared" si="110"/>
        <v>1156</v>
      </c>
      <c r="O665" s="9">
        <f t="shared" si="111"/>
        <v>24</v>
      </c>
      <c r="P665" s="7">
        <v>15</v>
      </c>
      <c r="Q665" s="7">
        <f t="shared" si="113"/>
        <v>16</v>
      </c>
      <c r="R665" s="9">
        <v>0</v>
      </c>
      <c r="S665" s="9">
        <v>1</v>
      </c>
      <c r="T665" s="9">
        <v>1</v>
      </c>
      <c r="U665" s="9">
        <v>0</v>
      </c>
      <c r="V665" s="9">
        <v>0</v>
      </c>
      <c r="W665" s="25">
        <v>0</v>
      </c>
      <c r="X665" s="9">
        <v>0</v>
      </c>
      <c r="Y665" s="9">
        <v>1</v>
      </c>
      <c r="Z665" s="25">
        <v>0</v>
      </c>
      <c r="AA665" s="9">
        <v>0</v>
      </c>
      <c r="AB665" s="25">
        <v>1</v>
      </c>
      <c r="AC665" s="17">
        <v>1999</v>
      </c>
      <c r="AD665" s="27">
        <v>0</v>
      </c>
      <c r="AE665" s="27">
        <v>0</v>
      </c>
      <c r="AF665" s="27">
        <v>0</v>
      </c>
      <c r="AG665" s="34">
        <v>1</v>
      </c>
      <c r="AH665" s="33">
        <v>1</v>
      </c>
      <c r="AI665" s="15">
        <v>0</v>
      </c>
      <c r="AJ665">
        <v>1</v>
      </c>
      <c r="AK665" s="31">
        <v>0</v>
      </c>
      <c r="AL665" t="s">
        <v>87</v>
      </c>
      <c r="AM665" s="31" t="s">
        <v>87</v>
      </c>
      <c r="AN665">
        <v>1</v>
      </c>
      <c r="AO665" s="15">
        <v>0</v>
      </c>
      <c r="AP665" t="s">
        <v>87</v>
      </c>
      <c r="AQ665" s="15" t="s">
        <v>87</v>
      </c>
      <c r="AR665" s="15" t="s">
        <v>151</v>
      </c>
      <c r="AS665">
        <v>1</v>
      </c>
      <c r="AT665">
        <v>0</v>
      </c>
      <c r="AU665">
        <v>1</v>
      </c>
      <c r="AV665">
        <v>0</v>
      </c>
      <c r="AW665">
        <v>0</v>
      </c>
      <c r="AX665">
        <v>0</v>
      </c>
      <c r="AY665" s="15">
        <v>0</v>
      </c>
      <c r="AZ665">
        <v>1</v>
      </c>
      <c r="BA665">
        <v>0</v>
      </c>
      <c r="BB665" s="15">
        <v>0</v>
      </c>
      <c r="BC665">
        <v>23477</v>
      </c>
      <c r="BD665">
        <v>1423</v>
      </c>
      <c r="BE665" s="21">
        <v>0.92400000000000004</v>
      </c>
      <c r="BF665" s="21">
        <v>37</v>
      </c>
      <c r="BG665">
        <v>0</v>
      </c>
      <c r="BH665">
        <v>1</v>
      </c>
      <c r="BI665">
        <v>0</v>
      </c>
      <c r="BJ665">
        <v>0</v>
      </c>
      <c r="BK665">
        <v>0</v>
      </c>
      <c r="BL665" s="15">
        <v>0</v>
      </c>
      <c r="BM665">
        <v>0</v>
      </c>
      <c r="BN665">
        <v>0</v>
      </c>
      <c r="BO665">
        <v>0</v>
      </c>
      <c r="BP665" s="15">
        <v>1</v>
      </c>
      <c r="BQ665">
        <v>0</v>
      </c>
      <c r="BR665">
        <v>0</v>
      </c>
      <c r="BS665" s="15">
        <v>0</v>
      </c>
      <c r="BT665">
        <v>1</v>
      </c>
      <c r="BU665">
        <v>1</v>
      </c>
      <c r="BV665">
        <v>0</v>
      </c>
      <c r="BW665">
        <v>0</v>
      </c>
      <c r="BX665">
        <v>1</v>
      </c>
      <c r="BY665">
        <v>1</v>
      </c>
      <c r="BZ665">
        <v>0</v>
      </c>
      <c r="CA665">
        <v>1</v>
      </c>
      <c r="CB665">
        <v>1</v>
      </c>
      <c r="CC665">
        <v>1</v>
      </c>
      <c r="CD665">
        <v>1</v>
      </c>
      <c r="CE665" s="15">
        <v>1</v>
      </c>
      <c r="CF665">
        <v>0.63</v>
      </c>
      <c r="CG665">
        <v>335</v>
      </c>
      <c r="CH665">
        <v>1</v>
      </c>
      <c r="CI665">
        <v>0</v>
      </c>
      <c r="CJ665">
        <v>29</v>
      </c>
      <c r="CK665" s="28" t="s">
        <v>80</v>
      </c>
    </row>
    <row r="666" spans="1:89" x14ac:dyDescent="0.35">
      <c r="A666">
        <v>665</v>
      </c>
      <c r="B666">
        <v>42</v>
      </c>
      <c r="C666" s="21" t="s">
        <v>179</v>
      </c>
      <c r="D666" s="11">
        <v>10.79316513508928</v>
      </c>
      <c r="E666" s="12">
        <v>0.81465562599330343</v>
      </c>
      <c r="F666" s="7">
        <v>13.24874559348836</v>
      </c>
      <c r="G666" s="8">
        <v>0</v>
      </c>
      <c r="H666" s="9">
        <v>0</v>
      </c>
      <c r="I666" s="9">
        <v>1</v>
      </c>
      <c r="J666" s="9">
        <v>0</v>
      </c>
      <c r="K666" s="9">
        <v>0</v>
      </c>
      <c r="L666" s="8">
        <v>927</v>
      </c>
      <c r="M666" s="9">
        <v>25</v>
      </c>
      <c r="N666" s="9">
        <f t="shared" si="110"/>
        <v>901</v>
      </c>
      <c r="O666" s="9">
        <f t="shared" si="111"/>
        <v>24</v>
      </c>
      <c r="P666" s="7">
        <v>15</v>
      </c>
      <c r="Q666" s="7">
        <f t="shared" si="113"/>
        <v>16</v>
      </c>
      <c r="R666" s="9">
        <v>0</v>
      </c>
      <c r="S666" s="9">
        <v>1</v>
      </c>
      <c r="T666" s="9">
        <v>1</v>
      </c>
      <c r="U666" s="9">
        <v>0</v>
      </c>
      <c r="V666" s="9">
        <v>0</v>
      </c>
      <c r="W666" s="25">
        <v>0</v>
      </c>
      <c r="X666" s="9">
        <v>0</v>
      </c>
      <c r="Y666" s="9">
        <v>1</v>
      </c>
      <c r="Z666" s="25">
        <v>0</v>
      </c>
      <c r="AA666" s="9">
        <v>0</v>
      </c>
      <c r="AB666" s="25">
        <v>1</v>
      </c>
      <c r="AC666" s="17">
        <v>1999</v>
      </c>
      <c r="AD666" s="27">
        <v>0</v>
      </c>
      <c r="AE666" s="27">
        <v>0</v>
      </c>
      <c r="AF666" s="27">
        <v>0</v>
      </c>
      <c r="AG666" s="34">
        <v>1</v>
      </c>
      <c r="AH666" s="33">
        <v>1</v>
      </c>
      <c r="AI666" s="15">
        <v>0</v>
      </c>
      <c r="AJ666">
        <v>0</v>
      </c>
      <c r="AK666" s="31">
        <v>1</v>
      </c>
      <c r="AL666" t="s">
        <v>87</v>
      </c>
      <c r="AM666" s="31" t="s">
        <v>87</v>
      </c>
      <c r="AN666">
        <v>1</v>
      </c>
      <c r="AO666" s="15">
        <v>0</v>
      </c>
      <c r="AP666" t="s">
        <v>87</v>
      </c>
      <c r="AQ666" s="15" t="s">
        <v>87</v>
      </c>
      <c r="AR666" s="15" t="s">
        <v>151</v>
      </c>
      <c r="AS666">
        <v>1</v>
      </c>
      <c r="AT666">
        <v>0</v>
      </c>
      <c r="AU666">
        <v>1</v>
      </c>
      <c r="AV666">
        <v>0</v>
      </c>
      <c r="AW666">
        <v>0</v>
      </c>
      <c r="AX666">
        <v>0</v>
      </c>
      <c r="AY666" s="15">
        <v>0</v>
      </c>
      <c r="AZ666">
        <v>1</v>
      </c>
      <c r="BA666">
        <v>0</v>
      </c>
      <c r="BB666" s="15">
        <v>0</v>
      </c>
      <c r="BC666">
        <v>23477</v>
      </c>
      <c r="BD666">
        <v>1423</v>
      </c>
      <c r="BE666" s="21">
        <v>0.92400000000000004</v>
      </c>
      <c r="BF666" s="21">
        <v>37</v>
      </c>
      <c r="BG666">
        <v>0</v>
      </c>
      <c r="BH666">
        <v>1</v>
      </c>
      <c r="BI666">
        <v>0</v>
      </c>
      <c r="BJ666">
        <v>0</v>
      </c>
      <c r="BK666">
        <v>0</v>
      </c>
      <c r="BL666" s="15">
        <v>0</v>
      </c>
      <c r="BM666">
        <v>0</v>
      </c>
      <c r="BN666">
        <v>0</v>
      </c>
      <c r="BO666">
        <v>0</v>
      </c>
      <c r="BP666" s="15">
        <v>1</v>
      </c>
      <c r="BQ666">
        <v>0</v>
      </c>
      <c r="BR666">
        <v>0</v>
      </c>
      <c r="BS666" s="15">
        <v>0</v>
      </c>
      <c r="BT666">
        <v>1</v>
      </c>
      <c r="BU666">
        <v>1</v>
      </c>
      <c r="BV666">
        <v>0</v>
      </c>
      <c r="BW666">
        <v>0</v>
      </c>
      <c r="BX666">
        <v>1</v>
      </c>
      <c r="BY666">
        <v>1</v>
      </c>
      <c r="BZ666">
        <v>0</v>
      </c>
      <c r="CA666">
        <v>1</v>
      </c>
      <c r="CB666">
        <v>1</v>
      </c>
      <c r="CC666">
        <v>1</v>
      </c>
      <c r="CD666">
        <v>1</v>
      </c>
      <c r="CE666" s="15">
        <v>1</v>
      </c>
      <c r="CF666">
        <v>0.63</v>
      </c>
      <c r="CG666">
        <v>335</v>
      </c>
      <c r="CH666">
        <v>1</v>
      </c>
      <c r="CI666">
        <v>0</v>
      </c>
      <c r="CJ666">
        <v>29</v>
      </c>
      <c r="CK666" s="28" t="s">
        <v>80</v>
      </c>
    </row>
    <row r="667" spans="1:89" x14ac:dyDescent="0.35">
      <c r="A667">
        <v>666</v>
      </c>
      <c r="B667">
        <v>42</v>
      </c>
      <c r="C667" s="21" t="s">
        <v>179</v>
      </c>
      <c r="D667" s="11">
        <v>7.7217345015941907</v>
      </c>
      <c r="E667" s="12">
        <v>0.86177387601275335</v>
      </c>
      <c r="F667" s="7">
        <v>8.9602791596805353</v>
      </c>
      <c r="G667" s="8">
        <v>0</v>
      </c>
      <c r="H667" s="9">
        <v>0</v>
      </c>
      <c r="I667" s="9">
        <v>1</v>
      </c>
      <c r="J667" s="9">
        <v>0</v>
      </c>
      <c r="K667" s="9">
        <v>0</v>
      </c>
      <c r="L667" s="8">
        <v>1131</v>
      </c>
      <c r="M667" s="9">
        <v>25</v>
      </c>
      <c r="N667" s="9">
        <f t="shared" si="110"/>
        <v>1105</v>
      </c>
      <c r="O667" s="9">
        <f t="shared" si="111"/>
        <v>24</v>
      </c>
      <c r="P667" s="7">
        <v>15</v>
      </c>
      <c r="Q667" s="7">
        <f t="shared" si="113"/>
        <v>16</v>
      </c>
      <c r="R667" s="9">
        <v>0</v>
      </c>
      <c r="S667" s="9">
        <v>1</v>
      </c>
      <c r="T667" s="9">
        <v>1</v>
      </c>
      <c r="U667" s="9">
        <v>0</v>
      </c>
      <c r="V667" s="9">
        <v>0</v>
      </c>
      <c r="W667" s="25">
        <v>0</v>
      </c>
      <c r="X667" s="9">
        <v>0</v>
      </c>
      <c r="Y667" s="9">
        <v>1</v>
      </c>
      <c r="Z667" s="25">
        <v>0</v>
      </c>
      <c r="AA667" s="9">
        <v>0</v>
      </c>
      <c r="AB667" s="25">
        <v>1</v>
      </c>
      <c r="AC667" s="17">
        <v>1999</v>
      </c>
      <c r="AD667" s="27">
        <v>0</v>
      </c>
      <c r="AE667" s="27">
        <v>0</v>
      </c>
      <c r="AF667" s="27">
        <v>0</v>
      </c>
      <c r="AG667" s="34">
        <v>1</v>
      </c>
      <c r="AH667" s="33">
        <v>1</v>
      </c>
      <c r="AI667" s="15">
        <v>0</v>
      </c>
      <c r="AJ667">
        <v>1</v>
      </c>
      <c r="AK667" s="31">
        <v>0</v>
      </c>
      <c r="AL667" t="s">
        <v>87</v>
      </c>
      <c r="AM667" s="31" t="s">
        <v>87</v>
      </c>
      <c r="AN667">
        <v>1</v>
      </c>
      <c r="AO667" s="15">
        <v>0</v>
      </c>
      <c r="AP667" t="s">
        <v>87</v>
      </c>
      <c r="AQ667" s="15" t="s">
        <v>87</v>
      </c>
      <c r="AR667" s="15" t="s">
        <v>151</v>
      </c>
      <c r="AS667">
        <v>1</v>
      </c>
      <c r="AT667">
        <v>0</v>
      </c>
      <c r="AU667">
        <v>1</v>
      </c>
      <c r="AV667">
        <v>0</v>
      </c>
      <c r="AW667">
        <v>0</v>
      </c>
      <c r="AX667">
        <v>0</v>
      </c>
      <c r="AY667" s="15">
        <v>0</v>
      </c>
      <c r="AZ667">
        <v>1</v>
      </c>
      <c r="BA667">
        <v>0</v>
      </c>
      <c r="BB667" s="15">
        <v>0</v>
      </c>
      <c r="BC667">
        <v>23477</v>
      </c>
      <c r="BD667">
        <v>1423</v>
      </c>
      <c r="BE667" s="21">
        <v>0.92400000000000004</v>
      </c>
      <c r="BF667" s="21">
        <v>37</v>
      </c>
      <c r="BG667">
        <v>0</v>
      </c>
      <c r="BH667">
        <v>1</v>
      </c>
      <c r="BI667">
        <v>0</v>
      </c>
      <c r="BJ667">
        <v>0</v>
      </c>
      <c r="BK667">
        <v>0</v>
      </c>
      <c r="BL667" s="15">
        <v>0</v>
      </c>
      <c r="BM667">
        <v>0</v>
      </c>
      <c r="BN667">
        <v>0</v>
      </c>
      <c r="BO667">
        <v>0</v>
      </c>
      <c r="BP667" s="15">
        <v>1</v>
      </c>
      <c r="BQ667">
        <v>0</v>
      </c>
      <c r="BR667">
        <v>0</v>
      </c>
      <c r="BS667" s="15">
        <v>0</v>
      </c>
      <c r="BT667">
        <v>1</v>
      </c>
      <c r="BU667">
        <v>1</v>
      </c>
      <c r="BV667">
        <v>0</v>
      </c>
      <c r="BW667">
        <v>0</v>
      </c>
      <c r="BX667">
        <v>1</v>
      </c>
      <c r="BY667">
        <v>1</v>
      </c>
      <c r="BZ667">
        <v>0</v>
      </c>
      <c r="CA667">
        <v>1</v>
      </c>
      <c r="CB667">
        <v>1</v>
      </c>
      <c r="CC667">
        <v>1</v>
      </c>
      <c r="CD667">
        <v>1</v>
      </c>
      <c r="CE667" s="15">
        <v>1</v>
      </c>
      <c r="CF667">
        <v>0.63</v>
      </c>
      <c r="CG667">
        <v>335</v>
      </c>
      <c r="CH667">
        <v>1</v>
      </c>
      <c r="CI667">
        <v>0</v>
      </c>
      <c r="CJ667">
        <v>29</v>
      </c>
      <c r="CK667" s="28" t="s">
        <v>80</v>
      </c>
    </row>
    <row r="668" spans="1:89" x14ac:dyDescent="0.35">
      <c r="A668">
        <v>667</v>
      </c>
      <c r="B668">
        <v>42</v>
      </c>
      <c r="C668" s="21" t="s">
        <v>179</v>
      </c>
      <c r="D668" s="11">
        <v>12.399086461422669</v>
      </c>
      <c r="E668" s="12">
        <v>0.79154286240438487</v>
      </c>
      <c r="F668" s="7">
        <v>15.66445362637633</v>
      </c>
      <c r="G668" s="8">
        <v>0</v>
      </c>
      <c r="H668" s="9">
        <v>0</v>
      </c>
      <c r="I668" s="9">
        <v>1</v>
      </c>
      <c r="J668" s="9">
        <v>0</v>
      </c>
      <c r="K668" s="9">
        <v>0</v>
      </c>
      <c r="L668" s="8">
        <v>1054</v>
      </c>
      <c r="M668" s="9">
        <v>25</v>
      </c>
      <c r="N668" s="9">
        <f t="shared" si="110"/>
        <v>1028</v>
      </c>
      <c r="O668" s="9">
        <f t="shared" si="111"/>
        <v>24</v>
      </c>
      <c r="P668" s="7">
        <v>15</v>
      </c>
      <c r="Q668" s="7">
        <f t="shared" si="113"/>
        <v>16</v>
      </c>
      <c r="R668" s="9">
        <v>0</v>
      </c>
      <c r="S668" s="9">
        <v>1</v>
      </c>
      <c r="T668" s="9">
        <v>1</v>
      </c>
      <c r="U668" s="9">
        <v>0</v>
      </c>
      <c r="V668" s="9">
        <v>0</v>
      </c>
      <c r="W668" s="25">
        <v>0</v>
      </c>
      <c r="X668" s="9">
        <v>0</v>
      </c>
      <c r="Y668" s="9">
        <v>1</v>
      </c>
      <c r="Z668" s="25">
        <v>0</v>
      </c>
      <c r="AA668" s="9">
        <v>0</v>
      </c>
      <c r="AB668" s="25">
        <v>1</v>
      </c>
      <c r="AC668" s="17">
        <v>1999</v>
      </c>
      <c r="AD668" s="27">
        <v>0</v>
      </c>
      <c r="AE668" s="27">
        <v>0</v>
      </c>
      <c r="AF668" s="27">
        <v>0</v>
      </c>
      <c r="AG668" s="34">
        <v>1</v>
      </c>
      <c r="AH668" s="33">
        <v>1</v>
      </c>
      <c r="AI668" s="15">
        <v>0</v>
      </c>
      <c r="AJ668">
        <v>0</v>
      </c>
      <c r="AK668" s="31">
        <v>1</v>
      </c>
      <c r="AL668" t="s">
        <v>87</v>
      </c>
      <c r="AM668" s="31" t="s">
        <v>87</v>
      </c>
      <c r="AN668">
        <v>1</v>
      </c>
      <c r="AO668" s="15">
        <v>0</v>
      </c>
      <c r="AP668" t="s">
        <v>87</v>
      </c>
      <c r="AQ668" s="15" t="s">
        <v>87</v>
      </c>
      <c r="AR668" s="15" t="s">
        <v>151</v>
      </c>
      <c r="AS668">
        <v>1</v>
      </c>
      <c r="AT668">
        <v>0</v>
      </c>
      <c r="AU668">
        <v>1</v>
      </c>
      <c r="AV668">
        <v>0</v>
      </c>
      <c r="AW668">
        <v>0</v>
      </c>
      <c r="AX668">
        <v>0</v>
      </c>
      <c r="AY668" s="15">
        <v>0</v>
      </c>
      <c r="AZ668">
        <v>1</v>
      </c>
      <c r="BA668">
        <v>0</v>
      </c>
      <c r="BB668" s="15">
        <v>0</v>
      </c>
      <c r="BC668">
        <v>23477</v>
      </c>
      <c r="BD668">
        <v>1423</v>
      </c>
      <c r="BE668" s="21">
        <v>0.92400000000000004</v>
      </c>
      <c r="BF668" s="21">
        <v>37</v>
      </c>
      <c r="BG668">
        <v>0</v>
      </c>
      <c r="BH668">
        <v>1</v>
      </c>
      <c r="BI668">
        <v>0</v>
      </c>
      <c r="BJ668">
        <v>0</v>
      </c>
      <c r="BK668">
        <v>0</v>
      </c>
      <c r="BL668" s="15">
        <v>0</v>
      </c>
      <c r="BM668">
        <v>0</v>
      </c>
      <c r="BN668">
        <v>0</v>
      </c>
      <c r="BO668">
        <v>0</v>
      </c>
      <c r="BP668" s="15">
        <v>1</v>
      </c>
      <c r="BQ668">
        <v>0</v>
      </c>
      <c r="BR668">
        <v>0</v>
      </c>
      <c r="BS668" s="15">
        <v>0</v>
      </c>
      <c r="BT668">
        <v>1</v>
      </c>
      <c r="BU668">
        <v>1</v>
      </c>
      <c r="BV668">
        <v>0</v>
      </c>
      <c r="BW668">
        <v>0</v>
      </c>
      <c r="BX668">
        <v>1</v>
      </c>
      <c r="BY668">
        <v>1</v>
      </c>
      <c r="BZ668">
        <v>0</v>
      </c>
      <c r="CA668">
        <v>1</v>
      </c>
      <c r="CB668">
        <v>1</v>
      </c>
      <c r="CC668">
        <v>1</v>
      </c>
      <c r="CD668">
        <v>1</v>
      </c>
      <c r="CE668" s="15">
        <v>1</v>
      </c>
      <c r="CF668">
        <v>0.63</v>
      </c>
      <c r="CG668">
        <v>335</v>
      </c>
      <c r="CH668">
        <v>1</v>
      </c>
      <c r="CI668">
        <v>0</v>
      </c>
      <c r="CJ668">
        <v>29</v>
      </c>
      <c r="CK668" s="28" t="s">
        <v>80</v>
      </c>
    </row>
    <row r="669" spans="1:89" x14ac:dyDescent="0.35">
      <c r="A669">
        <v>668</v>
      </c>
      <c r="B669">
        <v>42</v>
      </c>
      <c r="C669" s="21" t="s">
        <v>179</v>
      </c>
      <c r="D669" s="11">
        <v>7.1441269690773126</v>
      </c>
      <c r="E669" s="12">
        <v>0.87109046316323002</v>
      </c>
      <c r="F669" s="7">
        <v>8.2013605603424047</v>
      </c>
      <c r="G669" s="8">
        <v>0</v>
      </c>
      <c r="H669" s="9">
        <v>0</v>
      </c>
      <c r="I669" s="9">
        <v>1</v>
      </c>
      <c r="J669" s="9">
        <v>0</v>
      </c>
      <c r="K669" s="9">
        <v>0</v>
      </c>
      <c r="L669" s="8">
        <v>1266</v>
      </c>
      <c r="M669" s="9">
        <v>25</v>
      </c>
      <c r="N669" s="9">
        <f t="shared" si="110"/>
        <v>1240</v>
      </c>
      <c r="O669" s="9">
        <f t="shared" si="111"/>
        <v>24</v>
      </c>
      <c r="P669" s="7">
        <v>15</v>
      </c>
      <c r="Q669" s="7">
        <f t="shared" si="113"/>
        <v>12</v>
      </c>
      <c r="R669" s="9">
        <v>0</v>
      </c>
      <c r="S669" s="9">
        <v>1</v>
      </c>
      <c r="T669" s="9">
        <v>1</v>
      </c>
      <c r="U669" s="9">
        <v>0</v>
      </c>
      <c r="V669" s="9">
        <v>0</v>
      </c>
      <c r="W669" s="25">
        <v>0</v>
      </c>
      <c r="X669" s="9">
        <v>0</v>
      </c>
      <c r="Y669" s="9">
        <v>1</v>
      </c>
      <c r="Z669" s="25">
        <v>0</v>
      </c>
      <c r="AA669" s="9">
        <v>0</v>
      </c>
      <c r="AB669" s="25">
        <v>1</v>
      </c>
      <c r="AC669" s="17">
        <v>1999</v>
      </c>
      <c r="AD669" s="27">
        <v>0</v>
      </c>
      <c r="AE669" s="27">
        <v>0</v>
      </c>
      <c r="AF669" s="27">
        <v>0</v>
      </c>
      <c r="AG669" s="34">
        <v>1</v>
      </c>
      <c r="AH669" s="33">
        <v>1</v>
      </c>
      <c r="AI669" s="15">
        <v>0</v>
      </c>
      <c r="AJ669">
        <v>1</v>
      </c>
      <c r="AK669" s="31">
        <v>0</v>
      </c>
      <c r="AL669" t="s">
        <v>87</v>
      </c>
      <c r="AM669" s="31" t="s">
        <v>87</v>
      </c>
      <c r="AN669">
        <v>1</v>
      </c>
      <c r="AO669" s="15">
        <v>0</v>
      </c>
      <c r="AP669" t="s">
        <v>87</v>
      </c>
      <c r="AQ669" s="15" t="s">
        <v>87</v>
      </c>
      <c r="AR669" s="15" t="s">
        <v>151</v>
      </c>
      <c r="AS669">
        <v>1</v>
      </c>
      <c r="AT669">
        <v>0</v>
      </c>
      <c r="AU669">
        <v>1</v>
      </c>
      <c r="AV669">
        <v>0</v>
      </c>
      <c r="AW669">
        <v>0</v>
      </c>
      <c r="AX669">
        <v>0</v>
      </c>
      <c r="AY669" s="15">
        <v>0</v>
      </c>
      <c r="AZ669">
        <v>1</v>
      </c>
      <c r="BA669">
        <v>0</v>
      </c>
      <c r="BB669" s="15">
        <v>0</v>
      </c>
      <c r="BC669">
        <v>23477</v>
      </c>
      <c r="BD669">
        <v>1423</v>
      </c>
      <c r="BE669" s="21">
        <v>0.92400000000000004</v>
      </c>
      <c r="BF669" s="21">
        <v>33</v>
      </c>
      <c r="BG669">
        <v>0</v>
      </c>
      <c r="BH669">
        <v>1</v>
      </c>
      <c r="BI669">
        <v>0</v>
      </c>
      <c r="BJ669">
        <v>0</v>
      </c>
      <c r="BK669">
        <v>0</v>
      </c>
      <c r="BL669" s="15">
        <v>0</v>
      </c>
      <c r="BM669">
        <v>0</v>
      </c>
      <c r="BN669">
        <v>0</v>
      </c>
      <c r="BO669">
        <v>0</v>
      </c>
      <c r="BP669" s="15">
        <v>1</v>
      </c>
      <c r="BQ669">
        <v>0</v>
      </c>
      <c r="BR669">
        <v>0</v>
      </c>
      <c r="BS669" s="15">
        <v>0</v>
      </c>
      <c r="BT669">
        <v>1</v>
      </c>
      <c r="BU669">
        <v>1</v>
      </c>
      <c r="BV669">
        <v>0</v>
      </c>
      <c r="BW669">
        <v>0</v>
      </c>
      <c r="BX669">
        <v>1</v>
      </c>
      <c r="BY669">
        <v>1</v>
      </c>
      <c r="BZ669">
        <v>0</v>
      </c>
      <c r="CA669">
        <v>1</v>
      </c>
      <c r="CB669">
        <v>1</v>
      </c>
      <c r="CC669">
        <v>1</v>
      </c>
      <c r="CD669">
        <v>1</v>
      </c>
      <c r="CE669" s="15">
        <v>1</v>
      </c>
      <c r="CF669">
        <v>0.63</v>
      </c>
      <c r="CG669">
        <v>335</v>
      </c>
      <c r="CH669">
        <v>1</v>
      </c>
      <c r="CI669">
        <v>0</v>
      </c>
      <c r="CJ669">
        <v>29</v>
      </c>
      <c r="CK669" s="28" t="s">
        <v>80</v>
      </c>
    </row>
    <row r="670" spans="1:89" x14ac:dyDescent="0.35">
      <c r="A670">
        <v>669</v>
      </c>
      <c r="B670">
        <v>42</v>
      </c>
      <c r="C670" s="21" t="s">
        <v>179</v>
      </c>
      <c r="D670" s="11">
        <v>12.13461704540997</v>
      </c>
      <c r="E670" s="12">
        <v>0.79528097195326231</v>
      </c>
      <c r="F670" s="7">
        <v>15.25827660079249</v>
      </c>
      <c r="G670" s="8">
        <v>0</v>
      </c>
      <c r="H670" s="9">
        <v>0</v>
      </c>
      <c r="I670" s="9">
        <v>1</v>
      </c>
      <c r="J670" s="9">
        <v>0</v>
      </c>
      <c r="K670" s="9">
        <v>0</v>
      </c>
      <c r="L670" s="8">
        <v>1065</v>
      </c>
      <c r="M670" s="9">
        <v>25</v>
      </c>
      <c r="N670" s="9">
        <f t="shared" si="110"/>
        <v>1039</v>
      </c>
      <c r="O670" s="9">
        <f t="shared" si="111"/>
        <v>24</v>
      </c>
      <c r="P670" s="7">
        <v>15</v>
      </c>
      <c r="Q670" s="7">
        <f t="shared" si="113"/>
        <v>12</v>
      </c>
      <c r="R670" s="9">
        <v>0</v>
      </c>
      <c r="S670" s="9">
        <v>1</v>
      </c>
      <c r="T670" s="9">
        <v>1</v>
      </c>
      <c r="U670" s="9">
        <v>0</v>
      </c>
      <c r="V670" s="9">
        <v>0</v>
      </c>
      <c r="W670" s="25">
        <v>0</v>
      </c>
      <c r="X670" s="9">
        <v>0</v>
      </c>
      <c r="Y670" s="9">
        <v>1</v>
      </c>
      <c r="Z670" s="25">
        <v>0</v>
      </c>
      <c r="AA670" s="9">
        <v>0</v>
      </c>
      <c r="AB670" s="25">
        <v>1</v>
      </c>
      <c r="AC670" s="17">
        <v>1999</v>
      </c>
      <c r="AD670" s="27">
        <v>0</v>
      </c>
      <c r="AE670" s="27">
        <v>0</v>
      </c>
      <c r="AF670" s="27">
        <v>0</v>
      </c>
      <c r="AG670" s="34">
        <v>1</v>
      </c>
      <c r="AH670" s="33">
        <v>1</v>
      </c>
      <c r="AI670" s="15">
        <v>0</v>
      </c>
      <c r="AJ670">
        <v>0</v>
      </c>
      <c r="AK670" s="31">
        <v>1</v>
      </c>
      <c r="AL670" t="s">
        <v>87</v>
      </c>
      <c r="AM670" s="31" t="s">
        <v>87</v>
      </c>
      <c r="AN670">
        <v>1</v>
      </c>
      <c r="AO670" s="15">
        <v>0</v>
      </c>
      <c r="AP670" t="s">
        <v>87</v>
      </c>
      <c r="AQ670" s="15" t="s">
        <v>87</v>
      </c>
      <c r="AR670" s="15" t="s">
        <v>151</v>
      </c>
      <c r="AS670">
        <v>1</v>
      </c>
      <c r="AT670">
        <v>0</v>
      </c>
      <c r="AU670">
        <v>1</v>
      </c>
      <c r="AV670">
        <v>0</v>
      </c>
      <c r="AW670">
        <v>0</v>
      </c>
      <c r="AX670">
        <v>0</v>
      </c>
      <c r="AY670" s="15">
        <v>0</v>
      </c>
      <c r="AZ670">
        <v>1</v>
      </c>
      <c r="BA670">
        <v>0</v>
      </c>
      <c r="BB670" s="15">
        <v>0</v>
      </c>
      <c r="BC670">
        <v>23477</v>
      </c>
      <c r="BD670">
        <v>1423</v>
      </c>
      <c r="BE670" s="21">
        <v>0.92400000000000004</v>
      </c>
      <c r="BF670" s="21">
        <v>33</v>
      </c>
      <c r="BG670">
        <v>0</v>
      </c>
      <c r="BH670">
        <v>1</v>
      </c>
      <c r="BI670">
        <v>0</v>
      </c>
      <c r="BJ670">
        <v>0</v>
      </c>
      <c r="BK670">
        <v>0</v>
      </c>
      <c r="BL670" s="15">
        <v>0</v>
      </c>
      <c r="BM670">
        <v>0</v>
      </c>
      <c r="BN670">
        <v>0</v>
      </c>
      <c r="BO670">
        <v>0</v>
      </c>
      <c r="BP670" s="15">
        <v>1</v>
      </c>
      <c r="BQ670">
        <v>0</v>
      </c>
      <c r="BR670">
        <v>0</v>
      </c>
      <c r="BS670" s="15">
        <v>0</v>
      </c>
      <c r="BT670">
        <v>1</v>
      </c>
      <c r="BU670">
        <v>1</v>
      </c>
      <c r="BV670">
        <v>0</v>
      </c>
      <c r="BW670">
        <v>0</v>
      </c>
      <c r="BX670">
        <v>1</v>
      </c>
      <c r="BY670">
        <v>1</v>
      </c>
      <c r="BZ670">
        <v>0</v>
      </c>
      <c r="CA670">
        <v>1</v>
      </c>
      <c r="CB670">
        <v>1</v>
      </c>
      <c r="CC670">
        <v>1</v>
      </c>
      <c r="CD670">
        <v>1</v>
      </c>
      <c r="CE670" s="15">
        <v>1</v>
      </c>
      <c r="CF670">
        <v>0.63</v>
      </c>
      <c r="CG670">
        <v>335</v>
      </c>
      <c r="CH670">
        <v>1</v>
      </c>
      <c r="CI670">
        <v>0</v>
      </c>
      <c r="CJ670">
        <v>29</v>
      </c>
      <c r="CK670" s="28" t="s">
        <v>80</v>
      </c>
    </row>
    <row r="671" spans="1:89" x14ac:dyDescent="0.35">
      <c r="A671">
        <v>670</v>
      </c>
      <c r="B671">
        <v>42</v>
      </c>
      <c r="C671" s="21" t="s">
        <v>179</v>
      </c>
      <c r="D671" s="11">
        <v>6.56022367666107</v>
      </c>
      <c r="E671" s="12">
        <v>0.88066300559224031</v>
      </c>
      <c r="F671" s="7">
        <v>7.4491872997996103</v>
      </c>
      <c r="G671" s="8">
        <v>0</v>
      </c>
      <c r="H671" s="9">
        <v>0</v>
      </c>
      <c r="I671" s="9">
        <v>1</v>
      </c>
      <c r="J671" s="9">
        <v>0</v>
      </c>
      <c r="K671" s="9">
        <v>0</v>
      </c>
      <c r="L671" s="8">
        <v>1121</v>
      </c>
      <c r="M671" s="9">
        <v>25</v>
      </c>
      <c r="N671" s="9">
        <f t="shared" si="110"/>
        <v>1095</v>
      </c>
      <c r="O671" s="9">
        <f t="shared" si="111"/>
        <v>24</v>
      </c>
      <c r="P671" s="7">
        <v>15</v>
      </c>
      <c r="Q671" s="7">
        <f t="shared" si="113"/>
        <v>12</v>
      </c>
      <c r="R671" s="9">
        <v>0</v>
      </c>
      <c r="S671" s="9">
        <v>1</v>
      </c>
      <c r="T671" s="9">
        <v>1</v>
      </c>
      <c r="U671" s="9">
        <v>0</v>
      </c>
      <c r="V671" s="9">
        <v>0</v>
      </c>
      <c r="W671" s="25">
        <v>0</v>
      </c>
      <c r="X671" s="9">
        <v>0</v>
      </c>
      <c r="Y671" s="9">
        <v>1</v>
      </c>
      <c r="Z671" s="25">
        <v>0</v>
      </c>
      <c r="AA671" s="9">
        <v>0</v>
      </c>
      <c r="AB671" s="25">
        <v>1</v>
      </c>
      <c r="AC671" s="17">
        <v>1999</v>
      </c>
      <c r="AD671" s="27">
        <v>0</v>
      </c>
      <c r="AE671" s="27">
        <v>0</v>
      </c>
      <c r="AF671" s="27">
        <v>0</v>
      </c>
      <c r="AG671" s="34">
        <v>1</v>
      </c>
      <c r="AH671" s="33">
        <v>1</v>
      </c>
      <c r="AI671" s="15">
        <v>0</v>
      </c>
      <c r="AJ671">
        <v>1</v>
      </c>
      <c r="AK671" s="31">
        <v>0</v>
      </c>
      <c r="AL671" t="s">
        <v>87</v>
      </c>
      <c r="AM671" s="31" t="s">
        <v>87</v>
      </c>
      <c r="AN671">
        <v>1</v>
      </c>
      <c r="AO671" s="15">
        <v>0</v>
      </c>
      <c r="AP671" t="s">
        <v>87</v>
      </c>
      <c r="AQ671" s="15" t="s">
        <v>87</v>
      </c>
      <c r="AR671" s="15" t="s">
        <v>151</v>
      </c>
      <c r="AS671">
        <v>1</v>
      </c>
      <c r="AT671">
        <v>0</v>
      </c>
      <c r="AU671">
        <v>1</v>
      </c>
      <c r="AV671">
        <v>0</v>
      </c>
      <c r="AW671">
        <v>0</v>
      </c>
      <c r="AX671">
        <v>0</v>
      </c>
      <c r="AY671" s="15">
        <v>0</v>
      </c>
      <c r="AZ671">
        <v>1</v>
      </c>
      <c r="BA671">
        <v>0</v>
      </c>
      <c r="BB671" s="15">
        <v>0</v>
      </c>
      <c r="BC671">
        <v>23477</v>
      </c>
      <c r="BD671">
        <v>1423</v>
      </c>
      <c r="BE671" s="21">
        <v>0.92400000000000004</v>
      </c>
      <c r="BF671" s="21">
        <v>33</v>
      </c>
      <c r="BG671">
        <v>0</v>
      </c>
      <c r="BH671">
        <v>1</v>
      </c>
      <c r="BI671">
        <v>0</v>
      </c>
      <c r="BJ671">
        <v>0</v>
      </c>
      <c r="BK671">
        <v>0</v>
      </c>
      <c r="BL671" s="15">
        <v>0</v>
      </c>
      <c r="BM671">
        <v>0</v>
      </c>
      <c r="BN671">
        <v>0</v>
      </c>
      <c r="BO671">
        <v>0</v>
      </c>
      <c r="BP671" s="15">
        <v>1</v>
      </c>
      <c r="BQ671">
        <v>0</v>
      </c>
      <c r="BR671">
        <v>0</v>
      </c>
      <c r="BS671" s="15">
        <v>0</v>
      </c>
      <c r="BT671">
        <v>1</v>
      </c>
      <c r="BU671">
        <v>1</v>
      </c>
      <c r="BV671">
        <v>0</v>
      </c>
      <c r="BW671">
        <v>0</v>
      </c>
      <c r="BX671">
        <v>1</v>
      </c>
      <c r="BY671">
        <v>1</v>
      </c>
      <c r="BZ671">
        <v>0</v>
      </c>
      <c r="CA671">
        <v>1</v>
      </c>
      <c r="CB671">
        <v>1</v>
      </c>
      <c r="CC671">
        <v>1</v>
      </c>
      <c r="CD671">
        <v>1</v>
      </c>
      <c r="CE671" s="15">
        <v>1</v>
      </c>
      <c r="CF671">
        <v>0.63</v>
      </c>
      <c r="CG671">
        <v>335</v>
      </c>
      <c r="CH671">
        <v>1</v>
      </c>
      <c r="CI671">
        <v>0</v>
      </c>
      <c r="CJ671">
        <v>29</v>
      </c>
      <c r="CK671" s="28" t="s">
        <v>80</v>
      </c>
    </row>
    <row r="672" spans="1:89" x14ac:dyDescent="0.35">
      <c r="A672">
        <v>671</v>
      </c>
      <c r="B672">
        <v>42</v>
      </c>
      <c r="C672" s="21" t="s">
        <v>179</v>
      </c>
      <c r="D672" s="11">
        <v>11.064054147667219</v>
      </c>
      <c r="E672" s="12">
        <v>0.81068652662530805</v>
      </c>
      <c r="F672" s="7">
        <v>13.647758762840439</v>
      </c>
      <c r="G672" s="8">
        <v>0</v>
      </c>
      <c r="H672" s="9">
        <v>0</v>
      </c>
      <c r="I672" s="9">
        <v>1</v>
      </c>
      <c r="J672" s="9">
        <v>0</v>
      </c>
      <c r="K672" s="9">
        <v>0</v>
      </c>
      <c r="L672" s="8">
        <v>1023</v>
      </c>
      <c r="M672" s="9">
        <v>25</v>
      </c>
      <c r="N672" s="9">
        <f t="shared" si="110"/>
        <v>997</v>
      </c>
      <c r="O672" s="9">
        <f t="shared" si="111"/>
        <v>24</v>
      </c>
      <c r="P672" s="7">
        <v>15</v>
      </c>
      <c r="Q672" s="7">
        <f t="shared" si="113"/>
        <v>12</v>
      </c>
      <c r="R672" s="9">
        <v>0</v>
      </c>
      <c r="S672" s="9">
        <v>1</v>
      </c>
      <c r="T672" s="9">
        <v>1</v>
      </c>
      <c r="U672" s="9">
        <v>0</v>
      </c>
      <c r="V672" s="9">
        <v>0</v>
      </c>
      <c r="W672" s="25">
        <v>0</v>
      </c>
      <c r="X672" s="9">
        <v>0</v>
      </c>
      <c r="Y672" s="9">
        <v>1</v>
      </c>
      <c r="Z672" s="25">
        <v>0</v>
      </c>
      <c r="AA672" s="9">
        <v>0</v>
      </c>
      <c r="AB672" s="25">
        <v>1</v>
      </c>
      <c r="AC672" s="17">
        <v>1999</v>
      </c>
      <c r="AD672" s="27">
        <v>0</v>
      </c>
      <c r="AE672" s="27">
        <v>0</v>
      </c>
      <c r="AF672" s="27">
        <v>0</v>
      </c>
      <c r="AG672" s="34">
        <v>1</v>
      </c>
      <c r="AH672" s="33">
        <v>1</v>
      </c>
      <c r="AI672" s="15">
        <v>0</v>
      </c>
      <c r="AJ672">
        <v>0</v>
      </c>
      <c r="AK672" s="31">
        <v>1</v>
      </c>
      <c r="AL672" t="s">
        <v>87</v>
      </c>
      <c r="AM672" s="31" t="s">
        <v>87</v>
      </c>
      <c r="AN672">
        <v>1</v>
      </c>
      <c r="AO672" s="15">
        <v>0</v>
      </c>
      <c r="AP672" t="s">
        <v>87</v>
      </c>
      <c r="AQ672" s="15" t="s">
        <v>87</v>
      </c>
      <c r="AR672" s="15" t="s">
        <v>151</v>
      </c>
      <c r="AS672">
        <v>1</v>
      </c>
      <c r="AT672">
        <v>0</v>
      </c>
      <c r="AU672">
        <v>1</v>
      </c>
      <c r="AV672">
        <v>0</v>
      </c>
      <c r="AW672">
        <v>0</v>
      </c>
      <c r="AX672">
        <v>0</v>
      </c>
      <c r="AY672" s="15">
        <v>0</v>
      </c>
      <c r="AZ672">
        <v>1</v>
      </c>
      <c r="BA672">
        <v>0</v>
      </c>
      <c r="BB672" s="15">
        <v>0</v>
      </c>
      <c r="BC672">
        <v>23477</v>
      </c>
      <c r="BD672">
        <v>1423</v>
      </c>
      <c r="BE672" s="21">
        <v>0.92400000000000004</v>
      </c>
      <c r="BF672" s="21">
        <v>33</v>
      </c>
      <c r="BG672">
        <v>0</v>
      </c>
      <c r="BH672">
        <v>1</v>
      </c>
      <c r="BI672">
        <v>0</v>
      </c>
      <c r="BJ672">
        <v>0</v>
      </c>
      <c r="BK672">
        <v>0</v>
      </c>
      <c r="BL672" s="15">
        <v>0</v>
      </c>
      <c r="BM672">
        <v>0</v>
      </c>
      <c r="BN672">
        <v>0</v>
      </c>
      <c r="BO672">
        <v>0</v>
      </c>
      <c r="BP672" s="15">
        <v>1</v>
      </c>
      <c r="BQ672">
        <v>0</v>
      </c>
      <c r="BR672">
        <v>0</v>
      </c>
      <c r="BS672" s="15">
        <v>0</v>
      </c>
      <c r="BT672">
        <v>1</v>
      </c>
      <c r="BU672">
        <v>1</v>
      </c>
      <c r="BV672">
        <v>0</v>
      </c>
      <c r="BW672">
        <v>0</v>
      </c>
      <c r="BX672">
        <v>1</v>
      </c>
      <c r="BY672">
        <v>1</v>
      </c>
      <c r="BZ672">
        <v>0</v>
      </c>
      <c r="CA672">
        <v>1</v>
      </c>
      <c r="CB672">
        <v>1</v>
      </c>
      <c r="CC672">
        <v>1</v>
      </c>
      <c r="CD672">
        <v>1</v>
      </c>
      <c r="CE672" s="15">
        <v>1</v>
      </c>
      <c r="CF672">
        <v>0.63</v>
      </c>
      <c r="CG672">
        <v>335</v>
      </c>
      <c r="CH672">
        <v>1</v>
      </c>
      <c r="CI672">
        <v>0</v>
      </c>
      <c r="CJ672">
        <v>29</v>
      </c>
      <c r="CK672" s="28" t="s">
        <v>80</v>
      </c>
    </row>
    <row r="673" spans="1:89" x14ac:dyDescent="0.35">
      <c r="A673">
        <v>672</v>
      </c>
      <c r="B673">
        <v>42</v>
      </c>
      <c r="C673" s="21" t="s">
        <v>179</v>
      </c>
      <c r="D673" s="11">
        <v>7.7217345015941907</v>
      </c>
      <c r="E673" s="12">
        <v>0.86177387601275335</v>
      </c>
      <c r="F673" s="7">
        <v>8.9602791596805353</v>
      </c>
      <c r="G673" s="8">
        <v>0</v>
      </c>
      <c r="H673" s="9">
        <v>0</v>
      </c>
      <c r="I673" s="9">
        <v>1</v>
      </c>
      <c r="J673" s="9">
        <v>0</v>
      </c>
      <c r="K673" s="9">
        <v>0</v>
      </c>
      <c r="L673" s="8">
        <v>1227</v>
      </c>
      <c r="M673" s="9">
        <v>25</v>
      </c>
      <c r="N673" s="9">
        <f t="shared" si="110"/>
        <v>1201</v>
      </c>
      <c r="O673" s="9">
        <f t="shared" si="111"/>
        <v>24</v>
      </c>
      <c r="P673" s="7">
        <v>15</v>
      </c>
      <c r="Q673" s="7">
        <f t="shared" si="113"/>
        <v>8</v>
      </c>
      <c r="R673" s="9">
        <v>0</v>
      </c>
      <c r="S673" s="9">
        <v>1</v>
      </c>
      <c r="T673" s="9">
        <v>1</v>
      </c>
      <c r="U673" s="9">
        <v>0</v>
      </c>
      <c r="V673" s="9">
        <v>0</v>
      </c>
      <c r="W673" s="25">
        <v>0</v>
      </c>
      <c r="X673" s="9">
        <v>0</v>
      </c>
      <c r="Y673" s="9">
        <v>1</v>
      </c>
      <c r="Z673" s="25">
        <v>0</v>
      </c>
      <c r="AA673" s="9">
        <v>0</v>
      </c>
      <c r="AB673" s="25">
        <v>1</v>
      </c>
      <c r="AC673" s="17">
        <v>1999</v>
      </c>
      <c r="AD673" s="27">
        <v>0</v>
      </c>
      <c r="AE673" s="27">
        <v>0</v>
      </c>
      <c r="AF673" s="27">
        <v>0</v>
      </c>
      <c r="AG673" s="34">
        <v>1</v>
      </c>
      <c r="AH673" s="33">
        <v>1</v>
      </c>
      <c r="AI673" s="15">
        <v>0</v>
      </c>
      <c r="AJ673">
        <v>1</v>
      </c>
      <c r="AK673" s="31">
        <v>0</v>
      </c>
      <c r="AL673" t="s">
        <v>87</v>
      </c>
      <c r="AM673" s="31" t="s">
        <v>87</v>
      </c>
      <c r="AN673">
        <v>1</v>
      </c>
      <c r="AO673" s="15">
        <v>0</v>
      </c>
      <c r="AP673" t="s">
        <v>87</v>
      </c>
      <c r="AQ673" s="15" t="s">
        <v>87</v>
      </c>
      <c r="AR673" s="15" t="s">
        <v>151</v>
      </c>
      <c r="AS673">
        <v>1</v>
      </c>
      <c r="AT673">
        <v>0</v>
      </c>
      <c r="AU673">
        <v>1</v>
      </c>
      <c r="AV673">
        <v>0</v>
      </c>
      <c r="AW673">
        <v>0</v>
      </c>
      <c r="AX673">
        <v>0</v>
      </c>
      <c r="AY673" s="15">
        <v>0</v>
      </c>
      <c r="AZ673">
        <v>1</v>
      </c>
      <c r="BA673">
        <v>0</v>
      </c>
      <c r="BB673" s="15">
        <v>0</v>
      </c>
      <c r="BC673">
        <v>23477</v>
      </c>
      <c r="BD673">
        <v>1423</v>
      </c>
      <c r="BE673" s="21">
        <v>0.92400000000000004</v>
      </c>
      <c r="BF673" s="21">
        <v>29</v>
      </c>
      <c r="BG673">
        <v>0</v>
      </c>
      <c r="BH673">
        <v>1</v>
      </c>
      <c r="BI673">
        <v>0</v>
      </c>
      <c r="BJ673">
        <v>0</v>
      </c>
      <c r="BK673">
        <v>0</v>
      </c>
      <c r="BL673" s="15">
        <v>0</v>
      </c>
      <c r="BM673">
        <v>0</v>
      </c>
      <c r="BN673">
        <v>0</v>
      </c>
      <c r="BO673">
        <v>0</v>
      </c>
      <c r="BP673" s="15">
        <v>1</v>
      </c>
      <c r="BQ673">
        <v>0</v>
      </c>
      <c r="BR673">
        <v>0</v>
      </c>
      <c r="BS673" s="15">
        <v>0</v>
      </c>
      <c r="BT673">
        <v>1</v>
      </c>
      <c r="BU673">
        <v>1</v>
      </c>
      <c r="BV673">
        <v>0</v>
      </c>
      <c r="BW673">
        <v>0</v>
      </c>
      <c r="BX673">
        <v>1</v>
      </c>
      <c r="BY673">
        <v>1</v>
      </c>
      <c r="BZ673">
        <v>0</v>
      </c>
      <c r="CA673">
        <v>1</v>
      </c>
      <c r="CB673">
        <v>1</v>
      </c>
      <c r="CC673">
        <v>1</v>
      </c>
      <c r="CD673">
        <v>1</v>
      </c>
      <c r="CE673" s="15">
        <v>1</v>
      </c>
      <c r="CF673">
        <v>0.63</v>
      </c>
      <c r="CG673">
        <v>335</v>
      </c>
      <c r="CH673">
        <v>1</v>
      </c>
      <c r="CI673">
        <v>0</v>
      </c>
      <c r="CJ673">
        <v>29</v>
      </c>
      <c r="CK673" s="28" t="s">
        <v>80</v>
      </c>
    </row>
    <row r="674" spans="1:89" x14ac:dyDescent="0.35">
      <c r="A674">
        <v>673</v>
      </c>
      <c r="B674">
        <v>42</v>
      </c>
      <c r="C674" s="21" t="s">
        <v>179</v>
      </c>
      <c r="D674" s="11">
        <v>9.6961310486523686</v>
      </c>
      <c r="E674" s="12">
        <v>0.83103129582312396</v>
      </c>
      <c r="F674" s="7">
        <v>11.66758832956886</v>
      </c>
      <c r="G674" s="8">
        <v>0</v>
      </c>
      <c r="H674" s="9">
        <v>0</v>
      </c>
      <c r="I674" s="9">
        <v>1</v>
      </c>
      <c r="J674" s="9">
        <v>0</v>
      </c>
      <c r="K674" s="9">
        <v>0</v>
      </c>
      <c r="L674" s="8">
        <v>1096</v>
      </c>
      <c r="M674" s="9">
        <v>25</v>
      </c>
      <c r="N674" s="9">
        <f t="shared" si="110"/>
        <v>1070</v>
      </c>
      <c r="O674" s="9">
        <f t="shared" si="111"/>
        <v>24</v>
      </c>
      <c r="P674" s="7">
        <v>15</v>
      </c>
      <c r="Q674" s="7">
        <f t="shared" si="113"/>
        <v>8</v>
      </c>
      <c r="R674" s="9">
        <v>0</v>
      </c>
      <c r="S674" s="9">
        <v>1</v>
      </c>
      <c r="T674" s="9">
        <v>1</v>
      </c>
      <c r="U674" s="9">
        <v>0</v>
      </c>
      <c r="V674" s="9">
        <v>0</v>
      </c>
      <c r="W674" s="25">
        <v>0</v>
      </c>
      <c r="X674" s="9">
        <v>0</v>
      </c>
      <c r="Y674" s="9">
        <v>1</v>
      </c>
      <c r="Z674" s="25">
        <v>0</v>
      </c>
      <c r="AA674" s="9">
        <v>0</v>
      </c>
      <c r="AB674" s="25">
        <v>1</v>
      </c>
      <c r="AC674" s="17">
        <v>1999</v>
      </c>
      <c r="AD674" s="27">
        <v>0</v>
      </c>
      <c r="AE674" s="27">
        <v>0</v>
      </c>
      <c r="AF674" s="27">
        <v>0</v>
      </c>
      <c r="AG674" s="34">
        <v>1</v>
      </c>
      <c r="AH674" s="33">
        <v>1</v>
      </c>
      <c r="AI674" s="15">
        <v>0</v>
      </c>
      <c r="AJ674">
        <v>0</v>
      </c>
      <c r="AK674" s="31">
        <v>1</v>
      </c>
      <c r="AL674" t="s">
        <v>87</v>
      </c>
      <c r="AM674" s="31" t="s">
        <v>87</v>
      </c>
      <c r="AN674">
        <v>1</v>
      </c>
      <c r="AO674" s="15">
        <v>0</v>
      </c>
      <c r="AP674" t="s">
        <v>87</v>
      </c>
      <c r="AQ674" s="15" t="s">
        <v>87</v>
      </c>
      <c r="AR674" s="15" t="s">
        <v>151</v>
      </c>
      <c r="AS674">
        <v>1</v>
      </c>
      <c r="AT674">
        <v>0</v>
      </c>
      <c r="AU674">
        <v>1</v>
      </c>
      <c r="AV674">
        <v>0</v>
      </c>
      <c r="AW674">
        <v>0</v>
      </c>
      <c r="AX674">
        <v>0</v>
      </c>
      <c r="AY674" s="15">
        <v>0</v>
      </c>
      <c r="AZ674">
        <v>1</v>
      </c>
      <c r="BA674">
        <v>0</v>
      </c>
      <c r="BB674" s="15">
        <v>0</v>
      </c>
      <c r="BC674">
        <v>23477</v>
      </c>
      <c r="BD674">
        <v>1423</v>
      </c>
      <c r="BE674" s="21">
        <v>0.92400000000000004</v>
      </c>
      <c r="BF674" s="21">
        <v>29</v>
      </c>
      <c r="BG674">
        <v>0</v>
      </c>
      <c r="BH674">
        <v>1</v>
      </c>
      <c r="BI674">
        <v>0</v>
      </c>
      <c r="BJ674">
        <v>0</v>
      </c>
      <c r="BK674">
        <v>0</v>
      </c>
      <c r="BL674" s="15">
        <v>0</v>
      </c>
      <c r="BM674">
        <v>0</v>
      </c>
      <c r="BN674">
        <v>0</v>
      </c>
      <c r="BO674">
        <v>0</v>
      </c>
      <c r="BP674" s="15">
        <v>1</v>
      </c>
      <c r="BQ674">
        <v>0</v>
      </c>
      <c r="BR674">
        <v>0</v>
      </c>
      <c r="BS674" s="15">
        <v>0</v>
      </c>
      <c r="BT674">
        <v>1</v>
      </c>
      <c r="BU674">
        <v>1</v>
      </c>
      <c r="BV674">
        <v>0</v>
      </c>
      <c r="BW674">
        <v>0</v>
      </c>
      <c r="BX674">
        <v>1</v>
      </c>
      <c r="BY674">
        <v>1</v>
      </c>
      <c r="BZ674">
        <v>0</v>
      </c>
      <c r="CA674">
        <v>1</v>
      </c>
      <c r="CB674">
        <v>1</v>
      </c>
      <c r="CC674">
        <v>1</v>
      </c>
      <c r="CD674">
        <v>1</v>
      </c>
      <c r="CE674" s="15">
        <v>1</v>
      </c>
      <c r="CF674">
        <v>0.63</v>
      </c>
      <c r="CG674">
        <v>335</v>
      </c>
      <c r="CH674">
        <v>1</v>
      </c>
      <c r="CI674">
        <v>0</v>
      </c>
      <c r="CJ674">
        <v>29</v>
      </c>
      <c r="CK674" s="28" t="s">
        <v>80</v>
      </c>
    </row>
    <row r="675" spans="1:89" x14ac:dyDescent="0.35">
      <c r="A675">
        <v>674</v>
      </c>
      <c r="B675">
        <v>42</v>
      </c>
      <c r="C675" s="21" t="s">
        <v>179</v>
      </c>
      <c r="D675" s="11">
        <v>6.56022367666107</v>
      </c>
      <c r="E675" s="12">
        <v>0.88066300559224031</v>
      </c>
      <c r="F675" s="7">
        <v>7.4491872997996103</v>
      </c>
      <c r="G675" s="8">
        <v>0</v>
      </c>
      <c r="H675" s="9">
        <v>0</v>
      </c>
      <c r="I675" s="9">
        <v>1</v>
      </c>
      <c r="J675" s="9">
        <v>0</v>
      </c>
      <c r="K675" s="9">
        <v>0</v>
      </c>
      <c r="L675" s="8">
        <v>1200</v>
      </c>
      <c r="M675" s="9">
        <v>25</v>
      </c>
      <c r="N675" s="9">
        <f t="shared" si="110"/>
        <v>1174</v>
      </c>
      <c r="O675" s="9">
        <f t="shared" si="111"/>
        <v>24</v>
      </c>
      <c r="P675" s="7">
        <v>15</v>
      </c>
      <c r="Q675" s="7">
        <f t="shared" si="113"/>
        <v>8</v>
      </c>
      <c r="R675" s="9">
        <v>0</v>
      </c>
      <c r="S675" s="9">
        <v>1</v>
      </c>
      <c r="T675" s="9">
        <v>1</v>
      </c>
      <c r="U675" s="9">
        <v>0</v>
      </c>
      <c r="V675" s="9">
        <v>0</v>
      </c>
      <c r="W675" s="25">
        <v>0</v>
      </c>
      <c r="X675" s="9">
        <v>0</v>
      </c>
      <c r="Y675" s="9">
        <v>1</v>
      </c>
      <c r="Z675" s="25">
        <v>0</v>
      </c>
      <c r="AA675" s="9">
        <v>0</v>
      </c>
      <c r="AB675" s="25">
        <v>1</v>
      </c>
      <c r="AC675" s="17">
        <v>1999</v>
      </c>
      <c r="AD675" s="27">
        <v>0</v>
      </c>
      <c r="AE675" s="27">
        <v>0</v>
      </c>
      <c r="AF675" s="27">
        <v>0</v>
      </c>
      <c r="AG675" s="34">
        <v>1</v>
      </c>
      <c r="AH675" s="33">
        <v>1</v>
      </c>
      <c r="AI675" s="15">
        <v>0</v>
      </c>
      <c r="AJ675">
        <v>1</v>
      </c>
      <c r="AK675" s="31">
        <v>0</v>
      </c>
      <c r="AL675" t="s">
        <v>87</v>
      </c>
      <c r="AM675" s="31" t="s">
        <v>87</v>
      </c>
      <c r="AN675">
        <v>1</v>
      </c>
      <c r="AO675" s="15">
        <v>0</v>
      </c>
      <c r="AP675" t="s">
        <v>87</v>
      </c>
      <c r="AQ675" s="15" t="s">
        <v>87</v>
      </c>
      <c r="AR675" s="15" t="s">
        <v>151</v>
      </c>
      <c r="AS675">
        <v>1</v>
      </c>
      <c r="AT675">
        <v>0</v>
      </c>
      <c r="AU675">
        <v>1</v>
      </c>
      <c r="AV675">
        <v>0</v>
      </c>
      <c r="AW675">
        <v>0</v>
      </c>
      <c r="AX675">
        <v>0</v>
      </c>
      <c r="AY675" s="15">
        <v>0</v>
      </c>
      <c r="AZ675">
        <v>1</v>
      </c>
      <c r="BA675">
        <v>0</v>
      </c>
      <c r="BB675" s="15">
        <v>0</v>
      </c>
      <c r="BC675">
        <v>23477</v>
      </c>
      <c r="BD675">
        <v>1423</v>
      </c>
      <c r="BE675" s="21">
        <v>0.92400000000000004</v>
      </c>
      <c r="BF675" s="21">
        <v>29</v>
      </c>
      <c r="BG675">
        <v>0</v>
      </c>
      <c r="BH675">
        <v>1</v>
      </c>
      <c r="BI675">
        <v>0</v>
      </c>
      <c r="BJ675">
        <v>0</v>
      </c>
      <c r="BK675">
        <v>0</v>
      </c>
      <c r="BL675" s="15">
        <v>0</v>
      </c>
      <c r="BM675">
        <v>0</v>
      </c>
      <c r="BN675">
        <v>0</v>
      </c>
      <c r="BO675">
        <v>0</v>
      </c>
      <c r="BP675" s="15">
        <v>1</v>
      </c>
      <c r="BQ675">
        <v>0</v>
      </c>
      <c r="BR675">
        <v>0</v>
      </c>
      <c r="BS675" s="15">
        <v>0</v>
      </c>
      <c r="BT675">
        <v>1</v>
      </c>
      <c r="BU675">
        <v>1</v>
      </c>
      <c r="BV675">
        <v>0</v>
      </c>
      <c r="BW675">
        <v>0</v>
      </c>
      <c r="BX675">
        <v>1</v>
      </c>
      <c r="BY675">
        <v>1</v>
      </c>
      <c r="BZ675">
        <v>0</v>
      </c>
      <c r="CA675">
        <v>1</v>
      </c>
      <c r="CB675">
        <v>1</v>
      </c>
      <c r="CC675">
        <v>1</v>
      </c>
      <c r="CD675">
        <v>1</v>
      </c>
      <c r="CE675" s="15">
        <v>1</v>
      </c>
      <c r="CF675">
        <v>0.63</v>
      </c>
      <c r="CG675">
        <v>335</v>
      </c>
      <c r="CH675">
        <v>1</v>
      </c>
      <c r="CI675">
        <v>0</v>
      </c>
      <c r="CJ675">
        <v>29</v>
      </c>
      <c r="CK675" s="28" t="s">
        <v>80</v>
      </c>
    </row>
    <row r="676" spans="1:89" x14ac:dyDescent="0.35">
      <c r="A676">
        <v>675</v>
      </c>
      <c r="B676">
        <v>42</v>
      </c>
      <c r="C676" s="21" t="s">
        <v>179</v>
      </c>
      <c r="D676" s="11">
        <v>9.9724448886266757</v>
      </c>
      <c r="E676" s="12">
        <v>0.82686048788441091</v>
      </c>
      <c r="F676" s="7">
        <v>12.060613652179679</v>
      </c>
      <c r="G676" s="8">
        <v>0</v>
      </c>
      <c r="H676" s="9">
        <v>0</v>
      </c>
      <c r="I676" s="9">
        <v>1</v>
      </c>
      <c r="J676" s="9">
        <v>0</v>
      </c>
      <c r="K676" s="9">
        <v>0</v>
      </c>
      <c r="L676" s="8">
        <v>1239</v>
      </c>
      <c r="M676" s="9">
        <v>25</v>
      </c>
      <c r="N676" s="9">
        <f t="shared" si="110"/>
        <v>1213</v>
      </c>
      <c r="O676" s="9">
        <f t="shared" si="111"/>
        <v>24</v>
      </c>
      <c r="P676" s="7">
        <v>15</v>
      </c>
      <c r="Q676" s="7">
        <f t="shared" si="113"/>
        <v>8</v>
      </c>
      <c r="R676" s="9">
        <v>0</v>
      </c>
      <c r="S676" s="9">
        <v>1</v>
      </c>
      <c r="T676" s="9">
        <v>1</v>
      </c>
      <c r="U676" s="9">
        <v>0</v>
      </c>
      <c r="V676" s="9">
        <v>0</v>
      </c>
      <c r="W676" s="25">
        <v>0</v>
      </c>
      <c r="X676" s="9">
        <v>0</v>
      </c>
      <c r="Y676" s="9">
        <v>1</v>
      </c>
      <c r="Z676" s="25">
        <v>0</v>
      </c>
      <c r="AA676" s="9">
        <v>0</v>
      </c>
      <c r="AB676" s="25">
        <v>1</v>
      </c>
      <c r="AC676" s="17">
        <v>1999</v>
      </c>
      <c r="AD676" s="27">
        <v>0</v>
      </c>
      <c r="AE676" s="27">
        <v>0</v>
      </c>
      <c r="AF676" s="27">
        <v>0</v>
      </c>
      <c r="AG676" s="34">
        <v>1</v>
      </c>
      <c r="AH676" s="33">
        <v>1</v>
      </c>
      <c r="AI676" s="15">
        <v>0</v>
      </c>
      <c r="AJ676">
        <v>0</v>
      </c>
      <c r="AK676" s="31">
        <v>1</v>
      </c>
      <c r="AL676" t="s">
        <v>87</v>
      </c>
      <c r="AM676" s="31" t="s">
        <v>87</v>
      </c>
      <c r="AN676">
        <v>1</v>
      </c>
      <c r="AO676" s="15">
        <v>0</v>
      </c>
      <c r="AP676" t="s">
        <v>87</v>
      </c>
      <c r="AQ676" s="15" t="s">
        <v>87</v>
      </c>
      <c r="AR676" s="15" t="s">
        <v>151</v>
      </c>
      <c r="AS676">
        <v>1</v>
      </c>
      <c r="AT676">
        <v>0</v>
      </c>
      <c r="AU676">
        <v>1</v>
      </c>
      <c r="AV676">
        <v>0</v>
      </c>
      <c r="AW676">
        <v>0</v>
      </c>
      <c r="AX676">
        <v>0</v>
      </c>
      <c r="AY676" s="15">
        <v>0</v>
      </c>
      <c r="AZ676">
        <v>1</v>
      </c>
      <c r="BA676">
        <v>0</v>
      </c>
      <c r="BB676" s="15">
        <v>0</v>
      </c>
      <c r="BC676">
        <v>23477</v>
      </c>
      <c r="BD676">
        <v>1423</v>
      </c>
      <c r="BE676" s="21">
        <v>0.92400000000000004</v>
      </c>
      <c r="BF676" s="21">
        <v>29</v>
      </c>
      <c r="BG676">
        <v>0</v>
      </c>
      <c r="BH676">
        <v>1</v>
      </c>
      <c r="BI676">
        <v>0</v>
      </c>
      <c r="BJ676">
        <v>0</v>
      </c>
      <c r="BK676">
        <v>0</v>
      </c>
      <c r="BL676" s="15">
        <v>0</v>
      </c>
      <c r="BM676">
        <v>0</v>
      </c>
      <c r="BN676">
        <v>0</v>
      </c>
      <c r="BO676">
        <v>0</v>
      </c>
      <c r="BP676" s="15">
        <v>1</v>
      </c>
      <c r="BQ676">
        <v>0</v>
      </c>
      <c r="BR676">
        <v>0</v>
      </c>
      <c r="BS676" s="15">
        <v>0</v>
      </c>
      <c r="BT676">
        <v>1</v>
      </c>
      <c r="BU676">
        <v>1</v>
      </c>
      <c r="BV676">
        <v>0</v>
      </c>
      <c r="BW676">
        <v>0</v>
      </c>
      <c r="BX676">
        <v>1</v>
      </c>
      <c r="BY676">
        <v>1</v>
      </c>
      <c r="BZ676">
        <v>0</v>
      </c>
      <c r="CA676">
        <v>1</v>
      </c>
      <c r="CB676">
        <v>1</v>
      </c>
      <c r="CC676">
        <v>1</v>
      </c>
      <c r="CD676">
        <v>1</v>
      </c>
      <c r="CE676" s="15">
        <v>1</v>
      </c>
      <c r="CF676">
        <v>0.63</v>
      </c>
      <c r="CG676">
        <v>335</v>
      </c>
      <c r="CH676">
        <v>1</v>
      </c>
      <c r="CI676">
        <v>0</v>
      </c>
      <c r="CJ676">
        <v>29</v>
      </c>
      <c r="CK676" s="28" t="s">
        <v>80</v>
      </c>
    </row>
    <row r="677" spans="1:89" x14ac:dyDescent="0.35">
      <c r="A677">
        <v>676</v>
      </c>
      <c r="B677">
        <v>42</v>
      </c>
      <c r="C677" s="21" t="s">
        <v>179</v>
      </c>
      <c r="D677" s="11">
        <v>6.56022367666107</v>
      </c>
      <c r="E677" s="12">
        <v>1.1742173407896539</v>
      </c>
      <c r="F677" s="7">
        <v>5.5868904748497084</v>
      </c>
      <c r="G677" s="8">
        <v>0</v>
      </c>
      <c r="H677" s="9">
        <v>0</v>
      </c>
      <c r="I677" s="9">
        <v>1</v>
      </c>
      <c r="J677" s="9">
        <v>0</v>
      </c>
      <c r="K677" s="9">
        <v>0</v>
      </c>
      <c r="L677" s="8">
        <v>748</v>
      </c>
      <c r="M677" s="9">
        <v>25</v>
      </c>
      <c r="N677" s="9">
        <f t="shared" si="110"/>
        <v>722</v>
      </c>
      <c r="O677" s="9">
        <f t="shared" si="111"/>
        <v>24</v>
      </c>
      <c r="P677" s="7">
        <v>15</v>
      </c>
      <c r="Q677" s="7">
        <f t="shared" si="113"/>
        <v>6</v>
      </c>
      <c r="R677" s="9">
        <v>0</v>
      </c>
      <c r="S677" s="9">
        <v>1</v>
      </c>
      <c r="T677" s="9">
        <v>1</v>
      </c>
      <c r="U677" s="9">
        <v>0</v>
      </c>
      <c r="V677" s="9">
        <v>0</v>
      </c>
      <c r="W677" s="25">
        <v>0</v>
      </c>
      <c r="X677" s="9">
        <v>0</v>
      </c>
      <c r="Y677" s="9">
        <v>1</v>
      </c>
      <c r="Z677" s="25">
        <v>0</v>
      </c>
      <c r="AA677" s="9">
        <v>0</v>
      </c>
      <c r="AB677" s="25">
        <v>1</v>
      </c>
      <c r="AC677" s="17">
        <v>1999</v>
      </c>
      <c r="AD677" s="27">
        <v>0</v>
      </c>
      <c r="AE677" s="27">
        <v>0</v>
      </c>
      <c r="AF677" s="27">
        <v>0</v>
      </c>
      <c r="AG677" s="34">
        <v>1</v>
      </c>
      <c r="AH677" s="33">
        <v>1</v>
      </c>
      <c r="AI677" s="15">
        <v>0</v>
      </c>
      <c r="AJ677">
        <v>1</v>
      </c>
      <c r="AK677" s="31">
        <v>0</v>
      </c>
      <c r="AL677" t="s">
        <v>87</v>
      </c>
      <c r="AM677" s="31" t="s">
        <v>87</v>
      </c>
      <c r="AN677">
        <v>1</v>
      </c>
      <c r="AO677" s="15">
        <v>0</v>
      </c>
      <c r="AP677" t="s">
        <v>87</v>
      </c>
      <c r="AQ677" s="15" t="s">
        <v>87</v>
      </c>
      <c r="AR677" s="15" t="s">
        <v>151</v>
      </c>
      <c r="AS677">
        <v>1</v>
      </c>
      <c r="AT677">
        <v>0</v>
      </c>
      <c r="AU677">
        <v>1</v>
      </c>
      <c r="AV677">
        <v>0</v>
      </c>
      <c r="AW677">
        <v>0</v>
      </c>
      <c r="AX677">
        <v>0</v>
      </c>
      <c r="AY677" s="15">
        <v>0</v>
      </c>
      <c r="AZ677">
        <v>1</v>
      </c>
      <c r="BA677">
        <v>0</v>
      </c>
      <c r="BB677" s="15">
        <v>0</v>
      </c>
      <c r="BC677">
        <v>23477</v>
      </c>
      <c r="BD677">
        <v>1423</v>
      </c>
      <c r="BE677" s="21">
        <v>0.92400000000000004</v>
      </c>
      <c r="BF677" s="21">
        <v>27</v>
      </c>
      <c r="BG677">
        <v>0</v>
      </c>
      <c r="BH677">
        <v>1</v>
      </c>
      <c r="BI677">
        <v>0</v>
      </c>
      <c r="BJ677">
        <v>0</v>
      </c>
      <c r="BK677">
        <v>0</v>
      </c>
      <c r="BL677" s="15">
        <v>0</v>
      </c>
      <c r="BM677">
        <v>0</v>
      </c>
      <c r="BN677">
        <v>0</v>
      </c>
      <c r="BO677">
        <v>0</v>
      </c>
      <c r="BP677" s="15">
        <v>1</v>
      </c>
      <c r="BQ677">
        <v>0</v>
      </c>
      <c r="BR677">
        <v>0</v>
      </c>
      <c r="BS677" s="15">
        <v>0</v>
      </c>
      <c r="BT677">
        <v>1</v>
      </c>
      <c r="BU677">
        <v>1</v>
      </c>
      <c r="BV677">
        <v>0</v>
      </c>
      <c r="BW677">
        <v>0</v>
      </c>
      <c r="BX677">
        <v>1</v>
      </c>
      <c r="BY677">
        <v>1</v>
      </c>
      <c r="BZ677">
        <v>0</v>
      </c>
      <c r="CA677">
        <v>1</v>
      </c>
      <c r="CB677">
        <v>1</v>
      </c>
      <c r="CC677">
        <v>1</v>
      </c>
      <c r="CD677">
        <v>1</v>
      </c>
      <c r="CE677" s="15">
        <v>1</v>
      </c>
      <c r="CF677">
        <v>0.63</v>
      </c>
      <c r="CG677">
        <v>335</v>
      </c>
      <c r="CH677">
        <v>1</v>
      </c>
      <c r="CI677">
        <v>0</v>
      </c>
      <c r="CJ677">
        <v>29</v>
      </c>
      <c r="CK677" s="28" t="s">
        <v>80</v>
      </c>
    </row>
    <row r="678" spans="1:89" x14ac:dyDescent="0.35">
      <c r="A678">
        <v>677</v>
      </c>
      <c r="B678">
        <v>42</v>
      </c>
      <c r="C678" s="21" t="s">
        <v>179</v>
      </c>
      <c r="D678" s="11">
        <v>7.7217345015941907</v>
      </c>
      <c r="E678" s="12">
        <v>0.86177387601275335</v>
      </c>
      <c r="F678" s="7">
        <v>8.9602791596805353</v>
      </c>
      <c r="G678" s="8">
        <v>0</v>
      </c>
      <c r="H678" s="9">
        <v>0</v>
      </c>
      <c r="I678" s="9">
        <v>1</v>
      </c>
      <c r="J678" s="9">
        <v>0</v>
      </c>
      <c r="K678" s="9">
        <v>0</v>
      </c>
      <c r="L678" s="8">
        <v>792</v>
      </c>
      <c r="M678" s="9">
        <v>25</v>
      </c>
      <c r="N678" s="9">
        <f t="shared" si="110"/>
        <v>766</v>
      </c>
      <c r="O678" s="9">
        <f t="shared" si="111"/>
        <v>24</v>
      </c>
      <c r="P678" s="7">
        <v>15</v>
      </c>
      <c r="Q678" s="7">
        <f t="shared" si="113"/>
        <v>6</v>
      </c>
      <c r="R678" s="9">
        <v>0</v>
      </c>
      <c r="S678" s="9">
        <v>1</v>
      </c>
      <c r="T678" s="9">
        <v>1</v>
      </c>
      <c r="U678" s="9">
        <v>0</v>
      </c>
      <c r="V678" s="9">
        <v>0</v>
      </c>
      <c r="W678" s="25">
        <v>0</v>
      </c>
      <c r="X678" s="9">
        <v>0</v>
      </c>
      <c r="Y678" s="9">
        <v>1</v>
      </c>
      <c r="Z678" s="25">
        <v>0</v>
      </c>
      <c r="AA678" s="9">
        <v>0</v>
      </c>
      <c r="AB678" s="25">
        <v>1</v>
      </c>
      <c r="AC678" s="17">
        <v>1999</v>
      </c>
      <c r="AD678" s="27">
        <v>0</v>
      </c>
      <c r="AE678" s="27">
        <v>0</v>
      </c>
      <c r="AF678" s="27">
        <v>0</v>
      </c>
      <c r="AG678" s="34">
        <v>1</v>
      </c>
      <c r="AH678" s="33">
        <v>1</v>
      </c>
      <c r="AI678" s="15">
        <v>0</v>
      </c>
      <c r="AJ678">
        <v>0</v>
      </c>
      <c r="AK678" s="31">
        <v>1</v>
      </c>
      <c r="AL678" t="s">
        <v>87</v>
      </c>
      <c r="AM678" s="31" t="s">
        <v>87</v>
      </c>
      <c r="AN678">
        <v>1</v>
      </c>
      <c r="AO678" s="15">
        <v>0</v>
      </c>
      <c r="AP678" t="s">
        <v>87</v>
      </c>
      <c r="AQ678" s="15" t="s">
        <v>87</v>
      </c>
      <c r="AR678" s="15" t="s">
        <v>151</v>
      </c>
      <c r="AS678">
        <v>1</v>
      </c>
      <c r="AT678">
        <v>0</v>
      </c>
      <c r="AU678">
        <v>1</v>
      </c>
      <c r="AV678">
        <v>0</v>
      </c>
      <c r="AW678">
        <v>0</v>
      </c>
      <c r="AX678">
        <v>0</v>
      </c>
      <c r="AY678" s="15">
        <v>0</v>
      </c>
      <c r="AZ678">
        <v>1</v>
      </c>
      <c r="BA678">
        <v>0</v>
      </c>
      <c r="BB678" s="15">
        <v>0</v>
      </c>
      <c r="BC678">
        <v>23477</v>
      </c>
      <c r="BD678">
        <v>1423</v>
      </c>
      <c r="BE678" s="21">
        <v>0.92400000000000004</v>
      </c>
      <c r="BF678" s="21">
        <v>27</v>
      </c>
      <c r="BG678">
        <v>0</v>
      </c>
      <c r="BH678">
        <v>1</v>
      </c>
      <c r="BI678">
        <v>0</v>
      </c>
      <c r="BJ678">
        <v>0</v>
      </c>
      <c r="BK678">
        <v>0</v>
      </c>
      <c r="BL678" s="15">
        <v>0</v>
      </c>
      <c r="BM678">
        <v>0</v>
      </c>
      <c r="BN678">
        <v>0</v>
      </c>
      <c r="BO678">
        <v>0</v>
      </c>
      <c r="BP678" s="15">
        <v>1</v>
      </c>
      <c r="BQ678">
        <v>0</v>
      </c>
      <c r="BR678">
        <v>0</v>
      </c>
      <c r="BS678" s="15">
        <v>0</v>
      </c>
      <c r="BT678">
        <v>1</v>
      </c>
      <c r="BU678">
        <v>1</v>
      </c>
      <c r="BV678">
        <v>0</v>
      </c>
      <c r="BW678">
        <v>0</v>
      </c>
      <c r="BX678">
        <v>1</v>
      </c>
      <c r="BY678">
        <v>1</v>
      </c>
      <c r="BZ678">
        <v>0</v>
      </c>
      <c r="CA678">
        <v>1</v>
      </c>
      <c r="CB678">
        <v>1</v>
      </c>
      <c r="CC678">
        <v>1</v>
      </c>
      <c r="CD678">
        <v>1</v>
      </c>
      <c r="CE678" s="15">
        <v>1</v>
      </c>
      <c r="CF678">
        <v>0.63</v>
      </c>
      <c r="CG678">
        <v>335</v>
      </c>
      <c r="CH678">
        <v>1</v>
      </c>
      <c r="CI678">
        <v>0</v>
      </c>
      <c r="CJ678">
        <v>29</v>
      </c>
      <c r="CK678" s="28" t="s">
        <v>80</v>
      </c>
    </row>
    <row r="679" spans="1:89" x14ac:dyDescent="0.35">
      <c r="A679">
        <v>678</v>
      </c>
      <c r="B679">
        <v>42</v>
      </c>
      <c r="C679" s="21" t="s">
        <v>179</v>
      </c>
      <c r="D679" s="11">
        <v>4.7689553171647248</v>
      </c>
      <c r="E679" s="12">
        <v>1.2147125254164031</v>
      </c>
      <c r="F679" s="7">
        <v>3.9259950131245498</v>
      </c>
      <c r="G679" s="8">
        <v>0</v>
      </c>
      <c r="H679" s="9">
        <v>0</v>
      </c>
      <c r="I679" s="9">
        <v>1</v>
      </c>
      <c r="J679" s="9">
        <v>0</v>
      </c>
      <c r="K679" s="9">
        <v>0</v>
      </c>
      <c r="L679" s="8">
        <v>611</v>
      </c>
      <c r="M679" s="9">
        <v>25</v>
      </c>
      <c r="N679" s="9">
        <f t="shared" si="110"/>
        <v>585</v>
      </c>
      <c r="O679" s="9">
        <f t="shared" si="111"/>
        <v>24</v>
      </c>
      <c r="P679" s="7">
        <v>15</v>
      </c>
      <c r="Q679" s="7">
        <f t="shared" si="113"/>
        <v>6</v>
      </c>
      <c r="R679" s="9">
        <v>0</v>
      </c>
      <c r="S679" s="9">
        <v>1</v>
      </c>
      <c r="T679" s="9">
        <v>1</v>
      </c>
      <c r="U679" s="9">
        <v>0</v>
      </c>
      <c r="V679" s="9">
        <v>0</v>
      </c>
      <c r="W679" s="25">
        <v>0</v>
      </c>
      <c r="X679" s="9">
        <v>0</v>
      </c>
      <c r="Y679" s="9">
        <v>1</v>
      </c>
      <c r="Z679" s="25">
        <v>0</v>
      </c>
      <c r="AA679" s="9">
        <v>0</v>
      </c>
      <c r="AB679" s="25">
        <v>1</v>
      </c>
      <c r="AC679" s="17">
        <v>1999</v>
      </c>
      <c r="AD679" s="27">
        <v>0</v>
      </c>
      <c r="AE679" s="27">
        <v>0</v>
      </c>
      <c r="AF679" s="27">
        <v>0</v>
      </c>
      <c r="AG679" s="34">
        <v>1</v>
      </c>
      <c r="AH679" s="33">
        <v>1</v>
      </c>
      <c r="AI679" s="15">
        <v>0</v>
      </c>
      <c r="AJ679">
        <v>1</v>
      </c>
      <c r="AK679" s="31">
        <v>0</v>
      </c>
      <c r="AL679" t="s">
        <v>87</v>
      </c>
      <c r="AM679" s="31" t="s">
        <v>87</v>
      </c>
      <c r="AN679">
        <v>1</v>
      </c>
      <c r="AO679" s="15">
        <v>0</v>
      </c>
      <c r="AP679" t="s">
        <v>87</v>
      </c>
      <c r="AQ679" s="15" t="s">
        <v>87</v>
      </c>
      <c r="AR679" s="15" t="s">
        <v>151</v>
      </c>
      <c r="AS679">
        <v>1</v>
      </c>
      <c r="AT679">
        <v>0</v>
      </c>
      <c r="AU679">
        <v>1</v>
      </c>
      <c r="AV679">
        <v>0</v>
      </c>
      <c r="AW679">
        <v>0</v>
      </c>
      <c r="AX679">
        <v>0</v>
      </c>
      <c r="AY679" s="15">
        <v>0</v>
      </c>
      <c r="AZ679">
        <v>1</v>
      </c>
      <c r="BA679">
        <v>0</v>
      </c>
      <c r="BB679" s="15">
        <v>0</v>
      </c>
      <c r="BC679">
        <v>23477</v>
      </c>
      <c r="BD679">
        <v>1423</v>
      </c>
      <c r="BE679" s="21">
        <v>0.92400000000000004</v>
      </c>
      <c r="BF679" s="21">
        <v>27</v>
      </c>
      <c r="BG679">
        <v>0</v>
      </c>
      <c r="BH679">
        <v>1</v>
      </c>
      <c r="BI679">
        <v>0</v>
      </c>
      <c r="BJ679">
        <v>0</v>
      </c>
      <c r="BK679">
        <v>0</v>
      </c>
      <c r="BL679" s="15">
        <v>0</v>
      </c>
      <c r="BM679">
        <v>0</v>
      </c>
      <c r="BN679">
        <v>0</v>
      </c>
      <c r="BO679">
        <v>0</v>
      </c>
      <c r="BP679" s="15">
        <v>1</v>
      </c>
      <c r="BQ679">
        <v>0</v>
      </c>
      <c r="BR679">
        <v>0</v>
      </c>
      <c r="BS679" s="15">
        <v>0</v>
      </c>
      <c r="BT679">
        <v>1</v>
      </c>
      <c r="BU679">
        <v>1</v>
      </c>
      <c r="BV679">
        <v>0</v>
      </c>
      <c r="BW679">
        <v>0</v>
      </c>
      <c r="BX679">
        <v>1</v>
      </c>
      <c r="BY679">
        <v>1</v>
      </c>
      <c r="BZ679">
        <v>0</v>
      </c>
      <c r="CA679">
        <v>1</v>
      </c>
      <c r="CB679">
        <v>1</v>
      </c>
      <c r="CC679">
        <v>1</v>
      </c>
      <c r="CD679">
        <v>1</v>
      </c>
      <c r="CE679" s="15">
        <v>1</v>
      </c>
      <c r="CF679">
        <v>0.63</v>
      </c>
      <c r="CG679">
        <v>335</v>
      </c>
      <c r="CH679">
        <v>1</v>
      </c>
      <c r="CI679">
        <v>0</v>
      </c>
      <c r="CJ679">
        <v>29</v>
      </c>
      <c r="CK679" s="28" t="s">
        <v>80</v>
      </c>
    </row>
    <row r="680" spans="1:89" s="99" customFormat="1" x14ac:dyDescent="0.35">
      <c r="A680" s="99">
        <v>679</v>
      </c>
      <c r="B680" s="99">
        <v>42</v>
      </c>
      <c r="C680" s="100" t="s">
        <v>179</v>
      </c>
      <c r="D680" s="101">
        <v>6.56022367666107</v>
      </c>
      <c r="E680" s="102">
        <v>0.88066300559224031</v>
      </c>
      <c r="F680" s="103">
        <v>7.4491872997996103</v>
      </c>
      <c r="G680" s="105">
        <v>0</v>
      </c>
      <c r="H680" s="106">
        <v>0</v>
      </c>
      <c r="I680" s="106">
        <v>1</v>
      </c>
      <c r="J680" s="106">
        <v>0</v>
      </c>
      <c r="K680" s="106">
        <v>0</v>
      </c>
      <c r="L680" s="105">
        <v>724</v>
      </c>
      <c r="M680" s="106">
        <v>25</v>
      </c>
      <c r="N680" s="106">
        <f t="shared" si="110"/>
        <v>698</v>
      </c>
      <c r="O680" s="106">
        <f t="shared" si="111"/>
        <v>24</v>
      </c>
      <c r="P680" s="103">
        <v>15</v>
      </c>
      <c r="Q680" s="103">
        <f t="shared" si="113"/>
        <v>6</v>
      </c>
      <c r="R680" s="106">
        <v>0</v>
      </c>
      <c r="S680" s="106">
        <v>1</v>
      </c>
      <c r="T680" s="106">
        <v>1</v>
      </c>
      <c r="U680" s="106">
        <v>0</v>
      </c>
      <c r="V680" s="106">
        <v>0</v>
      </c>
      <c r="W680" s="107">
        <v>0</v>
      </c>
      <c r="X680" s="106">
        <v>0</v>
      </c>
      <c r="Y680" s="106">
        <v>1</v>
      </c>
      <c r="Z680" s="107">
        <v>0</v>
      </c>
      <c r="AA680" s="106">
        <v>0</v>
      </c>
      <c r="AB680" s="107">
        <v>1</v>
      </c>
      <c r="AC680" s="108">
        <v>1999</v>
      </c>
      <c r="AD680" s="104">
        <v>0</v>
      </c>
      <c r="AE680" s="104">
        <v>0</v>
      </c>
      <c r="AF680" s="104">
        <v>0</v>
      </c>
      <c r="AG680" s="109">
        <v>1</v>
      </c>
      <c r="AH680" s="110">
        <v>1</v>
      </c>
      <c r="AI680" s="111">
        <v>0</v>
      </c>
      <c r="AJ680" s="99">
        <v>0</v>
      </c>
      <c r="AK680" s="112">
        <v>1</v>
      </c>
      <c r="AL680" s="99" t="s">
        <v>87</v>
      </c>
      <c r="AM680" s="112" t="s">
        <v>87</v>
      </c>
      <c r="AN680">
        <v>1</v>
      </c>
      <c r="AO680" s="111">
        <v>0</v>
      </c>
      <c r="AP680" s="99" t="s">
        <v>87</v>
      </c>
      <c r="AQ680" s="111" t="s">
        <v>87</v>
      </c>
      <c r="AR680" s="111" t="s">
        <v>151</v>
      </c>
      <c r="AS680">
        <v>1</v>
      </c>
      <c r="AT680">
        <v>0</v>
      </c>
      <c r="AU680">
        <v>1</v>
      </c>
      <c r="AV680">
        <v>0</v>
      </c>
      <c r="AW680">
        <v>0</v>
      </c>
      <c r="AX680">
        <v>0</v>
      </c>
      <c r="AY680" s="111">
        <v>0</v>
      </c>
      <c r="AZ680">
        <v>1</v>
      </c>
      <c r="BA680">
        <v>0</v>
      </c>
      <c r="BB680" s="111">
        <v>0</v>
      </c>
      <c r="BC680">
        <v>23477</v>
      </c>
      <c r="BD680">
        <v>1423</v>
      </c>
      <c r="BE680" s="100">
        <v>0.92400000000000004</v>
      </c>
      <c r="BF680" s="100">
        <v>27</v>
      </c>
      <c r="BG680" s="99">
        <v>0</v>
      </c>
      <c r="BH680" s="99">
        <v>1</v>
      </c>
      <c r="BI680" s="99">
        <v>0</v>
      </c>
      <c r="BJ680" s="99">
        <v>0</v>
      </c>
      <c r="BK680" s="99">
        <v>0</v>
      </c>
      <c r="BL680" s="111">
        <v>0</v>
      </c>
      <c r="BM680" s="99">
        <v>0</v>
      </c>
      <c r="BN680" s="99">
        <v>0</v>
      </c>
      <c r="BO680" s="99">
        <v>0</v>
      </c>
      <c r="BP680" s="111">
        <v>1</v>
      </c>
      <c r="BQ680" s="99">
        <v>0</v>
      </c>
      <c r="BR680" s="99">
        <v>0</v>
      </c>
      <c r="BS680" s="111">
        <v>0</v>
      </c>
      <c r="BT680" s="99">
        <v>1</v>
      </c>
      <c r="BU680" s="99">
        <v>1</v>
      </c>
      <c r="BV680" s="99">
        <v>0</v>
      </c>
      <c r="BW680" s="99">
        <v>0</v>
      </c>
      <c r="BX680" s="99">
        <v>1</v>
      </c>
      <c r="BY680" s="99">
        <v>1</v>
      </c>
      <c r="BZ680" s="99">
        <v>0</v>
      </c>
      <c r="CA680">
        <v>1</v>
      </c>
      <c r="CB680" s="99">
        <v>1</v>
      </c>
      <c r="CC680" s="99">
        <v>1</v>
      </c>
      <c r="CD680" s="99">
        <v>1</v>
      </c>
      <c r="CE680" s="111">
        <v>1</v>
      </c>
      <c r="CF680">
        <v>0.63</v>
      </c>
      <c r="CG680">
        <v>335</v>
      </c>
      <c r="CH680">
        <v>1</v>
      </c>
      <c r="CI680">
        <v>0</v>
      </c>
      <c r="CJ680">
        <v>29</v>
      </c>
      <c r="CK680" s="28" t="s">
        <v>80</v>
      </c>
    </row>
    <row r="681" spans="1:89" x14ac:dyDescent="0.35">
      <c r="A681">
        <v>680</v>
      </c>
      <c r="B681">
        <v>43</v>
      </c>
      <c r="C681" s="21" t="s">
        <v>180</v>
      </c>
      <c r="D681" s="11">
        <v>4.3804367694820989</v>
      </c>
      <c r="E681" s="12">
        <v>1.447918390476933</v>
      </c>
      <c r="F681" s="7">
        <v>3.0253340231690951</v>
      </c>
      <c r="G681" s="8">
        <v>0</v>
      </c>
      <c r="H681" s="9">
        <v>1</v>
      </c>
      <c r="I681" s="9">
        <v>0</v>
      </c>
      <c r="J681" s="9">
        <v>0</v>
      </c>
      <c r="K681" s="9">
        <v>0</v>
      </c>
      <c r="L681" s="8">
        <v>1284</v>
      </c>
      <c r="M681" s="9">
        <v>23</v>
      </c>
      <c r="N681" s="9">
        <f t="shared" si="110"/>
        <v>1260</v>
      </c>
      <c r="O681" s="9">
        <f t="shared" si="111"/>
        <v>18</v>
      </c>
      <c r="P681" s="7">
        <f t="shared" ref="P681:P698" si="114">(AD681*0+AE681*7+AF681*11+AG681*14)</f>
        <v>9.52</v>
      </c>
      <c r="Q681" s="7">
        <f t="shared" si="113"/>
        <v>21.48</v>
      </c>
      <c r="R681" s="9">
        <v>0</v>
      </c>
      <c r="S681" s="9">
        <v>1</v>
      </c>
      <c r="T681" s="9">
        <v>0</v>
      </c>
      <c r="U681" s="9">
        <v>0</v>
      </c>
      <c r="V681" s="9">
        <v>0</v>
      </c>
      <c r="W681" s="25">
        <v>1</v>
      </c>
      <c r="X681" s="9">
        <v>0</v>
      </c>
      <c r="Y681" s="9">
        <v>0</v>
      </c>
      <c r="Z681" s="25">
        <v>1</v>
      </c>
      <c r="AA681" s="9">
        <v>1</v>
      </c>
      <c r="AB681" s="25">
        <v>0</v>
      </c>
      <c r="AC681" s="17">
        <v>1994</v>
      </c>
      <c r="AD681" s="27">
        <v>0.06</v>
      </c>
      <c r="AE681" s="27">
        <v>0.31</v>
      </c>
      <c r="AF681" s="27">
        <v>0.49</v>
      </c>
      <c r="AG681" s="34">
        <v>0.14000000000000001</v>
      </c>
      <c r="AH681" s="33" t="s">
        <v>87</v>
      </c>
      <c r="AI681" s="15" t="s">
        <v>87</v>
      </c>
      <c r="AJ681">
        <v>1</v>
      </c>
      <c r="AK681" s="31">
        <v>0</v>
      </c>
      <c r="AL681" s="30">
        <f t="shared" ref="AL681:AL698" si="115">1-AM681</f>
        <v>0.43293036751000002</v>
      </c>
      <c r="AM681" s="31">
        <v>0.56706963248999998</v>
      </c>
      <c r="AN681">
        <v>0</v>
      </c>
      <c r="AO681" s="15">
        <v>1</v>
      </c>
      <c r="AP681">
        <v>0.5</v>
      </c>
      <c r="AQ681" s="15">
        <v>0.5</v>
      </c>
      <c r="AR681" s="15" t="s">
        <v>181</v>
      </c>
      <c r="AS681">
        <v>0</v>
      </c>
      <c r="AT681">
        <v>0</v>
      </c>
      <c r="AU681">
        <v>0</v>
      </c>
      <c r="AV681">
        <v>0</v>
      </c>
      <c r="AW681">
        <v>0</v>
      </c>
      <c r="AX681">
        <v>0</v>
      </c>
      <c r="AY681" s="15">
        <v>1</v>
      </c>
      <c r="AZ681">
        <v>0</v>
      </c>
      <c r="BA681">
        <v>1</v>
      </c>
      <c r="BB681" s="15">
        <v>0</v>
      </c>
      <c r="BC681">
        <v>819</v>
      </c>
      <c r="BD681">
        <v>42</v>
      </c>
      <c r="BE681" s="21">
        <v>0.378</v>
      </c>
      <c r="BF681" s="21">
        <v>37</v>
      </c>
      <c r="BG681">
        <v>1</v>
      </c>
      <c r="BH681">
        <v>0</v>
      </c>
      <c r="BI681">
        <v>0</v>
      </c>
      <c r="BJ681">
        <v>0</v>
      </c>
      <c r="BK681">
        <v>0</v>
      </c>
      <c r="BL681" s="15">
        <v>0</v>
      </c>
      <c r="BM681">
        <v>0</v>
      </c>
      <c r="BN681">
        <v>0</v>
      </c>
      <c r="BO681">
        <v>1</v>
      </c>
      <c r="BP681" s="15">
        <v>0</v>
      </c>
      <c r="BQ681">
        <v>0</v>
      </c>
      <c r="BR681">
        <v>0</v>
      </c>
      <c r="BS681" s="15">
        <v>0</v>
      </c>
      <c r="BT681">
        <v>1</v>
      </c>
      <c r="BU681">
        <v>1</v>
      </c>
      <c r="BV681">
        <v>0</v>
      </c>
      <c r="BW681">
        <v>0</v>
      </c>
      <c r="BX681">
        <v>0</v>
      </c>
      <c r="BY681">
        <v>0</v>
      </c>
      <c r="BZ681">
        <v>0</v>
      </c>
      <c r="CA681">
        <v>1</v>
      </c>
      <c r="CB681">
        <v>0</v>
      </c>
      <c r="CC681">
        <v>0</v>
      </c>
      <c r="CD681">
        <v>0</v>
      </c>
      <c r="CE681" s="15">
        <v>1</v>
      </c>
      <c r="CF681">
        <v>0</v>
      </c>
      <c r="CG681">
        <v>17</v>
      </c>
      <c r="CH681">
        <v>0</v>
      </c>
      <c r="CI681">
        <v>1</v>
      </c>
      <c r="CJ681">
        <v>24</v>
      </c>
      <c r="CK681" s="28" t="s">
        <v>80</v>
      </c>
    </row>
    <row r="682" spans="1:89" x14ac:dyDescent="0.35">
      <c r="A682">
        <v>681</v>
      </c>
      <c r="B682">
        <v>43</v>
      </c>
      <c r="C682" s="21" t="s">
        <v>180</v>
      </c>
      <c r="D682" s="11">
        <v>4.8858671588744906</v>
      </c>
      <c r="E682" s="12">
        <v>0.67121040547961819</v>
      </c>
      <c r="F682" s="7">
        <v>7.2791886403835759</v>
      </c>
      <c r="G682" s="8">
        <v>0</v>
      </c>
      <c r="H682" s="9">
        <v>1</v>
      </c>
      <c r="I682" s="9">
        <v>0</v>
      </c>
      <c r="J682" s="9">
        <v>0</v>
      </c>
      <c r="K682" s="9">
        <v>0</v>
      </c>
      <c r="L682" s="8">
        <v>1284</v>
      </c>
      <c r="M682" s="9">
        <v>23</v>
      </c>
      <c r="N682" s="9">
        <f t="shared" si="110"/>
        <v>1260</v>
      </c>
      <c r="O682" s="9">
        <f t="shared" si="111"/>
        <v>18</v>
      </c>
      <c r="P682" s="7">
        <f t="shared" si="114"/>
        <v>9.52</v>
      </c>
      <c r="Q682" s="7">
        <f t="shared" si="113"/>
        <v>21.48</v>
      </c>
      <c r="R682" s="9">
        <v>0</v>
      </c>
      <c r="S682" s="9">
        <v>1</v>
      </c>
      <c r="T682" s="9">
        <v>0</v>
      </c>
      <c r="U682" s="9">
        <v>0</v>
      </c>
      <c r="V682" s="9">
        <v>0</v>
      </c>
      <c r="W682" s="25">
        <v>1</v>
      </c>
      <c r="X682" s="9">
        <v>0</v>
      </c>
      <c r="Y682" s="9">
        <v>0</v>
      </c>
      <c r="Z682" s="25">
        <v>1</v>
      </c>
      <c r="AA682" s="9">
        <v>1</v>
      </c>
      <c r="AB682" s="25">
        <v>0</v>
      </c>
      <c r="AC682" s="17">
        <v>1994</v>
      </c>
      <c r="AD682" s="27">
        <v>0.06</v>
      </c>
      <c r="AE682" s="27">
        <v>0.31</v>
      </c>
      <c r="AF682" s="27">
        <v>0.49</v>
      </c>
      <c r="AG682" s="34">
        <v>0.14000000000000001</v>
      </c>
      <c r="AH682" s="33" t="s">
        <v>87</v>
      </c>
      <c r="AI682" s="15" t="s">
        <v>87</v>
      </c>
      <c r="AJ682">
        <v>1</v>
      </c>
      <c r="AK682" s="31">
        <v>0</v>
      </c>
      <c r="AL682" s="30">
        <f t="shared" si="115"/>
        <v>0.43293036751000002</v>
      </c>
      <c r="AM682" s="31">
        <v>0.56706963248999998</v>
      </c>
      <c r="AN682">
        <v>0</v>
      </c>
      <c r="AO682" s="15">
        <v>1</v>
      </c>
      <c r="AP682">
        <v>0.5</v>
      </c>
      <c r="AQ682" s="15">
        <v>0.5</v>
      </c>
      <c r="AR682" s="15" t="s">
        <v>181</v>
      </c>
      <c r="AS682">
        <v>0</v>
      </c>
      <c r="AT682">
        <v>0</v>
      </c>
      <c r="AU682">
        <v>0</v>
      </c>
      <c r="AV682">
        <v>0</v>
      </c>
      <c r="AW682">
        <v>0</v>
      </c>
      <c r="AX682">
        <v>0</v>
      </c>
      <c r="AY682" s="15">
        <v>1</v>
      </c>
      <c r="AZ682">
        <v>0</v>
      </c>
      <c r="BA682">
        <v>1</v>
      </c>
      <c r="BB682" s="15">
        <v>0</v>
      </c>
      <c r="BC682">
        <v>819</v>
      </c>
      <c r="BD682">
        <v>42</v>
      </c>
      <c r="BE682" s="21">
        <v>0.378</v>
      </c>
      <c r="BF682" s="21">
        <v>37</v>
      </c>
      <c r="BG682">
        <v>1</v>
      </c>
      <c r="BH682">
        <v>0</v>
      </c>
      <c r="BI682">
        <v>0</v>
      </c>
      <c r="BJ682">
        <v>0</v>
      </c>
      <c r="BK682">
        <v>0</v>
      </c>
      <c r="BL682" s="15">
        <v>0</v>
      </c>
      <c r="BM682">
        <v>0</v>
      </c>
      <c r="BN682">
        <v>0</v>
      </c>
      <c r="BO682">
        <v>1</v>
      </c>
      <c r="BP682" s="15">
        <v>0</v>
      </c>
      <c r="BQ682">
        <v>0</v>
      </c>
      <c r="BR682">
        <v>0</v>
      </c>
      <c r="BS682" s="15">
        <v>0</v>
      </c>
      <c r="BT682">
        <v>1</v>
      </c>
      <c r="BU682">
        <v>1</v>
      </c>
      <c r="BV682">
        <v>0</v>
      </c>
      <c r="BW682">
        <v>0</v>
      </c>
      <c r="BX682">
        <v>0</v>
      </c>
      <c r="BY682">
        <v>0</v>
      </c>
      <c r="BZ682">
        <v>0</v>
      </c>
      <c r="CA682">
        <v>1</v>
      </c>
      <c r="CB682">
        <v>0</v>
      </c>
      <c r="CC682">
        <v>0</v>
      </c>
      <c r="CD682">
        <v>0</v>
      </c>
      <c r="CE682" s="15">
        <v>1</v>
      </c>
      <c r="CF682">
        <v>0</v>
      </c>
      <c r="CG682">
        <v>17</v>
      </c>
      <c r="CH682">
        <v>0</v>
      </c>
      <c r="CI682">
        <v>1</v>
      </c>
      <c r="CJ682">
        <v>24</v>
      </c>
      <c r="CK682" s="28" t="s">
        <v>80</v>
      </c>
    </row>
    <row r="683" spans="1:89" x14ac:dyDescent="0.35">
      <c r="A683">
        <v>682</v>
      </c>
      <c r="B683">
        <v>43</v>
      </c>
      <c r="C683" s="21" t="s">
        <v>180</v>
      </c>
      <c r="D683" s="11">
        <v>6.4212661122804437</v>
      </c>
      <c r="E683" s="12">
        <v>0.42922010891448359</v>
      </c>
      <c r="F683" s="7">
        <v>14.96031052347502</v>
      </c>
      <c r="G683" s="8">
        <v>0</v>
      </c>
      <c r="H683" s="9">
        <v>1</v>
      </c>
      <c r="I683" s="9">
        <v>0</v>
      </c>
      <c r="J683" s="9">
        <v>0</v>
      </c>
      <c r="K683" s="9">
        <v>0</v>
      </c>
      <c r="L683" s="8">
        <v>1284</v>
      </c>
      <c r="M683" s="9">
        <v>23</v>
      </c>
      <c r="N683" s="9">
        <f t="shared" si="110"/>
        <v>1260</v>
      </c>
      <c r="O683" s="9">
        <f t="shared" si="111"/>
        <v>18</v>
      </c>
      <c r="P683" s="7">
        <f t="shared" si="114"/>
        <v>9.52</v>
      </c>
      <c r="Q683" s="7">
        <f t="shared" si="113"/>
        <v>21.48</v>
      </c>
      <c r="R683" s="9">
        <v>0</v>
      </c>
      <c r="S683" s="9">
        <v>1</v>
      </c>
      <c r="T683" s="9">
        <v>0</v>
      </c>
      <c r="U683" s="9">
        <v>0</v>
      </c>
      <c r="V683" s="9">
        <v>0</v>
      </c>
      <c r="W683" s="25">
        <v>1</v>
      </c>
      <c r="X683" s="9">
        <v>0</v>
      </c>
      <c r="Y683" s="9">
        <v>0</v>
      </c>
      <c r="Z683" s="25">
        <v>1</v>
      </c>
      <c r="AA683" s="9">
        <v>1</v>
      </c>
      <c r="AB683" s="25">
        <v>0</v>
      </c>
      <c r="AC683" s="17">
        <v>1994</v>
      </c>
      <c r="AD683" s="27">
        <v>0.06</v>
      </c>
      <c r="AE683" s="27">
        <v>0.31</v>
      </c>
      <c r="AF683" s="27">
        <v>0.49</v>
      </c>
      <c r="AG683" s="34">
        <v>0.14000000000000001</v>
      </c>
      <c r="AH683" s="33" t="s">
        <v>87</v>
      </c>
      <c r="AI683" s="15" t="s">
        <v>87</v>
      </c>
      <c r="AJ683">
        <v>1</v>
      </c>
      <c r="AK683" s="31">
        <v>0</v>
      </c>
      <c r="AL683" s="30">
        <f t="shared" si="115"/>
        <v>0.43293036751000002</v>
      </c>
      <c r="AM683" s="31">
        <v>0.56706963248999998</v>
      </c>
      <c r="AN683">
        <v>0</v>
      </c>
      <c r="AO683" s="15">
        <v>1</v>
      </c>
      <c r="AP683">
        <v>0.5</v>
      </c>
      <c r="AQ683" s="15">
        <v>0.5</v>
      </c>
      <c r="AR683" s="15" t="s">
        <v>181</v>
      </c>
      <c r="AS683">
        <v>0</v>
      </c>
      <c r="AT683">
        <v>0</v>
      </c>
      <c r="AU683">
        <v>0</v>
      </c>
      <c r="AV683">
        <v>0</v>
      </c>
      <c r="AW683">
        <v>0</v>
      </c>
      <c r="AX683">
        <v>0</v>
      </c>
      <c r="AY683" s="15">
        <v>1</v>
      </c>
      <c r="AZ683">
        <v>0</v>
      </c>
      <c r="BA683">
        <v>1</v>
      </c>
      <c r="BB683" s="15">
        <v>0</v>
      </c>
      <c r="BC683">
        <v>819</v>
      </c>
      <c r="BD683">
        <v>42</v>
      </c>
      <c r="BE683" s="21">
        <v>0.378</v>
      </c>
      <c r="BF683" s="21">
        <v>37</v>
      </c>
      <c r="BG683">
        <v>1</v>
      </c>
      <c r="BH683">
        <v>0</v>
      </c>
      <c r="BI683">
        <v>0</v>
      </c>
      <c r="BJ683">
        <v>0</v>
      </c>
      <c r="BK683">
        <v>0</v>
      </c>
      <c r="BL683" s="15">
        <v>0</v>
      </c>
      <c r="BM683">
        <v>0</v>
      </c>
      <c r="BN683">
        <v>0</v>
      </c>
      <c r="BO683">
        <v>1</v>
      </c>
      <c r="BP683" s="15">
        <v>0</v>
      </c>
      <c r="BQ683">
        <v>0</v>
      </c>
      <c r="BR683">
        <v>0</v>
      </c>
      <c r="BS683" s="15">
        <v>0</v>
      </c>
      <c r="BT683">
        <v>1</v>
      </c>
      <c r="BU683">
        <v>1</v>
      </c>
      <c r="BV683">
        <v>0</v>
      </c>
      <c r="BW683">
        <v>0</v>
      </c>
      <c r="BX683">
        <v>0</v>
      </c>
      <c r="BY683">
        <v>0</v>
      </c>
      <c r="BZ683">
        <v>0</v>
      </c>
      <c r="CA683">
        <v>1</v>
      </c>
      <c r="CB683">
        <v>0</v>
      </c>
      <c r="CC683">
        <v>0</v>
      </c>
      <c r="CD683">
        <v>0</v>
      </c>
      <c r="CE683" s="15">
        <v>1</v>
      </c>
      <c r="CF683">
        <v>0</v>
      </c>
      <c r="CG683">
        <v>17</v>
      </c>
      <c r="CH683">
        <v>0</v>
      </c>
      <c r="CI683">
        <v>1</v>
      </c>
      <c r="CJ683">
        <v>24</v>
      </c>
      <c r="CK683" s="28" t="s">
        <v>80</v>
      </c>
    </row>
    <row r="684" spans="1:89" x14ac:dyDescent="0.35">
      <c r="A684">
        <v>683</v>
      </c>
      <c r="B684">
        <v>43</v>
      </c>
      <c r="C684" s="21" t="s">
        <v>180</v>
      </c>
      <c r="D684" s="11">
        <v>4.5999578662455853</v>
      </c>
      <c r="E684" s="12">
        <v>0.94291133702627505</v>
      </c>
      <c r="F684" s="7">
        <v>4.8784627839482679</v>
      </c>
      <c r="G684" s="8">
        <v>0</v>
      </c>
      <c r="H684" s="9">
        <v>1</v>
      </c>
      <c r="I684" s="9">
        <v>0</v>
      </c>
      <c r="J684" s="9">
        <v>0</v>
      </c>
      <c r="K684" s="9">
        <v>0</v>
      </c>
      <c r="L684" s="8">
        <v>2036</v>
      </c>
      <c r="M684" s="9">
        <v>23</v>
      </c>
      <c r="N684" s="9">
        <f t="shared" si="110"/>
        <v>2012</v>
      </c>
      <c r="O684" s="9">
        <f t="shared" si="111"/>
        <v>18</v>
      </c>
      <c r="P684" s="7">
        <f t="shared" si="114"/>
        <v>7.5400000000000009</v>
      </c>
      <c r="Q684" s="7">
        <f t="shared" si="113"/>
        <v>20.46</v>
      </c>
      <c r="R684" s="9">
        <v>0</v>
      </c>
      <c r="S684" s="9">
        <v>1</v>
      </c>
      <c r="T684" s="9">
        <v>0</v>
      </c>
      <c r="U684" s="9">
        <v>0</v>
      </c>
      <c r="V684" s="9">
        <v>0</v>
      </c>
      <c r="W684" s="25">
        <v>1</v>
      </c>
      <c r="X684" s="9">
        <v>0</v>
      </c>
      <c r="Y684" s="9">
        <v>0</v>
      </c>
      <c r="Z684" s="25">
        <v>1</v>
      </c>
      <c r="AA684" s="9">
        <v>1</v>
      </c>
      <c r="AB684" s="25">
        <v>0</v>
      </c>
      <c r="AC684" s="17">
        <v>1994</v>
      </c>
      <c r="AD684" s="27">
        <v>0.14000000000000001</v>
      </c>
      <c r="AE684" s="27">
        <v>0.51</v>
      </c>
      <c r="AF684" s="27">
        <v>0.31</v>
      </c>
      <c r="AG684" s="34">
        <v>0.04</v>
      </c>
      <c r="AH684" s="33" t="s">
        <v>87</v>
      </c>
      <c r="AI684" s="15" t="s">
        <v>87</v>
      </c>
      <c r="AJ684">
        <v>1</v>
      </c>
      <c r="AK684" s="31">
        <v>0</v>
      </c>
      <c r="AL684" s="30">
        <f t="shared" si="115"/>
        <v>0.43293036751000002</v>
      </c>
      <c r="AM684" s="31">
        <v>0.56706963248999998</v>
      </c>
      <c r="AN684">
        <v>0</v>
      </c>
      <c r="AO684" s="15">
        <v>1</v>
      </c>
      <c r="AP684">
        <v>0.5</v>
      </c>
      <c r="AQ684" s="15">
        <v>0.5</v>
      </c>
      <c r="AR684" s="15" t="s">
        <v>181</v>
      </c>
      <c r="AS684">
        <v>0</v>
      </c>
      <c r="AT684">
        <v>0</v>
      </c>
      <c r="AU684">
        <v>0</v>
      </c>
      <c r="AV684">
        <v>0</v>
      </c>
      <c r="AW684">
        <v>0</v>
      </c>
      <c r="AX684">
        <v>0</v>
      </c>
      <c r="AY684" s="15">
        <v>1</v>
      </c>
      <c r="AZ684">
        <v>0</v>
      </c>
      <c r="BA684">
        <v>1</v>
      </c>
      <c r="BB684" s="15">
        <v>0</v>
      </c>
      <c r="BC684">
        <v>819</v>
      </c>
      <c r="BD684">
        <v>42</v>
      </c>
      <c r="BE684" s="21">
        <v>0.378</v>
      </c>
      <c r="BF684" s="21">
        <v>34</v>
      </c>
      <c r="BG684">
        <v>1</v>
      </c>
      <c r="BH684">
        <v>0</v>
      </c>
      <c r="BI684">
        <v>0</v>
      </c>
      <c r="BJ684">
        <v>0</v>
      </c>
      <c r="BK684">
        <v>0</v>
      </c>
      <c r="BL684" s="15">
        <v>0</v>
      </c>
      <c r="BM684">
        <v>0</v>
      </c>
      <c r="BN684">
        <v>0</v>
      </c>
      <c r="BO684">
        <v>1</v>
      </c>
      <c r="BP684" s="15">
        <v>0</v>
      </c>
      <c r="BQ684">
        <v>0</v>
      </c>
      <c r="BR684">
        <v>0</v>
      </c>
      <c r="BS684" s="15">
        <v>0</v>
      </c>
      <c r="BT684">
        <v>1</v>
      </c>
      <c r="BU684">
        <v>1</v>
      </c>
      <c r="BV684">
        <v>0</v>
      </c>
      <c r="BW684">
        <v>0</v>
      </c>
      <c r="BX684">
        <v>0</v>
      </c>
      <c r="BY684">
        <v>0</v>
      </c>
      <c r="BZ684">
        <v>0</v>
      </c>
      <c r="CA684">
        <v>1</v>
      </c>
      <c r="CB684">
        <v>0</v>
      </c>
      <c r="CC684">
        <v>0</v>
      </c>
      <c r="CD684">
        <v>0</v>
      </c>
      <c r="CE684" s="15">
        <v>1</v>
      </c>
      <c r="CF684">
        <v>0</v>
      </c>
      <c r="CG684">
        <v>17</v>
      </c>
      <c r="CH684">
        <v>0</v>
      </c>
      <c r="CI684">
        <v>1</v>
      </c>
      <c r="CJ684">
        <v>24</v>
      </c>
      <c r="CK684" s="28" t="s">
        <v>80</v>
      </c>
    </row>
    <row r="685" spans="1:89" x14ac:dyDescent="0.35">
      <c r="A685">
        <v>684</v>
      </c>
      <c r="B685">
        <v>43</v>
      </c>
      <c r="C685" s="21" t="s">
        <v>180</v>
      </c>
      <c r="D685" s="11">
        <v>5.2190479974227433</v>
      </c>
      <c r="E685" s="12">
        <v>0.49690223375406262</v>
      </c>
      <c r="F685" s="7">
        <v>10.503168717904909</v>
      </c>
      <c r="G685" s="8">
        <v>0</v>
      </c>
      <c r="H685" s="9">
        <v>1</v>
      </c>
      <c r="I685" s="9">
        <v>0</v>
      </c>
      <c r="J685" s="9">
        <v>0</v>
      </c>
      <c r="K685" s="9">
        <v>0</v>
      </c>
      <c r="L685" s="8">
        <v>2036</v>
      </c>
      <c r="M685" s="9">
        <v>23</v>
      </c>
      <c r="N685" s="9">
        <f t="shared" si="110"/>
        <v>2012</v>
      </c>
      <c r="O685" s="9">
        <f t="shared" si="111"/>
        <v>18</v>
      </c>
      <c r="P685" s="7">
        <f t="shared" si="114"/>
        <v>7.5400000000000009</v>
      </c>
      <c r="Q685" s="7">
        <f t="shared" si="113"/>
        <v>20.46</v>
      </c>
      <c r="R685" s="9">
        <v>0</v>
      </c>
      <c r="S685" s="9">
        <v>1</v>
      </c>
      <c r="T685" s="9">
        <v>0</v>
      </c>
      <c r="U685" s="9">
        <v>0</v>
      </c>
      <c r="V685" s="9">
        <v>0</v>
      </c>
      <c r="W685" s="25">
        <v>1</v>
      </c>
      <c r="X685" s="9">
        <v>0</v>
      </c>
      <c r="Y685" s="9">
        <v>0</v>
      </c>
      <c r="Z685" s="25">
        <v>1</v>
      </c>
      <c r="AA685" s="9">
        <v>1</v>
      </c>
      <c r="AB685" s="25">
        <v>0</v>
      </c>
      <c r="AC685" s="17">
        <v>1994</v>
      </c>
      <c r="AD685" s="27">
        <v>0.14000000000000001</v>
      </c>
      <c r="AE685" s="27">
        <v>0.51</v>
      </c>
      <c r="AF685" s="27">
        <v>0.31</v>
      </c>
      <c r="AG685" s="34">
        <v>0.04</v>
      </c>
      <c r="AH685" s="33" t="s">
        <v>87</v>
      </c>
      <c r="AI685" s="15" t="s">
        <v>87</v>
      </c>
      <c r="AJ685">
        <v>1</v>
      </c>
      <c r="AK685" s="31">
        <v>0</v>
      </c>
      <c r="AL685" s="30">
        <f t="shared" si="115"/>
        <v>0.43293036751000002</v>
      </c>
      <c r="AM685" s="31">
        <v>0.56706963248999998</v>
      </c>
      <c r="AN685">
        <v>0</v>
      </c>
      <c r="AO685" s="15">
        <v>1</v>
      </c>
      <c r="AP685">
        <v>0.5</v>
      </c>
      <c r="AQ685" s="15">
        <v>0.5</v>
      </c>
      <c r="AR685" s="15" t="s">
        <v>181</v>
      </c>
      <c r="AS685">
        <v>0</v>
      </c>
      <c r="AT685">
        <v>0</v>
      </c>
      <c r="AU685">
        <v>0</v>
      </c>
      <c r="AV685">
        <v>0</v>
      </c>
      <c r="AW685">
        <v>0</v>
      </c>
      <c r="AX685">
        <v>0</v>
      </c>
      <c r="AY685" s="15">
        <v>1</v>
      </c>
      <c r="AZ685">
        <v>0</v>
      </c>
      <c r="BA685">
        <v>1</v>
      </c>
      <c r="BB685" s="15">
        <v>0</v>
      </c>
      <c r="BC685">
        <v>819</v>
      </c>
      <c r="BD685">
        <v>42</v>
      </c>
      <c r="BE685" s="21">
        <v>0.378</v>
      </c>
      <c r="BF685" s="21">
        <v>34</v>
      </c>
      <c r="BG685">
        <v>1</v>
      </c>
      <c r="BH685">
        <v>0</v>
      </c>
      <c r="BI685">
        <v>0</v>
      </c>
      <c r="BJ685">
        <v>0</v>
      </c>
      <c r="BK685">
        <v>0</v>
      </c>
      <c r="BL685" s="15">
        <v>0</v>
      </c>
      <c r="BM685">
        <v>0</v>
      </c>
      <c r="BN685">
        <v>0</v>
      </c>
      <c r="BO685">
        <v>1</v>
      </c>
      <c r="BP685" s="15">
        <v>0</v>
      </c>
      <c r="BQ685">
        <v>0</v>
      </c>
      <c r="BR685">
        <v>0</v>
      </c>
      <c r="BS685" s="15">
        <v>0</v>
      </c>
      <c r="BT685">
        <v>1</v>
      </c>
      <c r="BU685">
        <v>1</v>
      </c>
      <c r="BV685">
        <v>0</v>
      </c>
      <c r="BW685">
        <v>0</v>
      </c>
      <c r="BX685">
        <v>0</v>
      </c>
      <c r="BY685">
        <v>0</v>
      </c>
      <c r="BZ685">
        <v>0</v>
      </c>
      <c r="CA685">
        <v>1</v>
      </c>
      <c r="CB685">
        <v>0</v>
      </c>
      <c r="CC685">
        <v>0</v>
      </c>
      <c r="CD685">
        <v>0</v>
      </c>
      <c r="CE685" s="15">
        <v>1</v>
      </c>
      <c r="CF685">
        <v>0</v>
      </c>
      <c r="CG685">
        <v>17</v>
      </c>
      <c r="CH685">
        <v>0</v>
      </c>
      <c r="CI685">
        <v>1</v>
      </c>
      <c r="CJ685">
        <v>24</v>
      </c>
      <c r="CK685" s="28" t="s">
        <v>80</v>
      </c>
    </row>
    <row r="686" spans="1:89" x14ac:dyDescent="0.35">
      <c r="A686">
        <v>685</v>
      </c>
      <c r="B686">
        <v>43</v>
      </c>
      <c r="C686" s="21" t="s">
        <v>180</v>
      </c>
      <c r="D686" s="11">
        <v>7.4089907926705001</v>
      </c>
      <c r="E686" s="12">
        <v>0.82789360356584163</v>
      </c>
      <c r="F686" s="7">
        <v>8.9492064689943813</v>
      </c>
      <c r="G686" s="8">
        <v>0</v>
      </c>
      <c r="H686" s="9">
        <v>1</v>
      </c>
      <c r="I686" s="9">
        <v>0</v>
      </c>
      <c r="J686" s="9">
        <v>0</v>
      </c>
      <c r="K686" s="9">
        <v>0</v>
      </c>
      <c r="L686" s="8">
        <v>2036</v>
      </c>
      <c r="M686" s="9">
        <v>23</v>
      </c>
      <c r="N686" s="9">
        <f t="shared" si="110"/>
        <v>2012</v>
      </c>
      <c r="O686" s="9">
        <f t="shared" si="111"/>
        <v>18</v>
      </c>
      <c r="P686" s="7">
        <f t="shared" si="114"/>
        <v>7.5400000000000009</v>
      </c>
      <c r="Q686" s="7">
        <f t="shared" si="113"/>
        <v>20.46</v>
      </c>
      <c r="R686" s="9">
        <v>0</v>
      </c>
      <c r="S686" s="9">
        <v>1</v>
      </c>
      <c r="T686" s="9">
        <v>0</v>
      </c>
      <c r="U686" s="9">
        <v>0</v>
      </c>
      <c r="V686" s="9">
        <v>0</v>
      </c>
      <c r="W686" s="25">
        <v>1</v>
      </c>
      <c r="X686" s="9">
        <v>0</v>
      </c>
      <c r="Y686" s="9">
        <v>0</v>
      </c>
      <c r="Z686" s="25">
        <v>1</v>
      </c>
      <c r="AA686" s="9">
        <v>1</v>
      </c>
      <c r="AB686" s="25">
        <v>0</v>
      </c>
      <c r="AC686" s="17">
        <v>1994</v>
      </c>
      <c r="AD686" s="27">
        <v>0.14000000000000001</v>
      </c>
      <c r="AE686" s="27">
        <v>0.51</v>
      </c>
      <c r="AF686" s="27">
        <v>0.31</v>
      </c>
      <c r="AG686" s="34">
        <v>0.04</v>
      </c>
      <c r="AH686" s="33" t="s">
        <v>87</v>
      </c>
      <c r="AI686" s="15" t="s">
        <v>87</v>
      </c>
      <c r="AJ686">
        <v>1</v>
      </c>
      <c r="AK686" s="31">
        <v>0</v>
      </c>
      <c r="AL686" s="30">
        <f t="shared" si="115"/>
        <v>0.43293036751000002</v>
      </c>
      <c r="AM686" s="31">
        <v>0.56706963248999998</v>
      </c>
      <c r="AN686">
        <v>0</v>
      </c>
      <c r="AO686" s="15">
        <v>1</v>
      </c>
      <c r="AP686">
        <v>0.5</v>
      </c>
      <c r="AQ686" s="15">
        <v>0.5</v>
      </c>
      <c r="AR686" s="15" t="s">
        <v>181</v>
      </c>
      <c r="AS686">
        <v>0</v>
      </c>
      <c r="AT686">
        <v>0</v>
      </c>
      <c r="AU686">
        <v>0</v>
      </c>
      <c r="AV686">
        <v>0</v>
      </c>
      <c r="AW686">
        <v>0</v>
      </c>
      <c r="AX686">
        <v>0</v>
      </c>
      <c r="AY686" s="15">
        <v>1</v>
      </c>
      <c r="AZ686">
        <v>0</v>
      </c>
      <c r="BA686">
        <v>1</v>
      </c>
      <c r="BB686" s="15">
        <v>0</v>
      </c>
      <c r="BC686">
        <v>819</v>
      </c>
      <c r="BD686">
        <v>42</v>
      </c>
      <c r="BE686" s="21">
        <v>0.378</v>
      </c>
      <c r="BF686" s="21">
        <v>34</v>
      </c>
      <c r="BG686">
        <v>1</v>
      </c>
      <c r="BH686">
        <v>0</v>
      </c>
      <c r="BI686">
        <v>0</v>
      </c>
      <c r="BJ686">
        <v>0</v>
      </c>
      <c r="BK686">
        <v>0</v>
      </c>
      <c r="BL686" s="15">
        <v>0</v>
      </c>
      <c r="BM686">
        <v>0</v>
      </c>
      <c r="BN686">
        <v>0</v>
      </c>
      <c r="BO686">
        <v>1</v>
      </c>
      <c r="BP686" s="15">
        <v>0</v>
      </c>
      <c r="BQ686">
        <v>0</v>
      </c>
      <c r="BR686">
        <v>0</v>
      </c>
      <c r="BS686" s="15">
        <v>0</v>
      </c>
      <c r="BT686">
        <v>1</v>
      </c>
      <c r="BU686">
        <v>1</v>
      </c>
      <c r="BV686">
        <v>0</v>
      </c>
      <c r="BW686">
        <v>0</v>
      </c>
      <c r="BX686">
        <v>0</v>
      </c>
      <c r="BY686">
        <v>0</v>
      </c>
      <c r="BZ686">
        <v>0</v>
      </c>
      <c r="CA686">
        <v>1</v>
      </c>
      <c r="CB686">
        <v>0</v>
      </c>
      <c r="CC686">
        <v>0</v>
      </c>
      <c r="CD686">
        <v>0</v>
      </c>
      <c r="CE686" s="15">
        <v>1</v>
      </c>
      <c r="CF686">
        <v>0</v>
      </c>
      <c r="CG686">
        <v>17</v>
      </c>
      <c r="CH686">
        <v>0</v>
      </c>
      <c r="CI686">
        <v>1</v>
      </c>
      <c r="CJ686">
        <v>24</v>
      </c>
      <c r="CK686" s="28" t="s">
        <v>80</v>
      </c>
    </row>
    <row r="687" spans="1:89" x14ac:dyDescent="0.35">
      <c r="A687">
        <v>686</v>
      </c>
      <c r="B687">
        <v>43</v>
      </c>
      <c r="C687" s="21" t="s">
        <v>180</v>
      </c>
      <c r="D687" s="11">
        <v>5.1369751024905153</v>
      </c>
      <c r="E687" s="12">
        <v>1.931481477694253</v>
      </c>
      <c r="F687" s="7">
        <v>2.6596036057373369</v>
      </c>
      <c r="G687" s="8">
        <v>0</v>
      </c>
      <c r="H687" s="9">
        <v>1</v>
      </c>
      <c r="I687" s="9">
        <v>0</v>
      </c>
      <c r="J687" s="9">
        <v>0</v>
      </c>
      <c r="K687" s="9">
        <v>0</v>
      </c>
      <c r="L687" s="8">
        <v>1047</v>
      </c>
      <c r="M687" s="9">
        <v>23</v>
      </c>
      <c r="N687" s="9">
        <f t="shared" si="110"/>
        <v>1023</v>
      </c>
      <c r="O687" s="9">
        <f t="shared" si="111"/>
        <v>18</v>
      </c>
      <c r="P687" s="7">
        <f t="shared" si="114"/>
        <v>7.35</v>
      </c>
      <c r="Q687" s="7">
        <f t="shared" si="113"/>
        <v>21.65</v>
      </c>
      <c r="R687" s="9">
        <v>0</v>
      </c>
      <c r="S687" s="9">
        <v>1</v>
      </c>
      <c r="T687" s="9">
        <v>0</v>
      </c>
      <c r="U687" s="9">
        <v>0</v>
      </c>
      <c r="V687" s="9">
        <v>0</v>
      </c>
      <c r="W687" s="25">
        <v>1</v>
      </c>
      <c r="X687" s="9">
        <v>0</v>
      </c>
      <c r="Y687" s="9">
        <v>0</v>
      </c>
      <c r="Z687" s="25">
        <v>1</v>
      </c>
      <c r="AA687" s="9">
        <v>1</v>
      </c>
      <c r="AB687" s="25">
        <v>0</v>
      </c>
      <c r="AC687" s="17">
        <v>1994</v>
      </c>
      <c r="AD687" s="27">
        <v>0.15</v>
      </c>
      <c r="AE687" s="27">
        <v>0.53</v>
      </c>
      <c r="AF687" s="27">
        <v>0.28000000000000003</v>
      </c>
      <c r="AG687" s="34">
        <v>0.04</v>
      </c>
      <c r="AH687" s="33" t="s">
        <v>87</v>
      </c>
      <c r="AI687" s="15" t="s">
        <v>87</v>
      </c>
      <c r="AJ687">
        <v>1</v>
      </c>
      <c r="AK687" s="31">
        <v>0</v>
      </c>
      <c r="AL687" s="30">
        <f t="shared" si="115"/>
        <v>0.43293036751000002</v>
      </c>
      <c r="AM687" s="31">
        <v>0.56706963248999998</v>
      </c>
      <c r="AN687">
        <v>0</v>
      </c>
      <c r="AO687" s="15">
        <v>1</v>
      </c>
      <c r="AP687">
        <v>0.5</v>
      </c>
      <c r="AQ687" s="15">
        <v>0.5</v>
      </c>
      <c r="AR687" s="15" t="s">
        <v>181</v>
      </c>
      <c r="AS687">
        <v>0</v>
      </c>
      <c r="AT687">
        <v>0</v>
      </c>
      <c r="AU687">
        <v>0</v>
      </c>
      <c r="AV687">
        <v>0</v>
      </c>
      <c r="AW687">
        <v>0</v>
      </c>
      <c r="AX687">
        <v>0</v>
      </c>
      <c r="AY687" s="15">
        <v>1</v>
      </c>
      <c r="AZ687">
        <v>0</v>
      </c>
      <c r="BA687">
        <v>1</v>
      </c>
      <c r="BB687" s="15">
        <v>0</v>
      </c>
      <c r="BC687">
        <v>819</v>
      </c>
      <c r="BD687">
        <v>42</v>
      </c>
      <c r="BE687" s="21">
        <v>0.378</v>
      </c>
      <c r="BF687" s="21">
        <v>35</v>
      </c>
      <c r="BG687">
        <v>1</v>
      </c>
      <c r="BH687">
        <v>0</v>
      </c>
      <c r="BI687">
        <v>0</v>
      </c>
      <c r="BJ687">
        <v>0</v>
      </c>
      <c r="BK687">
        <v>0</v>
      </c>
      <c r="BL687" s="15">
        <v>0</v>
      </c>
      <c r="BM687">
        <v>0</v>
      </c>
      <c r="BN687">
        <v>0</v>
      </c>
      <c r="BO687">
        <v>1</v>
      </c>
      <c r="BP687" s="15">
        <v>0</v>
      </c>
      <c r="BQ687">
        <v>0</v>
      </c>
      <c r="BR687">
        <v>0</v>
      </c>
      <c r="BS687" s="15">
        <v>0</v>
      </c>
      <c r="BT687">
        <v>1</v>
      </c>
      <c r="BU687">
        <v>1</v>
      </c>
      <c r="BV687">
        <v>0</v>
      </c>
      <c r="BW687">
        <v>0</v>
      </c>
      <c r="BX687">
        <v>0</v>
      </c>
      <c r="BY687">
        <v>0</v>
      </c>
      <c r="BZ687">
        <v>0</v>
      </c>
      <c r="CA687">
        <v>1</v>
      </c>
      <c r="CB687">
        <v>0</v>
      </c>
      <c r="CC687">
        <v>0</v>
      </c>
      <c r="CD687">
        <v>0</v>
      </c>
      <c r="CE687" s="15">
        <v>1</v>
      </c>
      <c r="CF687">
        <v>0</v>
      </c>
      <c r="CG687">
        <v>17</v>
      </c>
      <c r="CH687">
        <v>0</v>
      </c>
      <c r="CI687">
        <v>1</v>
      </c>
      <c r="CJ687">
        <v>24</v>
      </c>
      <c r="CK687" s="28" t="s">
        <v>80</v>
      </c>
    </row>
    <row r="688" spans="1:89" x14ac:dyDescent="0.35">
      <c r="A688">
        <v>687</v>
      </c>
      <c r="B688">
        <v>43</v>
      </c>
      <c r="C688" s="21" t="s">
        <v>180</v>
      </c>
      <c r="D688" s="11">
        <v>4.3653567670318472</v>
      </c>
      <c r="E688" s="12">
        <v>1.1477128676726369</v>
      </c>
      <c r="F688" s="7">
        <v>3.803526901187432</v>
      </c>
      <c r="G688" s="8">
        <v>0</v>
      </c>
      <c r="H688" s="9">
        <v>1</v>
      </c>
      <c r="I688" s="9">
        <v>0</v>
      </c>
      <c r="J688" s="9">
        <v>0</v>
      </c>
      <c r="K688" s="9">
        <v>0</v>
      </c>
      <c r="L688" s="8">
        <v>1047</v>
      </c>
      <c r="M688" s="9">
        <v>23</v>
      </c>
      <c r="N688" s="9">
        <f t="shared" si="110"/>
        <v>1023</v>
      </c>
      <c r="O688" s="9">
        <f t="shared" si="111"/>
        <v>18</v>
      </c>
      <c r="P688" s="7">
        <f t="shared" si="114"/>
        <v>7.35</v>
      </c>
      <c r="Q688" s="7">
        <f t="shared" si="113"/>
        <v>21.65</v>
      </c>
      <c r="R688" s="9">
        <v>0</v>
      </c>
      <c r="S688" s="9">
        <v>1</v>
      </c>
      <c r="T688" s="9">
        <v>0</v>
      </c>
      <c r="U688" s="9">
        <v>0</v>
      </c>
      <c r="V688" s="9">
        <v>0</v>
      </c>
      <c r="W688" s="25">
        <v>1</v>
      </c>
      <c r="X688" s="9">
        <v>0</v>
      </c>
      <c r="Y688" s="9">
        <v>0</v>
      </c>
      <c r="Z688" s="25">
        <v>1</v>
      </c>
      <c r="AA688" s="9">
        <v>1</v>
      </c>
      <c r="AB688" s="25">
        <v>0</v>
      </c>
      <c r="AC688" s="17">
        <v>1994</v>
      </c>
      <c r="AD688" s="27">
        <v>0.15</v>
      </c>
      <c r="AE688" s="27">
        <v>0.53</v>
      </c>
      <c r="AF688" s="27">
        <v>0.28000000000000003</v>
      </c>
      <c r="AG688" s="34">
        <v>0.04</v>
      </c>
      <c r="AH688" s="33" t="s">
        <v>87</v>
      </c>
      <c r="AI688" s="15" t="s">
        <v>87</v>
      </c>
      <c r="AJ688">
        <v>1</v>
      </c>
      <c r="AK688" s="31">
        <v>0</v>
      </c>
      <c r="AL688" s="30">
        <f t="shared" si="115"/>
        <v>0.43293036751000002</v>
      </c>
      <c r="AM688" s="31">
        <v>0.56706963248999998</v>
      </c>
      <c r="AN688">
        <v>0</v>
      </c>
      <c r="AO688" s="15">
        <v>1</v>
      </c>
      <c r="AP688">
        <v>0.5</v>
      </c>
      <c r="AQ688" s="15">
        <v>0.5</v>
      </c>
      <c r="AR688" s="15" t="s">
        <v>181</v>
      </c>
      <c r="AS688">
        <v>0</v>
      </c>
      <c r="AT688">
        <v>0</v>
      </c>
      <c r="AU688">
        <v>0</v>
      </c>
      <c r="AV688">
        <v>0</v>
      </c>
      <c r="AW688">
        <v>0</v>
      </c>
      <c r="AX688">
        <v>0</v>
      </c>
      <c r="AY688" s="15">
        <v>1</v>
      </c>
      <c r="AZ688">
        <v>0</v>
      </c>
      <c r="BA688">
        <v>1</v>
      </c>
      <c r="BB688" s="15">
        <v>0</v>
      </c>
      <c r="BC688">
        <v>819</v>
      </c>
      <c r="BD688">
        <v>42</v>
      </c>
      <c r="BE688" s="21">
        <v>0.378</v>
      </c>
      <c r="BF688" s="21">
        <v>35</v>
      </c>
      <c r="BG688">
        <v>1</v>
      </c>
      <c r="BH688">
        <v>0</v>
      </c>
      <c r="BI688">
        <v>0</v>
      </c>
      <c r="BJ688">
        <v>0</v>
      </c>
      <c r="BK688">
        <v>0</v>
      </c>
      <c r="BL688" s="15">
        <v>0</v>
      </c>
      <c r="BM688">
        <v>0</v>
      </c>
      <c r="BN688">
        <v>0</v>
      </c>
      <c r="BO688">
        <v>1</v>
      </c>
      <c r="BP688" s="15">
        <v>0</v>
      </c>
      <c r="BQ688">
        <v>0</v>
      </c>
      <c r="BR688">
        <v>0</v>
      </c>
      <c r="BS688" s="15">
        <v>0</v>
      </c>
      <c r="BT688">
        <v>1</v>
      </c>
      <c r="BU688">
        <v>1</v>
      </c>
      <c r="BV688">
        <v>0</v>
      </c>
      <c r="BW688">
        <v>0</v>
      </c>
      <c r="BX688">
        <v>0</v>
      </c>
      <c r="BY688">
        <v>0</v>
      </c>
      <c r="BZ688">
        <v>0</v>
      </c>
      <c r="CA688">
        <v>1</v>
      </c>
      <c r="CB688">
        <v>0</v>
      </c>
      <c r="CC688">
        <v>0</v>
      </c>
      <c r="CD688">
        <v>0</v>
      </c>
      <c r="CE688" s="15">
        <v>1</v>
      </c>
      <c r="CF688">
        <v>0</v>
      </c>
      <c r="CG688">
        <v>17</v>
      </c>
      <c r="CH688">
        <v>0</v>
      </c>
      <c r="CI688">
        <v>1</v>
      </c>
      <c r="CJ688">
        <v>24</v>
      </c>
      <c r="CK688" s="28" t="s">
        <v>80</v>
      </c>
    </row>
    <row r="689" spans="1:89" x14ac:dyDescent="0.35">
      <c r="A689">
        <v>688</v>
      </c>
      <c r="B689">
        <v>43</v>
      </c>
      <c r="C689" s="21" t="s">
        <v>180</v>
      </c>
      <c r="D689" s="11">
        <v>8.8311982624496466</v>
      </c>
      <c r="E689" s="12">
        <v>1.2879216886393501</v>
      </c>
      <c r="F689" s="7">
        <v>6.8569372970025348</v>
      </c>
      <c r="G689" s="8">
        <v>0</v>
      </c>
      <c r="H689" s="9">
        <v>1</v>
      </c>
      <c r="I689" s="9">
        <v>0</v>
      </c>
      <c r="J689" s="9">
        <v>0</v>
      </c>
      <c r="K689" s="9">
        <v>0</v>
      </c>
      <c r="L689" s="8">
        <v>1047</v>
      </c>
      <c r="M689" s="9">
        <v>23</v>
      </c>
      <c r="N689" s="9">
        <f t="shared" si="110"/>
        <v>1023</v>
      </c>
      <c r="O689" s="9">
        <f t="shared" si="111"/>
        <v>18</v>
      </c>
      <c r="P689" s="7">
        <f t="shared" si="114"/>
        <v>7.35</v>
      </c>
      <c r="Q689" s="7">
        <f t="shared" si="113"/>
        <v>21.65</v>
      </c>
      <c r="R689" s="9">
        <v>0</v>
      </c>
      <c r="S689" s="9">
        <v>1</v>
      </c>
      <c r="T689" s="9">
        <v>0</v>
      </c>
      <c r="U689" s="9">
        <v>0</v>
      </c>
      <c r="V689" s="9">
        <v>0</v>
      </c>
      <c r="W689" s="25">
        <v>1</v>
      </c>
      <c r="X689" s="9">
        <v>0</v>
      </c>
      <c r="Y689" s="9">
        <v>0</v>
      </c>
      <c r="Z689" s="25">
        <v>1</v>
      </c>
      <c r="AA689" s="9">
        <v>1</v>
      </c>
      <c r="AB689" s="25">
        <v>0</v>
      </c>
      <c r="AC689" s="17">
        <v>1994</v>
      </c>
      <c r="AD689" s="27">
        <v>0.15</v>
      </c>
      <c r="AE689" s="27">
        <v>0.53</v>
      </c>
      <c r="AF689" s="27">
        <v>0.28000000000000003</v>
      </c>
      <c r="AG689" s="34">
        <v>0.04</v>
      </c>
      <c r="AH689" s="33" t="s">
        <v>87</v>
      </c>
      <c r="AI689" s="15" t="s">
        <v>87</v>
      </c>
      <c r="AJ689">
        <v>1</v>
      </c>
      <c r="AK689" s="31">
        <v>0</v>
      </c>
      <c r="AL689" s="30">
        <f t="shared" si="115"/>
        <v>0.43293036751000002</v>
      </c>
      <c r="AM689" s="31">
        <v>0.56706963248999998</v>
      </c>
      <c r="AN689">
        <v>0</v>
      </c>
      <c r="AO689" s="15">
        <v>1</v>
      </c>
      <c r="AP689">
        <v>0.5</v>
      </c>
      <c r="AQ689" s="15">
        <v>0.5</v>
      </c>
      <c r="AR689" s="15" t="s">
        <v>181</v>
      </c>
      <c r="AS689">
        <v>0</v>
      </c>
      <c r="AT689">
        <v>0</v>
      </c>
      <c r="AU689">
        <v>0</v>
      </c>
      <c r="AV689">
        <v>0</v>
      </c>
      <c r="AW689">
        <v>0</v>
      </c>
      <c r="AX689">
        <v>0</v>
      </c>
      <c r="AY689" s="15">
        <v>1</v>
      </c>
      <c r="AZ689">
        <v>0</v>
      </c>
      <c r="BA689">
        <v>1</v>
      </c>
      <c r="BB689" s="15">
        <v>0</v>
      </c>
      <c r="BC689">
        <v>819</v>
      </c>
      <c r="BD689">
        <v>42</v>
      </c>
      <c r="BE689" s="21">
        <v>0.378</v>
      </c>
      <c r="BF689" s="21">
        <v>35</v>
      </c>
      <c r="BG689">
        <v>1</v>
      </c>
      <c r="BH689">
        <v>0</v>
      </c>
      <c r="BI689">
        <v>0</v>
      </c>
      <c r="BJ689">
        <v>0</v>
      </c>
      <c r="BK689">
        <v>0</v>
      </c>
      <c r="BL689" s="15">
        <v>0</v>
      </c>
      <c r="BM689">
        <v>0</v>
      </c>
      <c r="BN689">
        <v>0</v>
      </c>
      <c r="BO689">
        <v>1</v>
      </c>
      <c r="BP689" s="15">
        <v>0</v>
      </c>
      <c r="BQ689">
        <v>0</v>
      </c>
      <c r="BR689">
        <v>0</v>
      </c>
      <c r="BS689" s="15">
        <v>0</v>
      </c>
      <c r="BT689">
        <v>1</v>
      </c>
      <c r="BU689">
        <v>1</v>
      </c>
      <c r="BV689">
        <v>0</v>
      </c>
      <c r="BW689">
        <v>0</v>
      </c>
      <c r="BX689">
        <v>0</v>
      </c>
      <c r="BY689">
        <v>0</v>
      </c>
      <c r="BZ689">
        <v>0</v>
      </c>
      <c r="CA689">
        <v>1</v>
      </c>
      <c r="CB689">
        <v>0</v>
      </c>
      <c r="CC689">
        <v>0</v>
      </c>
      <c r="CD689">
        <v>0</v>
      </c>
      <c r="CE689" s="15">
        <v>1</v>
      </c>
      <c r="CF689">
        <v>0</v>
      </c>
      <c r="CG689">
        <v>17</v>
      </c>
      <c r="CH689">
        <v>0</v>
      </c>
      <c r="CI689">
        <v>1</v>
      </c>
      <c r="CJ689">
        <v>24</v>
      </c>
      <c r="CK689" s="28" t="s">
        <v>80</v>
      </c>
    </row>
    <row r="690" spans="1:89" x14ac:dyDescent="0.35">
      <c r="A690">
        <v>689</v>
      </c>
      <c r="B690">
        <v>43</v>
      </c>
      <c r="C690" s="21" t="s">
        <v>180</v>
      </c>
      <c r="D690" s="11">
        <v>7.0401117231130961</v>
      </c>
      <c r="E690" s="12">
        <v>2.9559453556986668</v>
      </c>
      <c r="F690" s="7">
        <v>2.3816785751944649</v>
      </c>
      <c r="G690" s="8">
        <v>0</v>
      </c>
      <c r="H690" s="9">
        <v>1</v>
      </c>
      <c r="I690" s="9">
        <v>0</v>
      </c>
      <c r="J690" s="9">
        <v>0</v>
      </c>
      <c r="K690" s="9">
        <v>0</v>
      </c>
      <c r="L690" s="8">
        <v>513</v>
      </c>
      <c r="M690" s="9">
        <v>23</v>
      </c>
      <c r="N690" s="9">
        <f t="shared" si="110"/>
        <v>489</v>
      </c>
      <c r="O690" s="9">
        <f t="shared" si="111"/>
        <v>18</v>
      </c>
      <c r="P690" s="7">
        <f t="shared" si="114"/>
        <v>9.8699999999999992</v>
      </c>
      <c r="Q690" s="7">
        <f t="shared" si="113"/>
        <v>16.130000000000003</v>
      </c>
      <c r="R690" s="9">
        <v>0</v>
      </c>
      <c r="S690" s="9">
        <v>1</v>
      </c>
      <c r="T690" s="9">
        <v>0</v>
      </c>
      <c r="U690" s="9">
        <v>0</v>
      </c>
      <c r="V690" s="9">
        <v>0</v>
      </c>
      <c r="W690" s="25">
        <v>1</v>
      </c>
      <c r="X690" s="9">
        <v>0</v>
      </c>
      <c r="Y690" s="9">
        <v>0</v>
      </c>
      <c r="Z690" s="25">
        <v>1</v>
      </c>
      <c r="AA690" s="9">
        <v>1</v>
      </c>
      <c r="AB690" s="25">
        <v>0</v>
      </c>
      <c r="AC690" s="17">
        <v>1994</v>
      </c>
      <c r="AD690" s="27">
        <v>7.0000000000000007E-2</v>
      </c>
      <c r="AE690" s="27">
        <v>0.24</v>
      </c>
      <c r="AF690" s="27">
        <v>0.49</v>
      </c>
      <c r="AG690" s="34">
        <v>0.2</v>
      </c>
      <c r="AH690" s="33" t="s">
        <v>87</v>
      </c>
      <c r="AI690" s="15" t="s">
        <v>87</v>
      </c>
      <c r="AJ690">
        <v>0</v>
      </c>
      <c r="AK690" s="31">
        <v>1</v>
      </c>
      <c r="AL690" s="30">
        <f t="shared" si="115"/>
        <v>0.35160068847000003</v>
      </c>
      <c r="AM690" s="31">
        <v>0.64839931152999997</v>
      </c>
      <c r="AN690">
        <v>0</v>
      </c>
      <c r="AO690" s="15">
        <v>1</v>
      </c>
      <c r="AP690">
        <v>0.5</v>
      </c>
      <c r="AQ690" s="15">
        <v>0.5</v>
      </c>
      <c r="AR690" s="15" t="s">
        <v>181</v>
      </c>
      <c r="AS690">
        <v>0</v>
      </c>
      <c r="AT690">
        <v>0</v>
      </c>
      <c r="AU690">
        <v>0</v>
      </c>
      <c r="AV690">
        <v>0</v>
      </c>
      <c r="AW690">
        <v>0</v>
      </c>
      <c r="AX690">
        <v>0</v>
      </c>
      <c r="AY690" s="15">
        <v>1</v>
      </c>
      <c r="AZ690">
        <v>0</v>
      </c>
      <c r="BA690">
        <v>1</v>
      </c>
      <c r="BB690" s="15">
        <v>0</v>
      </c>
      <c r="BC690">
        <v>819</v>
      </c>
      <c r="BD690">
        <v>42</v>
      </c>
      <c r="BE690" s="21">
        <v>0.378</v>
      </c>
      <c r="BF690" s="21">
        <v>32</v>
      </c>
      <c r="BG690">
        <v>1</v>
      </c>
      <c r="BH690">
        <v>0</v>
      </c>
      <c r="BI690">
        <v>0</v>
      </c>
      <c r="BJ690">
        <v>0</v>
      </c>
      <c r="BK690">
        <v>0</v>
      </c>
      <c r="BL690" s="15">
        <v>0</v>
      </c>
      <c r="BM690">
        <v>0</v>
      </c>
      <c r="BN690">
        <v>0</v>
      </c>
      <c r="BO690">
        <v>1</v>
      </c>
      <c r="BP690" s="15">
        <v>0</v>
      </c>
      <c r="BQ690">
        <v>0</v>
      </c>
      <c r="BR690">
        <v>0</v>
      </c>
      <c r="BS690" s="15">
        <v>0</v>
      </c>
      <c r="BT690">
        <v>1</v>
      </c>
      <c r="BU690">
        <v>1</v>
      </c>
      <c r="BV690">
        <v>0</v>
      </c>
      <c r="BW690">
        <v>0</v>
      </c>
      <c r="BX690">
        <v>0</v>
      </c>
      <c r="BY690">
        <v>0</v>
      </c>
      <c r="BZ690">
        <v>0</v>
      </c>
      <c r="CA690">
        <v>1</v>
      </c>
      <c r="CB690">
        <v>0</v>
      </c>
      <c r="CC690">
        <v>0</v>
      </c>
      <c r="CD690">
        <v>0</v>
      </c>
      <c r="CE690" s="15">
        <v>1</v>
      </c>
      <c r="CF690">
        <v>0</v>
      </c>
      <c r="CG690">
        <v>17</v>
      </c>
      <c r="CH690">
        <v>0</v>
      </c>
      <c r="CI690">
        <v>1</v>
      </c>
      <c r="CJ690">
        <v>24</v>
      </c>
      <c r="CK690" s="28" t="s">
        <v>80</v>
      </c>
    </row>
    <row r="691" spans="1:89" x14ac:dyDescent="0.35">
      <c r="A691">
        <v>690</v>
      </c>
      <c r="B691">
        <v>43</v>
      </c>
      <c r="C691" s="21" t="s">
        <v>180</v>
      </c>
      <c r="D691" s="11">
        <v>6.6004935420180164</v>
      </c>
      <c r="E691" s="12">
        <v>1.31191742594598</v>
      </c>
      <c r="F691" s="7">
        <v>5.0311806303347328</v>
      </c>
      <c r="G691" s="8">
        <v>0</v>
      </c>
      <c r="H691" s="9">
        <v>1</v>
      </c>
      <c r="I691" s="9">
        <v>0</v>
      </c>
      <c r="J691" s="9">
        <v>0</v>
      </c>
      <c r="K691" s="9">
        <v>0</v>
      </c>
      <c r="L691" s="8">
        <v>513</v>
      </c>
      <c r="M691" s="9">
        <v>23</v>
      </c>
      <c r="N691" s="9">
        <f t="shared" si="110"/>
        <v>489</v>
      </c>
      <c r="O691" s="9">
        <f t="shared" si="111"/>
        <v>18</v>
      </c>
      <c r="P691" s="7">
        <f t="shared" si="114"/>
        <v>9.8699999999999992</v>
      </c>
      <c r="Q691" s="7">
        <f t="shared" si="113"/>
        <v>16.130000000000003</v>
      </c>
      <c r="R691" s="9">
        <v>0</v>
      </c>
      <c r="S691" s="9">
        <v>1</v>
      </c>
      <c r="T691" s="9">
        <v>0</v>
      </c>
      <c r="U691" s="9">
        <v>0</v>
      </c>
      <c r="V691" s="9">
        <v>0</v>
      </c>
      <c r="W691" s="25">
        <v>1</v>
      </c>
      <c r="X691" s="9">
        <v>0</v>
      </c>
      <c r="Y691" s="9">
        <v>0</v>
      </c>
      <c r="Z691" s="25">
        <v>1</v>
      </c>
      <c r="AA691" s="9">
        <v>1</v>
      </c>
      <c r="AB691" s="25">
        <v>0</v>
      </c>
      <c r="AC691" s="17">
        <v>1994</v>
      </c>
      <c r="AD691" s="27">
        <v>7.0000000000000007E-2</v>
      </c>
      <c r="AE691" s="27">
        <v>0.24</v>
      </c>
      <c r="AF691" s="27">
        <v>0.49</v>
      </c>
      <c r="AG691" s="34">
        <v>0.2</v>
      </c>
      <c r="AH691" s="33" t="s">
        <v>87</v>
      </c>
      <c r="AI691" s="15" t="s">
        <v>87</v>
      </c>
      <c r="AJ691">
        <v>0</v>
      </c>
      <c r="AK691" s="31">
        <v>1</v>
      </c>
      <c r="AL691" s="30">
        <f t="shared" si="115"/>
        <v>0.35160068847000003</v>
      </c>
      <c r="AM691" s="31">
        <v>0.64839931152999997</v>
      </c>
      <c r="AN691">
        <v>0</v>
      </c>
      <c r="AO691" s="15">
        <v>1</v>
      </c>
      <c r="AP691">
        <v>0.5</v>
      </c>
      <c r="AQ691" s="15">
        <v>0.5</v>
      </c>
      <c r="AR691" s="15" t="s">
        <v>181</v>
      </c>
      <c r="AS691">
        <v>0</v>
      </c>
      <c r="AT691">
        <v>0</v>
      </c>
      <c r="AU691">
        <v>0</v>
      </c>
      <c r="AV691">
        <v>0</v>
      </c>
      <c r="AW691">
        <v>0</v>
      </c>
      <c r="AX691">
        <v>0</v>
      </c>
      <c r="AY691" s="15">
        <v>1</v>
      </c>
      <c r="AZ691">
        <v>0</v>
      </c>
      <c r="BA691">
        <v>1</v>
      </c>
      <c r="BB691" s="15">
        <v>0</v>
      </c>
      <c r="BC691">
        <v>819</v>
      </c>
      <c r="BD691">
        <v>42</v>
      </c>
      <c r="BE691" s="21">
        <v>0.378</v>
      </c>
      <c r="BF691" s="21">
        <v>32</v>
      </c>
      <c r="BG691">
        <v>1</v>
      </c>
      <c r="BH691">
        <v>0</v>
      </c>
      <c r="BI691">
        <v>0</v>
      </c>
      <c r="BJ691">
        <v>0</v>
      </c>
      <c r="BK691">
        <v>0</v>
      </c>
      <c r="BL691" s="15">
        <v>0</v>
      </c>
      <c r="BM691">
        <v>0</v>
      </c>
      <c r="BN691">
        <v>0</v>
      </c>
      <c r="BO691">
        <v>1</v>
      </c>
      <c r="BP691" s="15">
        <v>0</v>
      </c>
      <c r="BQ691">
        <v>0</v>
      </c>
      <c r="BR691">
        <v>0</v>
      </c>
      <c r="BS691" s="15">
        <v>0</v>
      </c>
      <c r="BT691">
        <v>1</v>
      </c>
      <c r="BU691">
        <v>1</v>
      </c>
      <c r="BV691">
        <v>0</v>
      </c>
      <c r="BW691">
        <v>0</v>
      </c>
      <c r="BX691">
        <v>0</v>
      </c>
      <c r="BY691">
        <v>0</v>
      </c>
      <c r="BZ691">
        <v>0</v>
      </c>
      <c r="CA691">
        <v>1</v>
      </c>
      <c r="CB691">
        <v>0</v>
      </c>
      <c r="CC691">
        <v>0</v>
      </c>
      <c r="CD691">
        <v>0</v>
      </c>
      <c r="CE691" s="15">
        <v>1</v>
      </c>
      <c r="CF691">
        <v>0</v>
      </c>
      <c r="CG691">
        <v>17</v>
      </c>
      <c r="CH691">
        <v>0</v>
      </c>
      <c r="CI691">
        <v>1</v>
      </c>
      <c r="CJ691">
        <v>24</v>
      </c>
      <c r="CK691" s="28" t="s">
        <v>80</v>
      </c>
    </row>
    <row r="692" spans="1:89" x14ac:dyDescent="0.35">
      <c r="A692">
        <v>691</v>
      </c>
      <c r="B692">
        <v>43</v>
      </c>
      <c r="C692" s="21" t="s">
        <v>180</v>
      </c>
      <c r="D692" s="11">
        <v>7.7677755392428827</v>
      </c>
      <c r="E692" s="12">
        <v>0.80462987076224901</v>
      </c>
      <c r="F692" s="7">
        <v>9.6538493306049471</v>
      </c>
      <c r="G692" s="8">
        <v>0</v>
      </c>
      <c r="H692" s="9">
        <v>1</v>
      </c>
      <c r="I692" s="9">
        <v>0</v>
      </c>
      <c r="J692" s="9">
        <v>0</v>
      </c>
      <c r="K692" s="9">
        <v>0</v>
      </c>
      <c r="L692" s="8">
        <v>513</v>
      </c>
      <c r="M692" s="9">
        <v>23</v>
      </c>
      <c r="N692" s="9">
        <f t="shared" si="110"/>
        <v>489</v>
      </c>
      <c r="O692" s="9">
        <f t="shared" si="111"/>
        <v>18</v>
      </c>
      <c r="P692" s="7">
        <f t="shared" si="114"/>
        <v>9.8699999999999992</v>
      </c>
      <c r="Q692" s="7">
        <f t="shared" si="113"/>
        <v>16.130000000000003</v>
      </c>
      <c r="R692" s="9">
        <v>0</v>
      </c>
      <c r="S692" s="9">
        <v>1</v>
      </c>
      <c r="T692" s="9">
        <v>0</v>
      </c>
      <c r="U692" s="9">
        <v>0</v>
      </c>
      <c r="V692" s="9">
        <v>0</v>
      </c>
      <c r="W692" s="25">
        <v>1</v>
      </c>
      <c r="X692" s="9">
        <v>0</v>
      </c>
      <c r="Y692" s="9">
        <v>0</v>
      </c>
      <c r="Z692" s="25">
        <v>1</v>
      </c>
      <c r="AA692" s="9">
        <v>1</v>
      </c>
      <c r="AB692" s="25">
        <v>0</v>
      </c>
      <c r="AC692" s="17">
        <v>1994</v>
      </c>
      <c r="AD692" s="27">
        <v>7.0000000000000007E-2</v>
      </c>
      <c r="AE692" s="27">
        <v>0.24</v>
      </c>
      <c r="AF692" s="27">
        <v>0.49</v>
      </c>
      <c r="AG692" s="34">
        <v>0.2</v>
      </c>
      <c r="AH692" s="33" t="s">
        <v>87</v>
      </c>
      <c r="AI692" s="15" t="s">
        <v>87</v>
      </c>
      <c r="AJ692">
        <v>0</v>
      </c>
      <c r="AK692" s="31">
        <v>1</v>
      </c>
      <c r="AL692" s="30">
        <f t="shared" si="115"/>
        <v>0.35160068847000003</v>
      </c>
      <c r="AM692" s="31">
        <v>0.64839931152999997</v>
      </c>
      <c r="AN692">
        <v>0</v>
      </c>
      <c r="AO692" s="15">
        <v>1</v>
      </c>
      <c r="AP692">
        <v>0.5</v>
      </c>
      <c r="AQ692" s="15">
        <v>0.5</v>
      </c>
      <c r="AR692" s="15" t="s">
        <v>181</v>
      </c>
      <c r="AS692">
        <v>0</v>
      </c>
      <c r="AT692">
        <v>0</v>
      </c>
      <c r="AU692">
        <v>0</v>
      </c>
      <c r="AV692">
        <v>0</v>
      </c>
      <c r="AW692">
        <v>0</v>
      </c>
      <c r="AX692">
        <v>0</v>
      </c>
      <c r="AY692" s="15">
        <v>1</v>
      </c>
      <c r="AZ692">
        <v>0</v>
      </c>
      <c r="BA692">
        <v>1</v>
      </c>
      <c r="BB692" s="15">
        <v>0</v>
      </c>
      <c r="BC692">
        <v>819</v>
      </c>
      <c r="BD692">
        <v>42</v>
      </c>
      <c r="BE692" s="21">
        <v>0.378</v>
      </c>
      <c r="BF692" s="21">
        <v>32</v>
      </c>
      <c r="BG692">
        <v>1</v>
      </c>
      <c r="BH692">
        <v>0</v>
      </c>
      <c r="BI692">
        <v>0</v>
      </c>
      <c r="BJ692">
        <v>0</v>
      </c>
      <c r="BK692">
        <v>0</v>
      </c>
      <c r="BL692" s="15">
        <v>0</v>
      </c>
      <c r="BM692">
        <v>0</v>
      </c>
      <c r="BN692">
        <v>0</v>
      </c>
      <c r="BO692">
        <v>1</v>
      </c>
      <c r="BP692" s="15">
        <v>0</v>
      </c>
      <c r="BQ692">
        <v>0</v>
      </c>
      <c r="BR692">
        <v>0</v>
      </c>
      <c r="BS692" s="15">
        <v>0</v>
      </c>
      <c r="BT692">
        <v>1</v>
      </c>
      <c r="BU692">
        <v>1</v>
      </c>
      <c r="BV692">
        <v>0</v>
      </c>
      <c r="BW692">
        <v>0</v>
      </c>
      <c r="BX692">
        <v>0</v>
      </c>
      <c r="BY692">
        <v>0</v>
      </c>
      <c r="BZ692">
        <v>0</v>
      </c>
      <c r="CA692">
        <v>1</v>
      </c>
      <c r="CB692">
        <v>0</v>
      </c>
      <c r="CC692">
        <v>0</v>
      </c>
      <c r="CD692">
        <v>0</v>
      </c>
      <c r="CE692" s="15">
        <v>1</v>
      </c>
      <c r="CF692">
        <v>0</v>
      </c>
      <c r="CG692">
        <v>17</v>
      </c>
      <c r="CH692">
        <v>0</v>
      </c>
      <c r="CI692">
        <v>1</v>
      </c>
      <c r="CJ692">
        <v>24</v>
      </c>
      <c r="CK692" s="28" t="s">
        <v>80</v>
      </c>
    </row>
    <row r="693" spans="1:89" x14ac:dyDescent="0.35">
      <c r="A693">
        <v>692</v>
      </c>
      <c r="B693">
        <v>43</v>
      </c>
      <c r="C693" s="21" t="s">
        <v>180</v>
      </c>
      <c r="D693" s="11">
        <v>4.4905432052525276</v>
      </c>
      <c r="E693" s="12">
        <v>1.4854597978885331</v>
      </c>
      <c r="F693" s="7">
        <v>3.022998812647431</v>
      </c>
      <c r="G693" s="8">
        <v>0</v>
      </c>
      <c r="H693" s="9">
        <v>1</v>
      </c>
      <c r="I693" s="9">
        <v>0</v>
      </c>
      <c r="J693" s="9">
        <v>0</v>
      </c>
      <c r="K693" s="9">
        <v>0</v>
      </c>
      <c r="L693" s="8">
        <v>664</v>
      </c>
      <c r="M693" s="9">
        <v>23</v>
      </c>
      <c r="N693" s="9">
        <f t="shared" si="110"/>
        <v>640</v>
      </c>
      <c r="O693" s="9">
        <f t="shared" si="111"/>
        <v>18</v>
      </c>
      <c r="P693" s="7">
        <f t="shared" si="114"/>
        <v>6.78</v>
      </c>
      <c r="Q693" s="7">
        <f t="shared" si="113"/>
        <v>16.22</v>
      </c>
      <c r="R693" s="9">
        <v>0</v>
      </c>
      <c r="S693" s="9">
        <v>1</v>
      </c>
      <c r="T693" s="9">
        <v>0</v>
      </c>
      <c r="U693" s="9">
        <v>0</v>
      </c>
      <c r="V693" s="9">
        <v>0</v>
      </c>
      <c r="W693" s="25">
        <v>1</v>
      </c>
      <c r="X693" s="9">
        <v>0</v>
      </c>
      <c r="Y693" s="9">
        <v>0</v>
      </c>
      <c r="Z693" s="25">
        <v>1</v>
      </c>
      <c r="AA693" s="9">
        <v>1</v>
      </c>
      <c r="AB693" s="25">
        <v>0</v>
      </c>
      <c r="AC693" s="17">
        <v>1994</v>
      </c>
      <c r="AD693" s="27">
        <v>0.23</v>
      </c>
      <c r="AE693" s="27">
        <v>0.46</v>
      </c>
      <c r="AF693" s="27">
        <v>0.26</v>
      </c>
      <c r="AG693" s="34">
        <v>0.05</v>
      </c>
      <c r="AH693" s="33" t="s">
        <v>87</v>
      </c>
      <c r="AI693" s="15" t="s">
        <v>87</v>
      </c>
      <c r="AJ693">
        <v>0</v>
      </c>
      <c r="AK693" s="31">
        <v>1</v>
      </c>
      <c r="AL693" s="30">
        <f t="shared" si="115"/>
        <v>0.35160068847000003</v>
      </c>
      <c r="AM693" s="31">
        <v>0.64839931152999997</v>
      </c>
      <c r="AN693">
        <v>0</v>
      </c>
      <c r="AO693" s="15">
        <v>1</v>
      </c>
      <c r="AP693">
        <v>0.5</v>
      </c>
      <c r="AQ693" s="15">
        <v>0.5</v>
      </c>
      <c r="AR693" s="15" t="s">
        <v>181</v>
      </c>
      <c r="AS693">
        <v>0</v>
      </c>
      <c r="AT693">
        <v>0</v>
      </c>
      <c r="AU693">
        <v>0</v>
      </c>
      <c r="AV693">
        <v>0</v>
      </c>
      <c r="AW693">
        <v>0</v>
      </c>
      <c r="AX693">
        <v>0</v>
      </c>
      <c r="AY693" s="15">
        <v>1</v>
      </c>
      <c r="AZ693">
        <v>0</v>
      </c>
      <c r="BA693">
        <v>1</v>
      </c>
      <c r="BB693" s="15">
        <v>0</v>
      </c>
      <c r="BC693">
        <v>819</v>
      </c>
      <c r="BD693">
        <v>42</v>
      </c>
      <c r="BE693" s="21">
        <v>0.378</v>
      </c>
      <c r="BF693" s="21">
        <v>29</v>
      </c>
      <c r="BG693">
        <v>1</v>
      </c>
      <c r="BH693">
        <v>0</v>
      </c>
      <c r="BI693">
        <v>0</v>
      </c>
      <c r="BJ693">
        <v>0</v>
      </c>
      <c r="BK693">
        <v>0</v>
      </c>
      <c r="BL693" s="15">
        <v>0</v>
      </c>
      <c r="BM693">
        <v>0</v>
      </c>
      <c r="BN693">
        <v>0</v>
      </c>
      <c r="BO693">
        <v>1</v>
      </c>
      <c r="BP693" s="15">
        <v>0</v>
      </c>
      <c r="BQ693">
        <v>0</v>
      </c>
      <c r="BR693">
        <v>0</v>
      </c>
      <c r="BS693" s="15">
        <v>0</v>
      </c>
      <c r="BT693">
        <v>1</v>
      </c>
      <c r="BU693">
        <v>1</v>
      </c>
      <c r="BV693">
        <v>0</v>
      </c>
      <c r="BW693">
        <v>0</v>
      </c>
      <c r="BX693">
        <v>0</v>
      </c>
      <c r="BY693">
        <v>0</v>
      </c>
      <c r="BZ693">
        <v>0</v>
      </c>
      <c r="CA693">
        <v>1</v>
      </c>
      <c r="CB693">
        <v>0</v>
      </c>
      <c r="CC693">
        <v>0</v>
      </c>
      <c r="CD693">
        <v>0</v>
      </c>
      <c r="CE693" s="15">
        <v>1</v>
      </c>
      <c r="CF693">
        <v>0</v>
      </c>
      <c r="CG693">
        <v>17</v>
      </c>
      <c r="CH693">
        <v>0</v>
      </c>
      <c r="CI693">
        <v>1</v>
      </c>
      <c r="CJ693">
        <v>24</v>
      </c>
      <c r="CK693" s="28" t="s">
        <v>80</v>
      </c>
    </row>
    <row r="694" spans="1:89" x14ac:dyDescent="0.35">
      <c r="A694">
        <v>693</v>
      </c>
      <c r="B694">
        <v>43</v>
      </c>
      <c r="C694" s="21" t="s">
        <v>180</v>
      </c>
      <c r="D694" s="11">
        <v>5.6998442929814042</v>
      </c>
      <c r="E694" s="12">
        <v>0.70413361655403528</v>
      </c>
      <c r="F694" s="7">
        <v>8.0948333654000422</v>
      </c>
      <c r="G694" s="8">
        <v>0</v>
      </c>
      <c r="H694" s="9">
        <v>1</v>
      </c>
      <c r="I694" s="9">
        <v>0</v>
      </c>
      <c r="J694" s="9">
        <v>0</v>
      </c>
      <c r="K694" s="9">
        <v>0</v>
      </c>
      <c r="L694" s="8">
        <v>664</v>
      </c>
      <c r="M694" s="9">
        <v>23</v>
      </c>
      <c r="N694" s="9">
        <f t="shared" si="110"/>
        <v>640</v>
      </c>
      <c r="O694" s="9">
        <f t="shared" si="111"/>
        <v>18</v>
      </c>
      <c r="P694" s="7">
        <f t="shared" si="114"/>
        <v>6.78</v>
      </c>
      <c r="Q694" s="7">
        <f t="shared" si="113"/>
        <v>16.22</v>
      </c>
      <c r="R694" s="9">
        <v>0</v>
      </c>
      <c r="S694" s="9">
        <v>1</v>
      </c>
      <c r="T694" s="9">
        <v>0</v>
      </c>
      <c r="U694" s="9">
        <v>0</v>
      </c>
      <c r="V694" s="9">
        <v>0</v>
      </c>
      <c r="W694" s="25">
        <v>1</v>
      </c>
      <c r="X694" s="9">
        <v>0</v>
      </c>
      <c r="Y694" s="9">
        <v>0</v>
      </c>
      <c r="Z694" s="25">
        <v>1</v>
      </c>
      <c r="AA694" s="9">
        <v>1</v>
      </c>
      <c r="AB694" s="25">
        <v>0</v>
      </c>
      <c r="AC694" s="17">
        <v>1994</v>
      </c>
      <c r="AD694" s="27">
        <v>0.23</v>
      </c>
      <c r="AE694" s="27">
        <v>0.46</v>
      </c>
      <c r="AF694" s="27">
        <v>0.26</v>
      </c>
      <c r="AG694" s="34">
        <v>0.05</v>
      </c>
      <c r="AH694" s="33" t="s">
        <v>87</v>
      </c>
      <c r="AI694" s="15" t="s">
        <v>87</v>
      </c>
      <c r="AJ694">
        <v>0</v>
      </c>
      <c r="AK694" s="31">
        <v>1</v>
      </c>
      <c r="AL694" s="30">
        <f t="shared" si="115"/>
        <v>0.35160068847000003</v>
      </c>
      <c r="AM694" s="31">
        <v>0.64839931152999997</v>
      </c>
      <c r="AN694">
        <v>0</v>
      </c>
      <c r="AO694" s="15">
        <v>1</v>
      </c>
      <c r="AP694">
        <v>0.5</v>
      </c>
      <c r="AQ694" s="15">
        <v>0.5</v>
      </c>
      <c r="AR694" s="15" t="s">
        <v>181</v>
      </c>
      <c r="AS694">
        <v>0</v>
      </c>
      <c r="AT694">
        <v>0</v>
      </c>
      <c r="AU694">
        <v>0</v>
      </c>
      <c r="AV694">
        <v>0</v>
      </c>
      <c r="AW694">
        <v>0</v>
      </c>
      <c r="AX694">
        <v>0</v>
      </c>
      <c r="AY694" s="15">
        <v>1</v>
      </c>
      <c r="AZ694">
        <v>0</v>
      </c>
      <c r="BA694">
        <v>1</v>
      </c>
      <c r="BB694" s="15">
        <v>0</v>
      </c>
      <c r="BC694">
        <v>819</v>
      </c>
      <c r="BD694">
        <v>42</v>
      </c>
      <c r="BE694" s="21">
        <v>0.378</v>
      </c>
      <c r="BF694" s="21">
        <v>29</v>
      </c>
      <c r="BG694">
        <v>1</v>
      </c>
      <c r="BH694">
        <v>0</v>
      </c>
      <c r="BI694">
        <v>0</v>
      </c>
      <c r="BJ694">
        <v>0</v>
      </c>
      <c r="BK694">
        <v>0</v>
      </c>
      <c r="BL694" s="15">
        <v>0</v>
      </c>
      <c r="BM694">
        <v>0</v>
      </c>
      <c r="BN694">
        <v>0</v>
      </c>
      <c r="BO694">
        <v>1</v>
      </c>
      <c r="BP694" s="15">
        <v>0</v>
      </c>
      <c r="BQ694">
        <v>0</v>
      </c>
      <c r="BR694">
        <v>0</v>
      </c>
      <c r="BS694" s="15">
        <v>0</v>
      </c>
      <c r="BT694">
        <v>1</v>
      </c>
      <c r="BU694">
        <v>1</v>
      </c>
      <c r="BV694">
        <v>0</v>
      </c>
      <c r="BW694">
        <v>0</v>
      </c>
      <c r="BX694">
        <v>0</v>
      </c>
      <c r="BY694">
        <v>0</v>
      </c>
      <c r="BZ694">
        <v>0</v>
      </c>
      <c r="CA694">
        <v>1</v>
      </c>
      <c r="CB694">
        <v>0</v>
      </c>
      <c r="CC694">
        <v>0</v>
      </c>
      <c r="CD694">
        <v>0</v>
      </c>
      <c r="CE694" s="15">
        <v>1</v>
      </c>
      <c r="CF694">
        <v>0</v>
      </c>
      <c r="CG694">
        <v>17</v>
      </c>
      <c r="CH694">
        <v>0</v>
      </c>
      <c r="CI694">
        <v>1</v>
      </c>
      <c r="CJ694">
        <v>24</v>
      </c>
      <c r="CK694" s="28" t="s">
        <v>80</v>
      </c>
    </row>
    <row r="695" spans="1:89" x14ac:dyDescent="0.35">
      <c r="A695">
        <v>694</v>
      </c>
      <c r="B695">
        <v>43</v>
      </c>
      <c r="C695" s="21" t="s">
        <v>180</v>
      </c>
      <c r="D695" s="11">
        <v>8.8786090809269247</v>
      </c>
      <c r="E695" s="12">
        <v>0.90069891762145815</v>
      </c>
      <c r="F695" s="7">
        <v>9.8574661379335513</v>
      </c>
      <c r="G695" s="8">
        <v>0</v>
      </c>
      <c r="H695" s="9">
        <v>1</v>
      </c>
      <c r="I695" s="9">
        <v>0</v>
      </c>
      <c r="J695" s="9">
        <v>0</v>
      </c>
      <c r="K695" s="9">
        <v>0</v>
      </c>
      <c r="L695" s="8">
        <v>664</v>
      </c>
      <c r="M695" s="9">
        <v>23</v>
      </c>
      <c r="N695" s="9">
        <f t="shared" si="110"/>
        <v>640</v>
      </c>
      <c r="O695" s="9">
        <f t="shared" si="111"/>
        <v>18</v>
      </c>
      <c r="P695" s="7">
        <f t="shared" si="114"/>
        <v>6.78</v>
      </c>
      <c r="Q695" s="7">
        <f t="shared" si="113"/>
        <v>16.22</v>
      </c>
      <c r="R695" s="9">
        <v>0</v>
      </c>
      <c r="S695" s="9">
        <v>1</v>
      </c>
      <c r="T695" s="9">
        <v>0</v>
      </c>
      <c r="U695" s="9">
        <v>0</v>
      </c>
      <c r="V695" s="9">
        <v>0</v>
      </c>
      <c r="W695" s="25">
        <v>1</v>
      </c>
      <c r="X695" s="9">
        <v>0</v>
      </c>
      <c r="Y695" s="9">
        <v>0</v>
      </c>
      <c r="Z695" s="25">
        <v>1</v>
      </c>
      <c r="AA695" s="9">
        <v>1</v>
      </c>
      <c r="AB695" s="25">
        <v>0</v>
      </c>
      <c r="AC695" s="17">
        <v>1994</v>
      </c>
      <c r="AD695" s="27">
        <v>0.23</v>
      </c>
      <c r="AE695" s="27">
        <v>0.46</v>
      </c>
      <c r="AF695" s="27">
        <v>0.26</v>
      </c>
      <c r="AG695" s="34">
        <v>0.05</v>
      </c>
      <c r="AH695" s="33" t="s">
        <v>87</v>
      </c>
      <c r="AI695" s="15" t="s">
        <v>87</v>
      </c>
      <c r="AJ695">
        <v>0</v>
      </c>
      <c r="AK695" s="31">
        <v>1</v>
      </c>
      <c r="AL695" s="30">
        <f t="shared" si="115"/>
        <v>0.35160068847000003</v>
      </c>
      <c r="AM695" s="31">
        <v>0.64839931152999997</v>
      </c>
      <c r="AN695">
        <v>0</v>
      </c>
      <c r="AO695" s="15">
        <v>1</v>
      </c>
      <c r="AP695">
        <v>0.5</v>
      </c>
      <c r="AQ695" s="15">
        <v>0.5</v>
      </c>
      <c r="AR695" s="15" t="s">
        <v>181</v>
      </c>
      <c r="AS695">
        <v>0</v>
      </c>
      <c r="AT695">
        <v>0</v>
      </c>
      <c r="AU695">
        <v>0</v>
      </c>
      <c r="AV695">
        <v>0</v>
      </c>
      <c r="AW695">
        <v>0</v>
      </c>
      <c r="AX695">
        <v>0</v>
      </c>
      <c r="AY695" s="15">
        <v>1</v>
      </c>
      <c r="AZ695">
        <v>0</v>
      </c>
      <c r="BA695">
        <v>1</v>
      </c>
      <c r="BB695" s="15">
        <v>0</v>
      </c>
      <c r="BC695">
        <v>819</v>
      </c>
      <c r="BD695">
        <v>42</v>
      </c>
      <c r="BE695" s="21">
        <v>0.378</v>
      </c>
      <c r="BF695" s="21">
        <v>29</v>
      </c>
      <c r="BG695">
        <v>1</v>
      </c>
      <c r="BH695">
        <v>0</v>
      </c>
      <c r="BI695">
        <v>0</v>
      </c>
      <c r="BJ695">
        <v>0</v>
      </c>
      <c r="BK695">
        <v>0</v>
      </c>
      <c r="BL695" s="15">
        <v>0</v>
      </c>
      <c r="BM695">
        <v>0</v>
      </c>
      <c r="BN695">
        <v>0</v>
      </c>
      <c r="BO695">
        <v>1</v>
      </c>
      <c r="BP695" s="15">
        <v>0</v>
      </c>
      <c r="BQ695">
        <v>0</v>
      </c>
      <c r="BR695">
        <v>0</v>
      </c>
      <c r="BS695" s="15">
        <v>0</v>
      </c>
      <c r="BT695">
        <v>1</v>
      </c>
      <c r="BU695">
        <v>1</v>
      </c>
      <c r="BV695">
        <v>0</v>
      </c>
      <c r="BW695">
        <v>0</v>
      </c>
      <c r="BX695">
        <v>0</v>
      </c>
      <c r="BY695">
        <v>0</v>
      </c>
      <c r="BZ695">
        <v>0</v>
      </c>
      <c r="CA695">
        <v>1</v>
      </c>
      <c r="CB695">
        <v>0</v>
      </c>
      <c r="CC695">
        <v>0</v>
      </c>
      <c r="CD695">
        <v>0</v>
      </c>
      <c r="CE695" s="15">
        <v>1</v>
      </c>
      <c r="CF695">
        <v>0</v>
      </c>
      <c r="CG695">
        <v>17</v>
      </c>
      <c r="CH695">
        <v>0</v>
      </c>
      <c r="CI695">
        <v>1</v>
      </c>
      <c r="CJ695">
        <v>24</v>
      </c>
      <c r="CK695" s="28" t="s">
        <v>80</v>
      </c>
    </row>
    <row r="696" spans="1:89" x14ac:dyDescent="0.35">
      <c r="A696">
        <v>695</v>
      </c>
      <c r="B696">
        <v>43</v>
      </c>
      <c r="C696" s="21" t="s">
        <v>180</v>
      </c>
      <c r="D696" s="11">
        <v>7.6928921298799144</v>
      </c>
      <c r="E696" s="12">
        <v>1.3838088935812229</v>
      </c>
      <c r="F696" s="7">
        <v>5.5592157020837778</v>
      </c>
      <c r="G696" s="8">
        <v>0</v>
      </c>
      <c r="H696" s="9">
        <v>1</v>
      </c>
      <c r="I696" s="9">
        <v>0</v>
      </c>
      <c r="J696" s="9">
        <v>0</v>
      </c>
      <c r="K696" s="9">
        <v>0</v>
      </c>
      <c r="L696" s="8">
        <v>875</v>
      </c>
      <c r="M696" s="9">
        <v>23</v>
      </c>
      <c r="N696" s="9">
        <f t="shared" si="110"/>
        <v>851</v>
      </c>
      <c r="O696" s="9">
        <f t="shared" si="111"/>
        <v>18</v>
      </c>
      <c r="P696" s="7">
        <f t="shared" si="114"/>
        <v>3.1</v>
      </c>
      <c r="Q696" s="7">
        <f t="shared" si="113"/>
        <v>23.9</v>
      </c>
      <c r="R696" s="9">
        <v>0</v>
      </c>
      <c r="S696" s="9">
        <v>1</v>
      </c>
      <c r="T696" s="9">
        <v>0</v>
      </c>
      <c r="U696" s="9">
        <v>0</v>
      </c>
      <c r="V696" s="9">
        <v>0</v>
      </c>
      <c r="W696" s="25">
        <v>1</v>
      </c>
      <c r="X696" s="9">
        <v>0</v>
      </c>
      <c r="Y696" s="9">
        <v>0</v>
      </c>
      <c r="Z696" s="25">
        <v>1</v>
      </c>
      <c r="AA696" s="9">
        <v>1</v>
      </c>
      <c r="AB696" s="25">
        <v>0</v>
      </c>
      <c r="AC696" s="17">
        <v>1994</v>
      </c>
      <c r="AD696" s="27">
        <v>0.62</v>
      </c>
      <c r="AE696" s="27">
        <v>0.27</v>
      </c>
      <c r="AF696" s="27">
        <v>0.11</v>
      </c>
      <c r="AG696" s="34">
        <v>0</v>
      </c>
      <c r="AH696" s="33" t="s">
        <v>87</v>
      </c>
      <c r="AI696" s="15" t="s">
        <v>87</v>
      </c>
      <c r="AJ696">
        <v>0</v>
      </c>
      <c r="AK696" s="31">
        <v>1</v>
      </c>
      <c r="AL696" s="30">
        <f t="shared" si="115"/>
        <v>0.35160068847000003</v>
      </c>
      <c r="AM696" s="31">
        <v>0.64839931152999997</v>
      </c>
      <c r="AN696">
        <v>0</v>
      </c>
      <c r="AO696" s="15">
        <v>1</v>
      </c>
      <c r="AP696">
        <v>0.5</v>
      </c>
      <c r="AQ696" s="15">
        <v>0.5</v>
      </c>
      <c r="AR696" s="15" t="s">
        <v>181</v>
      </c>
      <c r="AS696">
        <v>0</v>
      </c>
      <c r="AT696">
        <v>0</v>
      </c>
      <c r="AU696">
        <v>0</v>
      </c>
      <c r="AV696">
        <v>0</v>
      </c>
      <c r="AW696">
        <v>0</v>
      </c>
      <c r="AX696">
        <v>0</v>
      </c>
      <c r="AY696" s="15">
        <v>1</v>
      </c>
      <c r="AZ696">
        <v>0</v>
      </c>
      <c r="BA696">
        <v>1</v>
      </c>
      <c r="BB696" s="15">
        <v>0</v>
      </c>
      <c r="BC696">
        <v>819</v>
      </c>
      <c r="BD696">
        <v>42</v>
      </c>
      <c r="BE696" s="21">
        <v>0.378</v>
      </c>
      <c r="BF696" s="21">
        <v>33</v>
      </c>
      <c r="BG696">
        <v>1</v>
      </c>
      <c r="BH696">
        <v>0</v>
      </c>
      <c r="BI696">
        <v>0</v>
      </c>
      <c r="BJ696">
        <v>0</v>
      </c>
      <c r="BK696">
        <v>0</v>
      </c>
      <c r="BL696" s="15">
        <v>0</v>
      </c>
      <c r="BM696">
        <v>0</v>
      </c>
      <c r="BN696">
        <v>0</v>
      </c>
      <c r="BO696">
        <v>1</v>
      </c>
      <c r="BP696" s="15">
        <v>0</v>
      </c>
      <c r="BQ696">
        <v>0</v>
      </c>
      <c r="BR696">
        <v>0</v>
      </c>
      <c r="BS696" s="15">
        <v>0</v>
      </c>
      <c r="BT696">
        <v>1</v>
      </c>
      <c r="BU696">
        <v>1</v>
      </c>
      <c r="BV696">
        <v>0</v>
      </c>
      <c r="BW696">
        <v>0</v>
      </c>
      <c r="BX696">
        <v>0</v>
      </c>
      <c r="BY696">
        <v>0</v>
      </c>
      <c r="BZ696">
        <v>0</v>
      </c>
      <c r="CA696">
        <v>1</v>
      </c>
      <c r="CB696">
        <v>0</v>
      </c>
      <c r="CC696">
        <v>0</v>
      </c>
      <c r="CD696">
        <v>0</v>
      </c>
      <c r="CE696" s="15">
        <v>1</v>
      </c>
      <c r="CF696">
        <v>0</v>
      </c>
      <c r="CG696">
        <v>17</v>
      </c>
      <c r="CH696">
        <v>0</v>
      </c>
      <c r="CI696">
        <v>1</v>
      </c>
      <c r="CJ696">
        <v>24</v>
      </c>
      <c r="CK696" s="28" t="s">
        <v>80</v>
      </c>
    </row>
    <row r="697" spans="1:89" x14ac:dyDescent="0.35">
      <c r="A697">
        <v>696</v>
      </c>
      <c r="B697">
        <v>43</v>
      </c>
      <c r="C697" s="21" t="s">
        <v>180</v>
      </c>
      <c r="D697" s="11">
        <v>5.6474915918135693</v>
      </c>
      <c r="E697" s="12">
        <v>0.95948381797178739</v>
      </c>
      <c r="F697" s="7">
        <v>5.8859685656310132</v>
      </c>
      <c r="G697" s="8">
        <v>0</v>
      </c>
      <c r="H697" s="9">
        <v>1</v>
      </c>
      <c r="I697" s="9">
        <v>0</v>
      </c>
      <c r="J697" s="9">
        <v>0</v>
      </c>
      <c r="K697" s="9">
        <v>0</v>
      </c>
      <c r="L697" s="8">
        <v>875</v>
      </c>
      <c r="M697" s="9">
        <v>23</v>
      </c>
      <c r="N697" s="9">
        <f t="shared" si="110"/>
        <v>851</v>
      </c>
      <c r="O697" s="9">
        <f t="shared" si="111"/>
        <v>18</v>
      </c>
      <c r="P697" s="7">
        <f t="shared" si="114"/>
        <v>3.1</v>
      </c>
      <c r="Q697" s="7">
        <f t="shared" si="113"/>
        <v>23.9</v>
      </c>
      <c r="R697" s="9">
        <v>0</v>
      </c>
      <c r="S697" s="9">
        <v>1</v>
      </c>
      <c r="T697" s="9">
        <v>0</v>
      </c>
      <c r="U697" s="9">
        <v>0</v>
      </c>
      <c r="V697" s="9">
        <v>0</v>
      </c>
      <c r="W697" s="25">
        <v>1</v>
      </c>
      <c r="X697" s="9">
        <v>0</v>
      </c>
      <c r="Y697" s="9">
        <v>0</v>
      </c>
      <c r="Z697" s="25">
        <v>1</v>
      </c>
      <c r="AA697" s="9">
        <v>1</v>
      </c>
      <c r="AB697" s="25">
        <v>0</v>
      </c>
      <c r="AC697" s="17">
        <v>1994</v>
      </c>
      <c r="AD697" s="27">
        <v>0.62</v>
      </c>
      <c r="AE697" s="27">
        <v>0.27</v>
      </c>
      <c r="AF697" s="27">
        <v>0.11</v>
      </c>
      <c r="AG697" s="34">
        <v>0</v>
      </c>
      <c r="AH697" s="33" t="s">
        <v>87</v>
      </c>
      <c r="AI697" s="15" t="s">
        <v>87</v>
      </c>
      <c r="AJ697">
        <v>0</v>
      </c>
      <c r="AK697" s="31">
        <v>1</v>
      </c>
      <c r="AL697" s="30">
        <f t="shared" si="115"/>
        <v>0.35160068847000003</v>
      </c>
      <c r="AM697" s="31">
        <v>0.64839931152999997</v>
      </c>
      <c r="AN697">
        <v>0</v>
      </c>
      <c r="AO697" s="15">
        <v>1</v>
      </c>
      <c r="AP697">
        <v>0.5</v>
      </c>
      <c r="AQ697" s="15">
        <v>0.5</v>
      </c>
      <c r="AR697" s="15" t="s">
        <v>181</v>
      </c>
      <c r="AS697">
        <v>0</v>
      </c>
      <c r="AT697">
        <v>0</v>
      </c>
      <c r="AU697">
        <v>0</v>
      </c>
      <c r="AV697">
        <v>0</v>
      </c>
      <c r="AW697">
        <v>0</v>
      </c>
      <c r="AX697">
        <v>0</v>
      </c>
      <c r="AY697" s="15">
        <v>1</v>
      </c>
      <c r="AZ697">
        <v>0</v>
      </c>
      <c r="BA697">
        <v>1</v>
      </c>
      <c r="BB697" s="15">
        <v>0</v>
      </c>
      <c r="BC697">
        <v>819</v>
      </c>
      <c r="BD697">
        <v>42</v>
      </c>
      <c r="BE697" s="21">
        <v>0.378</v>
      </c>
      <c r="BF697" s="21">
        <v>33</v>
      </c>
      <c r="BG697">
        <v>1</v>
      </c>
      <c r="BH697">
        <v>0</v>
      </c>
      <c r="BI697">
        <v>0</v>
      </c>
      <c r="BJ697">
        <v>0</v>
      </c>
      <c r="BK697">
        <v>0</v>
      </c>
      <c r="BL697" s="15">
        <v>0</v>
      </c>
      <c r="BM697">
        <v>0</v>
      </c>
      <c r="BN697">
        <v>0</v>
      </c>
      <c r="BO697">
        <v>1</v>
      </c>
      <c r="BP697" s="15">
        <v>0</v>
      </c>
      <c r="BQ697">
        <v>0</v>
      </c>
      <c r="BR697">
        <v>0</v>
      </c>
      <c r="BS697" s="15">
        <v>0</v>
      </c>
      <c r="BT697">
        <v>1</v>
      </c>
      <c r="BU697">
        <v>1</v>
      </c>
      <c r="BV697">
        <v>0</v>
      </c>
      <c r="BW697">
        <v>0</v>
      </c>
      <c r="BX697">
        <v>0</v>
      </c>
      <c r="BY697">
        <v>0</v>
      </c>
      <c r="BZ697">
        <v>0</v>
      </c>
      <c r="CA697">
        <v>1</v>
      </c>
      <c r="CB697">
        <v>0</v>
      </c>
      <c r="CC697">
        <v>0</v>
      </c>
      <c r="CD697">
        <v>0</v>
      </c>
      <c r="CE697" s="15">
        <v>1</v>
      </c>
      <c r="CF697">
        <v>0</v>
      </c>
      <c r="CG697">
        <v>17</v>
      </c>
      <c r="CH697">
        <v>0</v>
      </c>
      <c r="CI697">
        <v>1</v>
      </c>
      <c r="CJ697">
        <v>24</v>
      </c>
      <c r="CK697" s="28" t="s">
        <v>80</v>
      </c>
    </row>
    <row r="698" spans="1:89" s="99" customFormat="1" x14ac:dyDescent="0.35">
      <c r="A698" s="99">
        <v>697</v>
      </c>
      <c r="B698" s="99">
        <v>43</v>
      </c>
      <c r="C698" s="100" t="s">
        <v>180</v>
      </c>
      <c r="D698" s="101">
        <v>8.3164424543858964</v>
      </c>
      <c r="E698" s="102">
        <v>0.81765992644689711</v>
      </c>
      <c r="F698" s="103">
        <v>10.17102854792531</v>
      </c>
      <c r="G698" s="105">
        <v>0</v>
      </c>
      <c r="H698" s="106">
        <v>1</v>
      </c>
      <c r="I698" s="106">
        <v>0</v>
      </c>
      <c r="J698" s="106">
        <v>0</v>
      </c>
      <c r="K698" s="106">
        <v>0</v>
      </c>
      <c r="L698" s="105">
        <v>875</v>
      </c>
      <c r="M698" s="106">
        <v>23</v>
      </c>
      <c r="N698" s="106">
        <f t="shared" si="110"/>
        <v>851</v>
      </c>
      <c r="O698" s="106">
        <f t="shared" si="111"/>
        <v>18</v>
      </c>
      <c r="P698" s="103">
        <f t="shared" si="114"/>
        <v>3.1</v>
      </c>
      <c r="Q698" s="103">
        <f t="shared" si="113"/>
        <v>23.9</v>
      </c>
      <c r="R698" s="106">
        <v>0</v>
      </c>
      <c r="S698" s="106">
        <v>1</v>
      </c>
      <c r="T698" s="106">
        <v>0</v>
      </c>
      <c r="U698" s="106">
        <v>0</v>
      </c>
      <c r="V698" s="106">
        <v>0</v>
      </c>
      <c r="W698" s="107">
        <v>1</v>
      </c>
      <c r="X698" s="106">
        <v>0</v>
      </c>
      <c r="Y698" s="106">
        <v>0</v>
      </c>
      <c r="Z698" s="107">
        <v>1</v>
      </c>
      <c r="AA698" s="106">
        <v>1</v>
      </c>
      <c r="AB698" s="107">
        <v>0</v>
      </c>
      <c r="AC698" s="108">
        <v>1994</v>
      </c>
      <c r="AD698" s="104">
        <v>0.62</v>
      </c>
      <c r="AE698" s="104">
        <v>0.27</v>
      </c>
      <c r="AF698" s="104">
        <v>0.11</v>
      </c>
      <c r="AG698" s="109">
        <v>0</v>
      </c>
      <c r="AH698" s="110" t="s">
        <v>87</v>
      </c>
      <c r="AI698" s="111" t="s">
        <v>87</v>
      </c>
      <c r="AJ698" s="99">
        <v>0</v>
      </c>
      <c r="AK698" s="112">
        <v>1</v>
      </c>
      <c r="AL698" s="114">
        <f t="shared" si="115"/>
        <v>0.35160068847000003</v>
      </c>
      <c r="AM698" s="112">
        <v>0.64839931152999997</v>
      </c>
      <c r="AN698">
        <v>0</v>
      </c>
      <c r="AO698" s="111">
        <v>1</v>
      </c>
      <c r="AP698" s="99">
        <v>0.5</v>
      </c>
      <c r="AQ698" s="111">
        <v>0.5</v>
      </c>
      <c r="AR698" s="111" t="s">
        <v>181</v>
      </c>
      <c r="AS698">
        <v>0</v>
      </c>
      <c r="AT698">
        <v>0</v>
      </c>
      <c r="AU698">
        <v>0</v>
      </c>
      <c r="AV698">
        <v>0</v>
      </c>
      <c r="AW698">
        <v>0</v>
      </c>
      <c r="AX698">
        <v>0</v>
      </c>
      <c r="AY698" s="111">
        <v>1</v>
      </c>
      <c r="AZ698">
        <v>0</v>
      </c>
      <c r="BA698">
        <v>1</v>
      </c>
      <c r="BB698" s="111">
        <v>0</v>
      </c>
      <c r="BC698">
        <v>819</v>
      </c>
      <c r="BD698">
        <v>42</v>
      </c>
      <c r="BE698" s="100">
        <v>0.378</v>
      </c>
      <c r="BF698" s="100">
        <v>33</v>
      </c>
      <c r="BG698" s="99">
        <v>1</v>
      </c>
      <c r="BH698" s="99">
        <v>0</v>
      </c>
      <c r="BI698" s="99">
        <v>0</v>
      </c>
      <c r="BJ698" s="99">
        <v>0</v>
      </c>
      <c r="BK698" s="99">
        <v>0</v>
      </c>
      <c r="BL698" s="111">
        <v>0</v>
      </c>
      <c r="BM698" s="99">
        <v>0</v>
      </c>
      <c r="BN698" s="99">
        <v>0</v>
      </c>
      <c r="BO698" s="99">
        <v>1</v>
      </c>
      <c r="BP698" s="111">
        <v>0</v>
      </c>
      <c r="BQ698" s="99">
        <v>0</v>
      </c>
      <c r="BR698" s="99">
        <v>0</v>
      </c>
      <c r="BS698" s="111">
        <v>0</v>
      </c>
      <c r="BT698" s="99">
        <v>1</v>
      </c>
      <c r="BU698" s="99">
        <v>1</v>
      </c>
      <c r="BV698" s="99">
        <v>0</v>
      </c>
      <c r="BW698" s="99">
        <v>0</v>
      </c>
      <c r="BX698" s="99">
        <v>0</v>
      </c>
      <c r="BY698" s="99">
        <v>0</v>
      </c>
      <c r="BZ698" s="99">
        <v>0</v>
      </c>
      <c r="CA698">
        <v>1</v>
      </c>
      <c r="CB698" s="99">
        <v>0</v>
      </c>
      <c r="CC698" s="99">
        <v>0</v>
      </c>
      <c r="CD698" s="99">
        <v>0</v>
      </c>
      <c r="CE698" s="111">
        <v>1</v>
      </c>
      <c r="CF698">
        <v>0</v>
      </c>
      <c r="CG698">
        <v>17</v>
      </c>
      <c r="CH698">
        <v>0</v>
      </c>
      <c r="CI698">
        <v>1</v>
      </c>
      <c r="CJ698">
        <v>24</v>
      </c>
      <c r="CK698" s="28" t="s">
        <v>80</v>
      </c>
    </row>
    <row r="699" spans="1:89" x14ac:dyDescent="0.35">
      <c r="A699">
        <v>698</v>
      </c>
      <c r="B699">
        <v>44</v>
      </c>
      <c r="C699" s="21" t="s">
        <v>182</v>
      </c>
      <c r="D699" s="11">
        <v>7.9</v>
      </c>
      <c r="E699" s="12">
        <v>0.63200000000000001</v>
      </c>
      <c r="F699" s="7">
        <v>12.5</v>
      </c>
      <c r="G699" s="8">
        <v>0</v>
      </c>
      <c r="H699" s="9">
        <v>0</v>
      </c>
      <c r="I699" s="9">
        <v>0</v>
      </c>
      <c r="J699" s="9">
        <v>1</v>
      </c>
      <c r="K699" s="9">
        <v>0</v>
      </c>
      <c r="L699" s="8">
        <v>6048776</v>
      </c>
      <c r="M699" s="9">
        <v>5</v>
      </c>
      <c r="N699" s="9">
        <f t="shared" si="110"/>
        <v>6048770</v>
      </c>
      <c r="O699" s="9">
        <f t="shared" si="111"/>
        <v>6</v>
      </c>
      <c r="P699" s="7">
        <v>12.36</v>
      </c>
      <c r="Q699" s="7">
        <v>20.5</v>
      </c>
      <c r="R699" s="9">
        <v>1</v>
      </c>
      <c r="S699" s="9">
        <v>0</v>
      </c>
      <c r="T699" s="9">
        <v>0</v>
      </c>
      <c r="U699" s="9">
        <v>0</v>
      </c>
      <c r="V699" s="9">
        <v>0</v>
      </c>
      <c r="W699" s="25">
        <v>1</v>
      </c>
      <c r="X699" s="9">
        <v>0</v>
      </c>
      <c r="Y699" s="9">
        <v>0</v>
      </c>
      <c r="Z699" s="25">
        <v>1</v>
      </c>
      <c r="AA699" s="9">
        <v>0</v>
      </c>
      <c r="AB699" s="25">
        <v>1</v>
      </c>
      <c r="AC699" s="17">
        <v>1991</v>
      </c>
      <c r="AD699" s="27" t="s">
        <v>87</v>
      </c>
      <c r="AE699" s="27" t="s">
        <v>87</v>
      </c>
      <c r="AF699" s="27" t="s">
        <v>87</v>
      </c>
      <c r="AG699" s="34" t="s">
        <v>87</v>
      </c>
      <c r="AH699" s="33">
        <v>1</v>
      </c>
      <c r="AI699" s="15">
        <v>0</v>
      </c>
      <c r="AJ699">
        <v>1</v>
      </c>
      <c r="AK699" s="31">
        <v>0</v>
      </c>
      <c r="AL699" t="s">
        <v>87</v>
      </c>
      <c r="AM699" s="31" t="s">
        <v>87</v>
      </c>
      <c r="AN699">
        <v>1</v>
      </c>
      <c r="AO699" s="15">
        <v>0</v>
      </c>
      <c r="AP699" t="s">
        <v>87</v>
      </c>
      <c r="AQ699" s="15" t="s">
        <v>87</v>
      </c>
      <c r="AR699" s="15" t="s">
        <v>183</v>
      </c>
      <c r="AS699">
        <v>1</v>
      </c>
      <c r="AT699">
        <v>0</v>
      </c>
      <c r="AU699">
        <v>0</v>
      </c>
      <c r="AV699">
        <v>0</v>
      </c>
      <c r="AW699">
        <v>0</v>
      </c>
      <c r="AX699">
        <v>0</v>
      </c>
      <c r="AY699" s="15">
        <v>0</v>
      </c>
      <c r="AZ699">
        <v>1</v>
      </c>
      <c r="BA699">
        <v>0</v>
      </c>
      <c r="BB699" s="15">
        <v>0</v>
      </c>
      <c r="BC699">
        <v>18095</v>
      </c>
      <c r="BD699">
        <v>27</v>
      </c>
      <c r="BE699" s="21">
        <v>0.92700000000000005</v>
      </c>
      <c r="BF699" s="21">
        <v>40.5</v>
      </c>
      <c r="BG699">
        <v>0</v>
      </c>
      <c r="BH699">
        <v>0</v>
      </c>
      <c r="BI699">
        <v>0</v>
      </c>
      <c r="BJ699">
        <v>0</v>
      </c>
      <c r="BK699">
        <v>0</v>
      </c>
      <c r="BL699" s="15">
        <v>1</v>
      </c>
      <c r="BM699">
        <v>1</v>
      </c>
      <c r="BN699">
        <v>0</v>
      </c>
      <c r="BO699">
        <v>0</v>
      </c>
      <c r="BP699" s="15">
        <v>0</v>
      </c>
      <c r="BQ699">
        <v>0</v>
      </c>
      <c r="BR699">
        <v>0</v>
      </c>
      <c r="BS699" s="15">
        <v>1</v>
      </c>
      <c r="BT699">
        <v>0</v>
      </c>
      <c r="BU699">
        <v>0</v>
      </c>
      <c r="BV699">
        <v>0</v>
      </c>
      <c r="BW699">
        <v>0</v>
      </c>
      <c r="BX699">
        <v>0</v>
      </c>
      <c r="BY699">
        <v>0</v>
      </c>
      <c r="BZ699">
        <v>0</v>
      </c>
      <c r="CA699">
        <v>0</v>
      </c>
      <c r="CB699">
        <v>0</v>
      </c>
      <c r="CC699">
        <v>0</v>
      </c>
      <c r="CD699">
        <v>0</v>
      </c>
      <c r="CE699" s="15">
        <v>1</v>
      </c>
      <c r="CF699">
        <v>3.0070000000000001</v>
      </c>
      <c r="CG699">
        <v>32</v>
      </c>
      <c r="CH699">
        <v>1</v>
      </c>
      <c r="CI699">
        <v>0</v>
      </c>
      <c r="CJ699">
        <v>43</v>
      </c>
      <c r="CK699" s="28" t="s">
        <v>80</v>
      </c>
    </row>
    <row r="700" spans="1:89" x14ac:dyDescent="0.35">
      <c r="A700">
        <v>699</v>
      </c>
      <c r="B700">
        <v>44</v>
      </c>
      <c r="C700" s="21" t="s">
        <v>182</v>
      </c>
      <c r="D700" s="11">
        <v>7.5</v>
      </c>
      <c r="E700" s="12">
        <v>0.67164179104477617</v>
      </c>
      <c r="F700" s="7">
        <v>11.16666666666667</v>
      </c>
      <c r="G700" s="8">
        <v>0</v>
      </c>
      <c r="H700" s="9">
        <v>0</v>
      </c>
      <c r="I700" s="9">
        <v>0</v>
      </c>
      <c r="J700" s="9">
        <v>1</v>
      </c>
      <c r="K700" s="9">
        <v>0</v>
      </c>
      <c r="L700" s="8">
        <v>6048776</v>
      </c>
      <c r="M700" s="9">
        <v>5</v>
      </c>
      <c r="N700" s="9">
        <f t="shared" si="110"/>
        <v>6048770</v>
      </c>
      <c r="O700" s="9">
        <f t="shared" si="111"/>
        <v>6</v>
      </c>
      <c r="P700" s="7">
        <v>12.36</v>
      </c>
      <c r="Q700" s="7">
        <v>20.5</v>
      </c>
      <c r="R700" s="9">
        <v>1</v>
      </c>
      <c r="S700" s="9">
        <v>0</v>
      </c>
      <c r="T700" s="9">
        <v>0</v>
      </c>
      <c r="U700" s="9">
        <v>0</v>
      </c>
      <c r="V700" s="9">
        <v>0</v>
      </c>
      <c r="W700" s="25">
        <v>1</v>
      </c>
      <c r="X700" s="9">
        <v>0</v>
      </c>
      <c r="Y700" s="9">
        <v>0</v>
      </c>
      <c r="Z700" s="25">
        <v>1</v>
      </c>
      <c r="AA700" s="9">
        <v>0</v>
      </c>
      <c r="AB700" s="25">
        <v>1</v>
      </c>
      <c r="AC700" s="17">
        <v>1991</v>
      </c>
      <c r="AD700" s="27" t="s">
        <v>87</v>
      </c>
      <c r="AE700" s="27" t="s">
        <v>87</v>
      </c>
      <c r="AF700" s="27" t="s">
        <v>87</v>
      </c>
      <c r="AG700" s="34" t="s">
        <v>87</v>
      </c>
      <c r="AH700" s="33">
        <v>1</v>
      </c>
      <c r="AI700" s="15">
        <v>0</v>
      </c>
      <c r="AJ700">
        <v>1</v>
      </c>
      <c r="AK700" s="31">
        <v>0</v>
      </c>
      <c r="AL700" t="s">
        <v>87</v>
      </c>
      <c r="AM700" s="31" t="s">
        <v>87</v>
      </c>
      <c r="AN700">
        <v>1</v>
      </c>
      <c r="AO700" s="15">
        <v>0</v>
      </c>
      <c r="AP700" t="s">
        <v>87</v>
      </c>
      <c r="AQ700" s="15" t="s">
        <v>87</v>
      </c>
      <c r="AR700" s="15" t="s">
        <v>183</v>
      </c>
      <c r="AS700">
        <v>1</v>
      </c>
      <c r="AT700">
        <v>0</v>
      </c>
      <c r="AU700">
        <v>0</v>
      </c>
      <c r="AV700">
        <v>0</v>
      </c>
      <c r="AW700">
        <v>0</v>
      </c>
      <c r="AX700">
        <v>0</v>
      </c>
      <c r="AY700" s="15">
        <v>0</v>
      </c>
      <c r="AZ700">
        <v>1</v>
      </c>
      <c r="BA700">
        <v>0</v>
      </c>
      <c r="BB700" s="15">
        <v>0</v>
      </c>
      <c r="BC700">
        <v>18095</v>
      </c>
      <c r="BD700">
        <v>27</v>
      </c>
      <c r="BE700" s="21">
        <v>0.92700000000000005</v>
      </c>
      <c r="BF700" s="21">
        <v>40.5</v>
      </c>
      <c r="BG700">
        <v>0</v>
      </c>
      <c r="BH700">
        <v>0</v>
      </c>
      <c r="BI700">
        <v>0</v>
      </c>
      <c r="BJ700">
        <v>0</v>
      </c>
      <c r="BK700">
        <v>0</v>
      </c>
      <c r="BL700" s="15">
        <v>1</v>
      </c>
      <c r="BM700">
        <v>1</v>
      </c>
      <c r="BN700">
        <v>0</v>
      </c>
      <c r="BO700">
        <v>0</v>
      </c>
      <c r="BP700" s="15">
        <v>0</v>
      </c>
      <c r="BQ700">
        <v>0</v>
      </c>
      <c r="BR700">
        <v>0</v>
      </c>
      <c r="BS700" s="15">
        <v>1</v>
      </c>
      <c r="BT700">
        <v>0</v>
      </c>
      <c r="BU700">
        <v>0</v>
      </c>
      <c r="BV700">
        <v>0</v>
      </c>
      <c r="BW700">
        <v>0</v>
      </c>
      <c r="BX700">
        <v>0</v>
      </c>
      <c r="BY700">
        <v>0</v>
      </c>
      <c r="BZ700">
        <v>0</v>
      </c>
      <c r="CA700">
        <v>0</v>
      </c>
      <c r="CB700">
        <v>0</v>
      </c>
      <c r="CC700">
        <v>0</v>
      </c>
      <c r="CD700">
        <v>0</v>
      </c>
      <c r="CE700" s="15">
        <v>1</v>
      </c>
      <c r="CF700">
        <v>3.0070000000000001</v>
      </c>
      <c r="CG700">
        <v>32</v>
      </c>
      <c r="CH700">
        <v>1</v>
      </c>
      <c r="CI700">
        <v>0</v>
      </c>
      <c r="CJ700">
        <v>43</v>
      </c>
      <c r="CK700" s="28" t="s">
        <v>80</v>
      </c>
    </row>
    <row r="701" spans="1:89" x14ac:dyDescent="0.35">
      <c r="A701">
        <v>700</v>
      </c>
      <c r="B701">
        <v>44</v>
      </c>
      <c r="C701" s="21" t="s">
        <v>182</v>
      </c>
      <c r="D701" s="11">
        <v>7.6</v>
      </c>
      <c r="E701" s="12">
        <v>0.40335195530726259</v>
      </c>
      <c r="F701" s="7">
        <v>18.84210526315789</v>
      </c>
      <c r="G701" s="8">
        <v>0</v>
      </c>
      <c r="H701" s="9">
        <v>0</v>
      </c>
      <c r="I701" s="9">
        <v>0</v>
      </c>
      <c r="J701" s="9">
        <v>1</v>
      </c>
      <c r="K701" s="9">
        <v>0</v>
      </c>
      <c r="L701" s="8">
        <v>8697979</v>
      </c>
      <c r="M701" s="9">
        <v>5</v>
      </c>
      <c r="N701" s="9">
        <f t="shared" si="110"/>
        <v>8697973</v>
      </c>
      <c r="O701" s="9">
        <f t="shared" si="111"/>
        <v>6</v>
      </c>
      <c r="P701" s="7">
        <v>12.27</v>
      </c>
      <c r="Q701" s="7">
        <v>20.5</v>
      </c>
      <c r="R701" s="9">
        <v>1</v>
      </c>
      <c r="S701" s="9">
        <v>0</v>
      </c>
      <c r="T701" s="9">
        <v>0</v>
      </c>
      <c r="U701" s="9">
        <v>0</v>
      </c>
      <c r="V701" s="9">
        <v>0</v>
      </c>
      <c r="W701" s="25">
        <v>1</v>
      </c>
      <c r="X701" s="9">
        <v>0</v>
      </c>
      <c r="Y701" s="9">
        <v>0</v>
      </c>
      <c r="Z701" s="25">
        <v>1</v>
      </c>
      <c r="AA701" s="9">
        <v>0</v>
      </c>
      <c r="AB701" s="25">
        <v>1</v>
      </c>
      <c r="AC701" s="17">
        <v>1991</v>
      </c>
      <c r="AD701" s="27" t="s">
        <v>87</v>
      </c>
      <c r="AE701" s="27" t="s">
        <v>87</v>
      </c>
      <c r="AF701" s="27" t="s">
        <v>87</v>
      </c>
      <c r="AG701" s="34" t="s">
        <v>87</v>
      </c>
      <c r="AH701" s="33">
        <v>1</v>
      </c>
      <c r="AI701" s="15">
        <v>0</v>
      </c>
      <c r="AJ701">
        <v>1</v>
      </c>
      <c r="AK701" s="31">
        <v>0</v>
      </c>
      <c r="AL701" t="s">
        <v>87</v>
      </c>
      <c r="AM701" s="31" t="s">
        <v>87</v>
      </c>
      <c r="AN701">
        <v>1</v>
      </c>
      <c r="AO701" s="15">
        <v>0</v>
      </c>
      <c r="AP701" t="s">
        <v>87</v>
      </c>
      <c r="AQ701" s="15" t="s">
        <v>87</v>
      </c>
      <c r="AR701" s="15" t="s">
        <v>183</v>
      </c>
      <c r="AS701">
        <v>1</v>
      </c>
      <c r="AT701">
        <v>0</v>
      </c>
      <c r="AU701">
        <v>0</v>
      </c>
      <c r="AV701">
        <v>0</v>
      </c>
      <c r="AW701">
        <v>0</v>
      </c>
      <c r="AX701">
        <v>0</v>
      </c>
      <c r="AY701" s="15">
        <v>0</v>
      </c>
      <c r="AZ701">
        <v>1</v>
      </c>
      <c r="BA701">
        <v>0</v>
      </c>
      <c r="BB701" s="15">
        <v>0</v>
      </c>
      <c r="BC701">
        <v>18095</v>
      </c>
      <c r="BD701">
        <v>27</v>
      </c>
      <c r="BE701" s="21">
        <v>0.92700000000000005</v>
      </c>
      <c r="BF701" s="21">
        <v>40.5</v>
      </c>
      <c r="BG701">
        <v>0</v>
      </c>
      <c r="BH701">
        <v>0</v>
      </c>
      <c r="BI701">
        <v>0</v>
      </c>
      <c r="BJ701">
        <v>0</v>
      </c>
      <c r="BK701">
        <v>0</v>
      </c>
      <c r="BL701" s="15">
        <v>1</v>
      </c>
      <c r="BM701">
        <v>1</v>
      </c>
      <c r="BN701">
        <v>0</v>
      </c>
      <c r="BO701">
        <v>0</v>
      </c>
      <c r="BP701" s="15">
        <v>0</v>
      </c>
      <c r="BQ701">
        <v>0</v>
      </c>
      <c r="BR701">
        <v>0</v>
      </c>
      <c r="BS701" s="15">
        <v>1</v>
      </c>
      <c r="BT701">
        <v>0</v>
      </c>
      <c r="BU701">
        <v>0</v>
      </c>
      <c r="BV701">
        <v>0</v>
      </c>
      <c r="BW701">
        <v>0</v>
      </c>
      <c r="BX701">
        <v>0</v>
      </c>
      <c r="BY701">
        <v>0</v>
      </c>
      <c r="BZ701">
        <v>0</v>
      </c>
      <c r="CA701">
        <v>0</v>
      </c>
      <c r="CB701">
        <v>0</v>
      </c>
      <c r="CC701">
        <v>0</v>
      </c>
      <c r="CD701">
        <v>0</v>
      </c>
      <c r="CE701" s="15">
        <v>1</v>
      </c>
      <c r="CF701">
        <v>3.0070000000000001</v>
      </c>
      <c r="CG701">
        <v>32</v>
      </c>
      <c r="CH701">
        <v>1</v>
      </c>
      <c r="CI701">
        <v>0</v>
      </c>
      <c r="CJ701">
        <v>43</v>
      </c>
      <c r="CK701" s="28" t="s">
        <v>80</v>
      </c>
    </row>
    <row r="702" spans="1:89" x14ac:dyDescent="0.35">
      <c r="A702">
        <v>701</v>
      </c>
      <c r="B702">
        <v>44</v>
      </c>
      <c r="C702" s="21" t="s">
        <v>182</v>
      </c>
      <c r="D702" s="11">
        <v>7.5</v>
      </c>
      <c r="E702" s="12">
        <v>0.55555555555555558</v>
      </c>
      <c r="F702" s="7">
        <v>13.5</v>
      </c>
      <c r="G702" s="8">
        <v>0</v>
      </c>
      <c r="H702" s="9">
        <v>0</v>
      </c>
      <c r="I702" s="9">
        <v>0</v>
      </c>
      <c r="J702" s="9">
        <v>1</v>
      </c>
      <c r="K702" s="9">
        <v>0</v>
      </c>
      <c r="L702" s="8">
        <v>8697979</v>
      </c>
      <c r="M702" s="9">
        <v>5</v>
      </c>
      <c r="N702" s="9">
        <f t="shared" si="110"/>
        <v>8697973</v>
      </c>
      <c r="O702" s="9">
        <f t="shared" si="111"/>
        <v>6</v>
      </c>
      <c r="P702" s="7">
        <v>12.36</v>
      </c>
      <c r="Q702" s="7">
        <v>20.5</v>
      </c>
      <c r="R702" s="9">
        <v>1</v>
      </c>
      <c r="S702" s="9">
        <v>0</v>
      </c>
      <c r="T702" s="9">
        <v>0</v>
      </c>
      <c r="U702" s="9">
        <v>0</v>
      </c>
      <c r="V702" s="9">
        <v>0</v>
      </c>
      <c r="W702" s="25">
        <v>1</v>
      </c>
      <c r="X702" s="9">
        <v>0</v>
      </c>
      <c r="Y702" s="9">
        <v>0</v>
      </c>
      <c r="Z702" s="25">
        <v>1</v>
      </c>
      <c r="AA702" s="9">
        <v>0</v>
      </c>
      <c r="AB702" s="25">
        <v>1</v>
      </c>
      <c r="AC702" s="17">
        <v>1991</v>
      </c>
      <c r="AD702" s="27" t="s">
        <v>87</v>
      </c>
      <c r="AE702" s="27" t="s">
        <v>87</v>
      </c>
      <c r="AF702" s="27" t="s">
        <v>87</v>
      </c>
      <c r="AG702" s="34" t="s">
        <v>87</v>
      </c>
      <c r="AH702" s="33">
        <v>1</v>
      </c>
      <c r="AI702" s="15">
        <v>0</v>
      </c>
      <c r="AJ702">
        <v>1</v>
      </c>
      <c r="AK702" s="31">
        <v>0</v>
      </c>
      <c r="AL702" t="s">
        <v>87</v>
      </c>
      <c r="AM702" s="31" t="s">
        <v>87</v>
      </c>
      <c r="AN702">
        <v>1</v>
      </c>
      <c r="AO702" s="15">
        <v>0</v>
      </c>
      <c r="AP702" t="s">
        <v>87</v>
      </c>
      <c r="AQ702" s="15" t="s">
        <v>87</v>
      </c>
      <c r="AR702" s="15" t="s">
        <v>183</v>
      </c>
      <c r="AS702">
        <v>1</v>
      </c>
      <c r="AT702">
        <v>0</v>
      </c>
      <c r="AU702">
        <v>0</v>
      </c>
      <c r="AV702">
        <v>0</v>
      </c>
      <c r="AW702">
        <v>0</v>
      </c>
      <c r="AX702">
        <v>0</v>
      </c>
      <c r="AY702" s="15">
        <v>0</v>
      </c>
      <c r="AZ702">
        <v>1</v>
      </c>
      <c r="BA702">
        <v>0</v>
      </c>
      <c r="BB702" s="15">
        <v>0</v>
      </c>
      <c r="BC702">
        <v>18095</v>
      </c>
      <c r="BD702">
        <v>27</v>
      </c>
      <c r="BE702" s="21">
        <v>0.92700000000000005</v>
      </c>
      <c r="BF702" s="21">
        <v>40.5</v>
      </c>
      <c r="BG702">
        <v>0</v>
      </c>
      <c r="BH702">
        <v>0</v>
      </c>
      <c r="BI702">
        <v>0</v>
      </c>
      <c r="BJ702">
        <v>0</v>
      </c>
      <c r="BK702">
        <v>0</v>
      </c>
      <c r="BL702" s="15">
        <v>1</v>
      </c>
      <c r="BM702">
        <v>1</v>
      </c>
      <c r="BN702">
        <v>0</v>
      </c>
      <c r="BO702">
        <v>0</v>
      </c>
      <c r="BP702" s="15">
        <v>0</v>
      </c>
      <c r="BQ702">
        <v>0</v>
      </c>
      <c r="BR702">
        <v>0</v>
      </c>
      <c r="BS702" s="15">
        <v>1</v>
      </c>
      <c r="BT702">
        <v>0</v>
      </c>
      <c r="BU702">
        <v>0</v>
      </c>
      <c r="BV702">
        <v>0</v>
      </c>
      <c r="BW702">
        <v>0</v>
      </c>
      <c r="BX702">
        <v>0</v>
      </c>
      <c r="BY702">
        <v>0</v>
      </c>
      <c r="BZ702">
        <v>0</v>
      </c>
      <c r="CA702">
        <v>0</v>
      </c>
      <c r="CB702">
        <v>0</v>
      </c>
      <c r="CC702">
        <v>0</v>
      </c>
      <c r="CD702">
        <v>0</v>
      </c>
      <c r="CE702" s="15">
        <v>1</v>
      </c>
      <c r="CF702">
        <v>3.0070000000000001</v>
      </c>
      <c r="CG702">
        <v>32</v>
      </c>
      <c r="CH702">
        <v>1</v>
      </c>
      <c r="CI702">
        <v>0</v>
      </c>
      <c r="CJ702">
        <v>43</v>
      </c>
      <c r="CK702" s="28" t="s">
        <v>80</v>
      </c>
    </row>
    <row r="703" spans="1:89" x14ac:dyDescent="0.35">
      <c r="A703">
        <v>702</v>
      </c>
      <c r="B703">
        <v>44</v>
      </c>
      <c r="C703" s="21" t="s">
        <v>182</v>
      </c>
      <c r="D703" s="11">
        <v>7.1999999999999993</v>
      </c>
      <c r="E703" s="12">
        <v>0.75223880597014925</v>
      </c>
      <c r="F703" s="7">
        <v>9.5714285714285712</v>
      </c>
      <c r="G703" s="8">
        <v>0</v>
      </c>
      <c r="H703" s="9">
        <v>0</v>
      </c>
      <c r="I703" s="9">
        <v>0</v>
      </c>
      <c r="J703" s="9">
        <v>1</v>
      </c>
      <c r="K703" s="9">
        <v>0</v>
      </c>
      <c r="L703" s="8">
        <v>14746755</v>
      </c>
      <c r="M703" s="9">
        <v>5</v>
      </c>
      <c r="N703" s="9">
        <f t="shared" si="110"/>
        <v>14746749</v>
      </c>
      <c r="O703" s="9">
        <f t="shared" si="111"/>
        <v>6</v>
      </c>
      <c r="P703" s="7">
        <v>12.36</v>
      </c>
      <c r="Q703" s="7">
        <v>20.5</v>
      </c>
      <c r="R703" s="9">
        <v>1</v>
      </c>
      <c r="S703" s="9">
        <v>0</v>
      </c>
      <c r="T703" s="9">
        <v>0</v>
      </c>
      <c r="U703" s="9">
        <v>0</v>
      </c>
      <c r="V703" s="9">
        <v>0</v>
      </c>
      <c r="W703" s="25">
        <v>1</v>
      </c>
      <c r="X703" s="9">
        <v>0</v>
      </c>
      <c r="Y703" s="9">
        <v>0</v>
      </c>
      <c r="Z703" s="25">
        <v>1</v>
      </c>
      <c r="AA703" s="9">
        <v>0</v>
      </c>
      <c r="AB703" s="25">
        <v>1</v>
      </c>
      <c r="AC703" s="17">
        <v>1991</v>
      </c>
      <c r="AD703" s="27" t="s">
        <v>87</v>
      </c>
      <c r="AE703" s="27" t="s">
        <v>87</v>
      </c>
      <c r="AF703" s="27" t="s">
        <v>87</v>
      </c>
      <c r="AG703" s="34" t="s">
        <v>87</v>
      </c>
      <c r="AH703" s="33">
        <v>1</v>
      </c>
      <c r="AI703" s="15">
        <v>0</v>
      </c>
      <c r="AJ703">
        <v>1</v>
      </c>
      <c r="AK703" s="31">
        <v>0</v>
      </c>
      <c r="AL703" t="s">
        <v>87</v>
      </c>
      <c r="AM703" s="31" t="s">
        <v>87</v>
      </c>
      <c r="AN703">
        <v>1</v>
      </c>
      <c r="AO703" s="15">
        <v>0</v>
      </c>
      <c r="AP703" t="s">
        <v>87</v>
      </c>
      <c r="AQ703" s="15" t="s">
        <v>87</v>
      </c>
      <c r="AR703" s="15" t="s">
        <v>183</v>
      </c>
      <c r="AS703">
        <v>1</v>
      </c>
      <c r="AT703">
        <v>0</v>
      </c>
      <c r="AU703">
        <v>0</v>
      </c>
      <c r="AV703">
        <v>0</v>
      </c>
      <c r="AW703">
        <v>0</v>
      </c>
      <c r="AX703">
        <v>0</v>
      </c>
      <c r="AY703" s="15">
        <v>0</v>
      </c>
      <c r="AZ703">
        <v>1</v>
      </c>
      <c r="BA703">
        <v>0</v>
      </c>
      <c r="BB703" s="15">
        <v>0</v>
      </c>
      <c r="BC703">
        <v>18095</v>
      </c>
      <c r="BD703">
        <v>27</v>
      </c>
      <c r="BE703" s="21">
        <v>0.92700000000000005</v>
      </c>
      <c r="BF703" s="21">
        <v>40.5</v>
      </c>
      <c r="BG703">
        <v>0</v>
      </c>
      <c r="BH703">
        <v>0</v>
      </c>
      <c r="BI703">
        <v>0</v>
      </c>
      <c r="BJ703">
        <v>0</v>
      </c>
      <c r="BK703">
        <v>0</v>
      </c>
      <c r="BL703" s="15">
        <v>1</v>
      </c>
      <c r="BM703">
        <v>1</v>
      </c>
      <c r="BN703">
        <v>0</v>
      </c>
      <c r="BO703">
        <v>0</v>
      </c>
      <c r="BP703" s="15">
        <v>0</v>
      </c>
      <c r="BQ703">
        <v>0</v>
      </c>
      <c r="BR703">
        <v>0</v>
      </c>
      <c r="BS703" s="15">
        <v>1</v>
      </c>
      <c r="BT703">
        <v>0</v>
      </c>
      <c r="BU703">
        <v>0</v>
      </c>
      <c r="BV703">
        <v>0</v>
      </c>
      <c r="BW703">
        <v>0</v>
      </c>
      <c r="BX703">
        <v>0</v>
      </c>
      <c r="BY703">
        <v>0</v>
      </c>
      <c r="BZ703">
        <v>0</v>
      </c>
      <c r="CA703">
        <v>0</v>
      </c>
      <c r="CB703">
        <v>0</v>
      </c>
      <c r="CC703">
        <v>0</v>
      </c>
      <c r="CD703">
        <v>0</v>
      </c>
      <c r="CE703" s="15">
        <v>1</v>
      </c>
      <c r="CF703">
        <v>3.0070000000000001</v>
      </c>
      <c r="CG703">
        <v>32</v>
      </c>
      <c r="CH703">
        <v>1</v>
      </c>
      <c r="CI703">
        <v>0</v>
      </c>
      <c r="CJ703">
        <v>43</v>
      </c>
      <c r="CK703" s="28" t="s">
        <v>80</v>
      </c>
    </row>
    <row r="704" spans="1:89" s="99" customFormat="1" x14ac:dyDescent="0.35">
      <c r="A704" s="99">
        <v>703</v>
      </c>
      <c r="B704" s="99">
        <v>44</v>
      </c>
      <c r="C704" s="100" t="s">
        <v>182</v>
      </c>
      <c r="D704" s="101">
        <v>6.7</v>
      </c>
      <c r="E704" s="102">
        <v>0.75645161290322582</v>
      </c>
      <c r="F704" s="103">
        <v>8.8571428571428577</v>
      </c>
      <c r="G704" s="105">
        <v>0</v>
      </c>
      <c r="H704" s="106">
        <v>0</v>
      </c>
      <c r="I704" s="106">
        <v>0</v>
      </c>
      <c r="J704" s="106">
        <v>1</v>
      </c>
      <c r="K704" s="106">
        <v>0</v>
      </c>
      <c r="L704" s="105">
        <v>14746755</v>
      </c>
      <c r="M704" s="106">
        <v>5</v>
      </c>
      <c r="N704" s="106">
        <f t="shared" si="110"/>
        <v>14746749</v>
      </c>
      <c r="O704" s="106">
        <f t="shared" si="111"/>
        <v>6</v>
      </c>
      <c r="P704" s="103">
        <v>12.27</v>
      </c>
      <c r="Q704" s="103">
        <v>20.5</v>
      </c>
      <c r="R704" s="106">
        <v>1</v>
      </c>
      <c r="S704" s="106">
        <v>0</v>
      </c>
      <c r="T704" s="106">
        <v>0</v>
      </c>
      <c r="U704" s="106">
        <v>0</v>
      </c>
      <c r="V704" s="106">
        <v>0</v>
      </c>
      <c r="W704" s="107">
        <v>1</v>
      </c>
      <c r="X704" s="106">
        <v>0</v>
      </c>
      <c r="Y704" s="106">
        <v>0</v>
      </c>
      <c r="Z704" s="107">
        <v>1</v>
      </c>
      <c r="AA704" s="106">
        <v>0</v>
      </c>
      <c r="AB704" s="107">
        <v>1</v>
      </c>
      <c r="AC704" s="108">
        <v>1991</v>
      </c>
      <c r="AD704" s="104" t="s">
        <v>87</v>
      </c>
      <c r="AE704" s="104" t="s">
        <v>87</v>
      </c>
      <c r="AF704" s="104" t="s">
        <v>87</v>
      </c>
      <c r="AG704" s="109" t="s">
        <v>87</v>
      </c>
      <c r="AH704" s="110">
        <v>1</v>
      </c>
      <c r="AI704" s="111">
        <v>0</v>
      </c>
      <c r="AJ704" s="99">
        <v>1</v>
      </c>
      <c r="AK704" s="112">
        <v>0</v>
      </c>
      <c r="AL704" s="99" t="s">
        <v>87</v>
      </c>
      <c r="AM704" s="112" t="s">
        <v>87</v>
      </c>
      <c r="AN704">
        <v>1</v>
      </c>
      <c r="AO704" s="111">
        <v>0</v>
      </c>
      <c r="AP704" s="99" t="s">
        <v>87</v>
      </c>
      <c r="AQ704" s="111" t="s">
        <v>87</v>
      </c>
      <c r="AR704" s="111" t="s">
        <v>183</v>
      </c>
      <c r="AS704">
        <v>1</v>
      </c>
      <c r="AT704">
        <v>0</v>
      </c>
      <c r="AU704">
        <v>0</v>
      </c>
      <c r="AV704">
        <v>0</v>
      </c>
      <c r="AW704">
        <v>0</v>
      </c>
      <c r="AX704">
        <v>0</v>
      </c>
      <c r="AY704" s="111">
        <v>0</v>
      </c>
      <c r="AZ704">
        <v>1</v>
      </c>
      <c r="BA704">
        <v>0</v>
      </c>
      <c r="BB704" s="111">
        <v>0</v>
      </c>
      <c r="BC704">
        <v>18095</v>
      </c>
      <c r="BD704">
        <v>27</v>
      </c>
      <c r="BE704" s="100">
        <v>0.92700000000000005</v>
      </c>
      <c r="BF704" s="100">
        <v>40.5</v>
      </c>
      <c r="BG704" s="99">
        <v>0</v>
      </c>
      <c r="BH704" s="99">
        <v>0</v>
      </c>
      <c r="BI704" s="99">
        <v>0</v>
      </c>
      <c r="BJ704" s="99">
        <v>0</v>
      </c>
      <c r="BK704" s="99">
        <v>0</v>
      </c>
      <c r="BL704" s="111">
        <v>1</v>
      </c>
      <c r="BM704" s="99">
        <v>1</v>
      </c>
      <c r="BN704" s="99">
        <v>0</v>
      </c>
      <c r="BO704" s="99">
        <v>0</v>
      </c>
      <c r="BP704" s="111">
        <v>0</v>
      </c>
      <c r="BQ704" s="99">
        <v>0</v>
      </c>
      <c r="BR704" s="99">
        <v>0</v>
      </c>
      <c r="BS704" s="111">
        <v>1</v>
      </c>
      <c r="BT704" s="99">
        <v>0</v>
      </c>
      <c r="BU704" s="99">
        <v>0</v>
      </c>
      <c r="BV704" s="99">
        <v>0</v>
      </c>
      <c r="BW704" s="99">
        <v>0</v>
      </c>
      <c r="BX704" s="99">
        <v>0</v>
      </c>
      <c r="BY704" s="99">
        <v>0</v>
      </c>
      <c r="BZ704" s="99">
        <v>0</v>
      </c>
      <c r="CA704">
        <v>0</v>
      </c>
      <c r="CB704" s="99">
        <v>0</v>
      </c>
      <c r="CC704" s="99">
        <v>0</v>
      </c>
      <c r="CD704" s="99">
        <v>0</v>
      </c>
      <c r="CE704" s="111">
        <v>1</v>
      </c>
      <c r="CF704">
        <v>3.0070000000000001</v>
      </c>
      <c r="CG704">
        <v>32</v>
      </c>
      <c r="CH704">
        <v>1</v>
      </c>
      <c r="CI704">
        <v>0</v>
      </c>
      <c r="CJ704">
        <v>43</v>
      </c>
      <c r="CK704" s="28" t="s">
        <v>80</v>
      </c>
    </row>
    <row r="705" spans="1:89" x14ac:dyDescent="0.35">
      <c r="A705">
        <v>704</v>
      </c>
      <c r="B705">
        <v>45</v>
      </c>
      <c r="C705" s="21" t="s">
        <v>184</v>
      </c>
      <c r="D705" s="11">
        <v>6.4</v>
      </c>
      <c r="E705" s="12">
        <v>0.1</v>
      </c>
      <c r="F705" s="7">
        <v>9.8571428571428594</v>
      </c>
      <c r="G705" s="8">
        <v>0</v>
      </c>
      <c r="H705" s="9">
        <v>0</v>
      </c>
      <c r="I705" s="9">
        <v>1</v>
      </c>
      <c r="J705" s="9">
        <v>0</v>
      </c>
      <c r="K705" s="9">
        <v>0</v>
      </c>
      <c r="L705" s="8">
        <v>11742</v>
      </c>
      <c r="M705" s="9">
        <v>2</v>
      </c>
      <c r="N705" s="9">
        <f t="shared" si="110"/>
        <v>11739</v>
      </c>
      <c r="O705" s="9">
        <f t="shared" si="111"/>
        <v>30</v>
      </c>
      <c r="P705" s="7">
        <v>7.95</v>
      </c>
      <c r="Q705" s="7">
        <v>18.16</v>
      </c>
      <c r="R705" s="9">
        <v>1</v>
      </c>
      <c r="S705" s="9">
        <v>0</v>
      </c>
      <c r="T705" s="9">
        <v>1</v>
      </c>
      <c r="U705" s="9">
        <v>0</v>
      </c>
      <c r="V705" s="9">
        <v>0</v>
      </c>
      <c r="W705" s="25">
        <v>0</v>
      </c>
      <c r="X705" s="9">
        <v>0</v>
      </c>
      <c r="Y705" s="9">
        <v>0</v>
      </c>
      <c r="Z705" s="25">
        <v>1</v>
      </c>
      <c r="AA705" s="9">
        <v>0</v>
      </c>
      <c r="AB705" s="25">
        <v>1</v>
      </c>
      <c r="AC705" s="17">
        <v>2007</v>
      </c>
      <c r="AD705" s="27" t="s">
        <v>87</v>
      </c>
      <c r="AE705" s="27" t="s">
        <v>87</v>
      </c>
      <c r="AF705" s="27" t="s">
        <v>87</v>
      </c>
      <c r="AG705" s="34" t="s">
        <v>87</v>
      </c>
      <c r="AH705" s="33">
        <v>0.60299999999999998</v>
      </c>
      <c r="AI705" s="15">
        <v>0.39700000000000002</v>
      </c>
      <c r="AJ705" s="30">
        <f t="shared" ref="AJ705:AJ734" si="116">1-AK705</f>
        <v>0.78400000000000003</v>
      </c>
      <c r="AK705" s="31">
        <v>0.216</v>
      </c>
      <c r="AL705" s="30">
        <f t="shared" ref="AL705:AL734" si="117">1-AM705</f>
        <v>0.76300000000000001</v>
      </c>
      <c r="AM705" s="31">
        <v>0.23699999999999999</v>
      </c>
      <c r="AN705">
        <v>0</v>
      </c>
      <c r="AO705" s="15">
        <v>1</v>
      </c>
      <c r="AP705">
        <f t="shared" ref="AP705:AP734" si="118">1-AQ705</f>
        <v>0.20799999999999996</v>
      </c>
      <c r="AQ705" s="15">
        <v>0.79200000000000004</v>
      </c>
      <c r="AR705" s="15" t="s">
        <v>29</v>
      </c>
      <c r="AS705">
        <v>0</v>
      </c>
      <c r="AT705">
        <v>0</v>
      </c>
      <c r="AU705">
        <v>1</v>
      </c>
      <c r="AV705">
        <v>0</v>
      </c>
      <c r="AW705">
        <v>0</v>
      </c>
      <c r="AX705">
        <v>0</v>
      </c>
      <c r="AY705" s="15">
        <v>0</v>
      </c>
      <c r="AZ705">
        <v>0</v>
      </c>
      <c r="BA705">
        <v>1</v>
      </c>
      <c r="BB705" s="15">
        <v>0</v>
      </c>
      <c r="BC705">
        <v>5087</v>
      </c>
      <c r="BD705">
        <v>754</v>
      </c>
      <c r="BE705" s="56">
        <v>0.54100000000000004</v>
      </c>
      <c r="BF705" s="56">
        <f t="shared" ref="BF705:BF734" si="119">P705+Q705+6</f>
        <v>32.11</v>
      </c>
      <c r="BG705">
        <v>1</v>
      </c>
      <c r="BH705">
        <v>0</v>
      </c>
      <c r="BI705">
        <v>0</v>
      </c>
      <c r="BJ705">
        <v>0</v>
      </c>
      <c r="BK705">
        <v>0</v>
      </c>
      <c r="BL705" s="15">
        <v>0</v>
      </c>
      <c r="BM705">
        <v>0</v>
      </c>
      <c r="BN705">
        <v>0</v>
      </c>
      <c r="BO705">
        <v>1</v>
      </c>
      <c r="BP705" s="15">
        <v>0</v>
      </c>
      <c r="BQ705">
        <v>0</v>
      </c>
      <c r="BR705">
        <v>0</v>
      </c>
      <c r="BS705" s="15">
        <v>0</v>
      </c>
      <c r="BT705">
        <v>0</v>
      </c>
      <c r="BU705">
        <v>0</v>
      </c>
      <c r="BV705">
        <v>1</v>
      </c>
      <c r="BW705">
        <v>0</v>
      </c>
      <c r="BX705">
        <v>0</v>
      </c>
      <c r="BY705">
        <v>0</v>
      </c>
      <c r="BZ705">
        <v>0</v>
      </c>
      <c r="CA705">
        <v>1</v>
      </c>
      <c r="CB705">
        <v>0</v>
      </c>
      <c r="CC705">
        <v>0</v>
      </c>
      <c r="CD705">
        <v>0</v>
      </c>
      <c r="CE705" s="15">
        <v>1</v>
      </c>
      <c r="CF705">
        <v>2.3E-2</v>
      </c>
      <c r="CG705">
        <v>13</v>
      </c>
      <c r="CH705">
        <v>1</v>
      </c>
      <c r="CI705">
        <v>0</v>
      </c>
      <c r="CJ705">
        <v>34</v>
      </c>
      <c r="CK705" s="28" t="s">
        <v>80</v>
      </c>
    </row>
    <row r="706" spans="1:89" x14ac:dyDescent="0.35">
      <c r="A706">
        <v>705</v>
      </c>
      <c r="B706">
        <v>45</v>
      </c>
      <c r="C706" s="21" t="s">
        <v>184</v>
      </c>
      <c r="D706" s="11">
        <v>5.9</v>
      </c>
      <c r="E706" s="12">
        <v>0.1</v>
      </c>
      <c r="F706" s="7">
        <v>10.8571428571429</v>
      </c>
      <c r="G706" s="8">
        <v>0</v>
      </c>
      <c r="H706" s="9">
        <v>0</v>
      </c>
      <c r="I706" s="9">
        <v>1</v>
      </c>
      <c r="J706" s="9">
        <v>0</v>
      </c>
      <c r="K706" s="9">
        <v>0</v>
      </c>
      <c r="L706" s="8">
        <v>42737</v>
      </c>
      <c r="M706" s="9">
        <v>3</v>
      </c>
      <c r="N706" s="9">
        <f t="shared" ref="N706:N769" si="120">L706-M706-1</f>
        <v>42733</v>
      </c>
      <c r="O706" s="9">
        <f t="shared" ref="O706:O769" si="121">COUNTIF(B:B,B706)</f>
        <v>30</v>
      </c>
      <c r="P706" s="7">
        <v>7.95</v>
      </c>
      <c r="Q706" s="7">
        <v>18.16</v>
      </c>
      <c r="R706" s="9">
        <v>1</v>
      </c>
      <c r="S706" s="9">
        <v>0</v>
      </c>
      <c r="T706" s="9">
        <v>1</v>
      </c>
      <c r="U706" s="9">
        <v>0</v>
      </c>
      <c r="V706" s="9">
        <v>0</v>
      </c>
      <c r="W706" s="25">
        <v>0</v>
      </c>
      <c r="X706" s="9">
        <v>0</v>
      </c>
      <c r="Y706" s="9">
        <v>0</v>
      </c>
      <c r="Z706" s="25">
        <v>1</v>
      </c>
      <c r="AA706" s="9">
        <v>0</v>
      </c>
      <c r="AB706" s="25">
        <v>1</v>
      </c>
      <c r="AC706" s="17">
        <v>2007</v>
      </c>
      <c r="AD706" s="27" t="s">
        <v>87</v>
      </c>
      <c r="AE706" s="27" t="s">
        <v>87</v>
      </c>
      <c r="AF706" s="27" t="s">
        <v>87</v>
      </c>
      <c r="AG706" s="34" t="s">
        <v>87</v>
      </c>
      <c r="AH706" s="33">
        <v>0.60299999999999998</v>
      </c>
      <c r="AI706" s="15">
        <v>0.39700000000000002</v>
      </c>
      <c r="AJ706" s="30">
        <f t="shared" si="116"/>
        <v>0.78400000000000003</v>
      </c>
      <c r="AK706" s="31">
        <v>0.216</v>
      </c>
      <c r="AL706" s="30">
        <f t="shared" si="117"/>
        <v>0.76300000000000001</v>
      </c>
      <c r="AM706" s="31">
        <v>0.23699999999999999</v>
      </c>
      <c r="AN706">
        <v>0</v>
      </c>
      <c r="AO706" s="15">
        <v>1</v>
      </c>
      <c r="AP706">
        <f t="shared" si="118"/>
        <v>0.20799999999999996</v>
      </c>
      <c r="AQ706" s="15">
        <v>0.79200000000000004</v>
      </c>
      <c r="AR706" s="15" t="s">
        <v>29</v>
      </c>
      <c r="AS706">
        <v>0</v>
      </c>
      <c r="AT706">
        <v>0</v>
      </c>
      <c r="AU706">
        <v>1</v>
      </c>
      <c r="AV706">
        <v>0</v>
      </c>
      <c r="AW706">
        <v>0</v>
      </c>
      <c r="AX706">
        <v>0</v>
      </c>
      <c r="AY706" s="15">
        <v>0</v>
      </c>
      <c r="AZ706">
        <v>0</v>
      </c>
      <c r="BA706">
        <v>1</v>
      </c>
      <c r="BB706" s="15">
        <v>0</v>
      </c>
      <c r="BC706">
        <v>5087</v>
      </c>
      <c r="BD706">
        <v>754</v>
      </c>
      <c r="BE706" s="56">
        <v>0.54100000000000004</v>
      </c>
      <c r="BF706" s="56">
        <f t="shared" si="119"/>
        <v>32.11</v>
      </c>
      <c r="BG706">
        <v>1</v>
      </c>
      <c r="BH706">
        <v>0</v>
      </c>
      <c r="BI706">
        <v>0</v>
      </c>
      <c r="BJ706">
        <v>0</v>
      </c>
      <c r="BK706">
        <v>0</v>
      </c>
      <c r="BL706" s="15">
        <v>0</v>
      </c>
      <c r="BM706">
        <v>0</v>
      </c>
      <c r="BN706">
        <v>0</v>
      </c>
      <c r="BO706">
        <v>1</v>
      </c>
      <c r="BP706" s="15">
        <v>0</v>
      </c>
      <c r="BQ706">
        <v>0</v>
      </c>
      <c r="BR706">
        <v>0</v>
      </c>
      <c r="BS706" s="15">
        <v>0</v>
      </c>
      <c r="BT706">
        <v>0</v>
      </c>
      <c r="BU706">
        <v>0</v>
      </c>
      <c r="BV706">
        <v>1</v>
      </c>
      <c r="BW706">
        <v>0</v>
      </c>
      <c r="BX706">
        <v>0</v>
      </c>
      <c r="BY706">
        <v>0</v>
      </c>
      <c r="BZ706">
        <v>0</v>
      </c>
      <c r="CA706">
        <v>1</v>
      </c>
      <c r="CB706">
        <v>0</v>
      </c>
      <c r="CC706">
        <v>0</v>
      </c>
      <c r="CD706">
        <v>0</v>
      </c>
      <c r="CE706" s="15">
        <v>1</v>
      </c>
      <c r="CF706">
        <v>2.3E-2</v>
      </c>
      <c r="CG706">
        <v>13</v>
      </c>
      <c r="CH706">
        <v>1</v>
      </c>
      <c r="CI706">
        <v>0</v>
      </c>
      <c r="CJ706">
        <v>34</v>
      </c>
      <c r="CK706" s="28" t="s">
        <v>80</v>
      </c>
    </row>
    <row r="707" spans="1:89" x14ac:dyDescent="0.35">
      <c r="A707">
        <v>706</v>
      </c>
      <c r="B707">
        <v>45</v>
      </c>
      <c r="C707" s="21" t="s">
        <v>184</v>
      </c>
      <c r="D707" s="11">
        <v>6.4</v>
      </c>
      <c r="E707" s="12">
        <v>0.1</v>
      </c>
      <c r="F707" s="7">
        <v>11.8571428571429</v>
      </c>
      <c r="G707" s="8">
        <v>0</v>
      </c>
      <c r="H707" s="9">
        <v>0</v>
      </c>
      <c r="I707" s="9">
        <v>1</v>
      </c>
      <c r="J707" s="9">
        <v>0</v>
      </c>
      <c r="K707" s="9">
        <v>0</v>
      </c>
      <c r="L707" s="8">
        <v>28796</v>
      </c>
      <c r="M707" s="9">
        <v>4</v>
      </c>
      <c r="N707" s="9">
        <f t="shared" si="120"/>
        <v>28791</v>
      </c>
      <c r="O707" s="9">
        <f t="shared" si="121"/>
        <v>30</v>
      </c>
      <c r="P707" s="7">
        <v>8.1310000000000002</v>
      </c>
      <c r="Q707" s="7">
        <v>18.23</v>
      </c>
      <c r="R707" s="9">
        <v>1</v>
      </c>
      <c r="S707" s="9">
        <v>0</v>
      </c>
      <c r="T707" s="9">
        <v>1</v>
      </c>
      <c r="U707" s="9">
        <v>0</v>
      </c>
      <c r="V707" s="9">
        <v>0</v>
      </c>
      <c r="W707" s="25">
        <v>0</v>
      </c>
      <c r="X707" s="9">
        <v>0</v>
      </c>
      <c r="Y707" s="9">
        <v>0</v>
      </c>
      <c r="Z707" s="25">
        <v>1</v>
      </c>
      <c r="AA707" s="9">
        <v>0</v>
      </c>
      <c r="AB707" s="25">
        <v>1</v>
      </c>
      <c r="AC707" s="17">
        <v>2007</v>
      </c>
      <c r="AD707" s="27" t="s">
        <v>87</v>
      </c>
      <c r="AE707" s="27" t="s">
        <v>87</v>
      </c>
      <c r="AF707" s="27" t="s">
        <v>87</v>
      </c>
      <c r="AG707" s="34" t="s">
        <v>87</v>
      </c>
      <c r="AH707" s="33">
        <v>0.60299999999999998</v>
      </c>
      <c r="AI707" s="15">
        <v>0.39700000000000002</v>
      </c>
      <c r="AJ707" s="30">
        <f t="shared" si="116"/>
        <v>0.78200000000000003</v>
      </c>
      <c r="AK707" s="31">
        <v>0.218</v>
      </c>
      <c r="AL707" s="30">
        <f t="shared" si="117"/>
        <v>0.77600000000000002</v>
      </c>
      <c r="AM707" s="31">
        <v>0.224</v>
      </c>
      <c r="AN707">
        <v>0</v>
      </c>
      <c r="AO707" s="15">
        <v>1</v>
      </c>
      <c r="AP707">
        <f t="shared" si="118"/>
        <v>0.18899999999999995</v>
      </c>
      <c r="AQ707" s="15">
        <v>0.81100000000000005</v>
      </c>
      <c r="AR707" s="15" t="s">
        <v>29</v>
      </c>
      <c r="AS707">
        <v>0</v>
      </c>
      <c r="AT707">
        <v>0</v>
      </c>
      <c r="AU707">
        <v>1</v>
      </c>
      <c r="AV707">
        <v>0</v>
      </c>
      <c r="AW707">
        <v>0</v>
      </c>
      <c r="AX707">
        <v>0</v>
      </c>
      <c r="AY707" s="15">
        <v>0</v>
      </c>
      <c r="AZ707">
        <v>0</v>
      </c>
      <c r="BA707">
        <v>1</v>
      </c>
      <c r="BB707" s="15">
        <v>0</v>
      </c>
      <c r="BC707">
        <v>5087</v>
      </c>
      <c r="BD707">
        <v>754</v>
      </c>
      <c r="BE707" s="56">
        <v>0.54100000000000004</v>
      </c>
      <c r="BF707" s="56">
        <f t="shared" si="119"/>
        <v>32.361000000000004</v>
      </c>
      <c r="BG707">
        <v>1</v>
      </c>
      <c r="BH707">
        <v>0</v>
      </c>
      <c r="BI707">
        <v>0</v>
      </c>
      <c r="BJ707">
        <v>0</v>
      </c>
      <c r="BK707">
        <v>0</v>
      </c>
      <c r="BL707" s="15">
        <v>0</v>
      </c>
      <c r="BM707">
        <v>0</v>
      </c>
      <c r="BN707">
        <v>0</v>
      </c>
      <c r="BO707">
        <v>1</v>
      </c>
      <c r="BP707" s="15">
        <v>0</v>
      </c>
      <c r="BQ707">
        <v>0</v>
      </c>
      <c r="BR707">
        <v>0</v>
      </c>
      <c r="BS707" s="15">
        <v>0</v>
      </c>
      <c r="BT707">
        <v>0</v>
      </c>
      <c r="BU707">
        <v>0</v>
      </c>
      <c r="BV707">
        <v>1</v>
      </c>
      <c r="BW707">
        <v>0</v>
      </c>
      <c r="BX707">
        <v>0</v>
      </c>
      <c r="BY707">
        <v>0</v>
      </c>
      <c r="BZ707">
        <v>0</v>
      </c>
      <c r="CA707">
        <v>1</v>
      </c>
      <c r="CB707">
        <v>0</v>
      </c>
      <c r="CC707">
        <v>0</v>
      </c>
      <c r="CD707">
        <v>0</v>
      </c>
      <c r="CE707" s="15">
        <v>1</v>
      </c>
      <c r="CF707">
        <v>2.3E-2</v>
      </c>
      <c r="CG707">
        <v>13</v>
      </c>
      <c r="CH707">
        <v>1</v>
      </c>
      <c r="CI707">
        <v>0</v>
      </c>
      <c r="CJ707">
        <v>34</v>
      </c>
      <c r="CK707" s="28" t="s">
        <v>80</v>
      </c>
    </row>
    <row r="708" spans="1:89" x14ac:dyDescent="0.35">
      <c r="A708">
        <v>707</v>
      </c>
      <c r="B708">
        <v>45</v>
      </c>
      <c r="C708" s="21" t="s">
        <v>184</v>
      </c>
      <c r="D708" s="11">
        <v>5.7</v>
      </c>
      <c r="E708" s="12">
        <v>0.1</v>
      </c>
      <c r="F708" s="7">
        <v>12.8571428571429</v>
      </c>
      <c r="G708" s="8">
        <v>0</v>
      </c>
      <c r="H708" s="9">
        <v>0</v>
      </c>
      <c r="I708" s="9">
        <v>1</v>
      </c>
      <c r="J708" s="9">
        <v>0</v>
      </c>
      <c r="K708" s="9">
        <v>0</v>
      </c>
      <c r="L708" s="8">
        <v>43367</v>
      </c>
      <c r="M708" s="9">
        <v>5</v>
      </c>
      <c r="N708" s="9">
        <f t="shared" si="120"/>
        <v>43361</v>
      </c>
      <c r="O708" s="9">
        <f t="shared" si="121"/>
        <v>30</v>
      </c>
      <c r="P708" s="7">
        <v>8.1310000000000002</v>
      </c>
      <c r="Q708" s="7">
        <v>18.23</v>
      </c>
      <c r="R708" s="9">
        <v>1</v>
      </c>
      <c r="S708" s="9">
        <v>0</v>
      </c>
      <c r="T708" s="9">
        <v>1</v>
      </c>
      <c r="U708" s="9">
        <v>0</v>
      </c>
      <c r="V708" s="9">
        <v>0</v>
      </c>
      <c r="W708" s="25">
        <v>0</v>
      </c>
      <c r="X708" s="9">
        <v>0</v>
      </c>
      <c r="Y708" s="9">
        <v>0</v>
      </c>
      <c r="Z708" s="25">
        <v>1</v>
      </c>
      <c r="AA708" s="9">
        <v>0</v>
      </c>
      <c r="AB708" s="25">
        <v>1</v>
      </c>
      <c r="AC708" s="17">
        <v>2007</v>
      </c>
      <c r="AD708" s="27" t="s">
        <v>87</v>
      </c>
      <c r="AE708" s="27" t="s">
        <v>87</v>
      </c>
      <c r="AF708" s="27" t="s">
        <v>87</v>
      </c>
      <c r="AG708" s="34" t="s">
        <v>87</v>
      </c>
      <c r="AH708" s="33">
        <v>0.60299999999999998</v>
      </c>
      <c r="AI708" s="15">
        <v>0.39700000000000002</v>
      </c>
      <c r="AJ708" s="30">
        <f t="shared" si="116"/>
        <v>0.78200000000000003</v>
      </c>
      <c r="AK708" s="31">
        <v>0.218</v>
      </c>
      <c r="AL708" s="30">
        <f t="shared" si="117"/>
        <v>0.77600000000000002</v>
      </c>
      <c r="AM708" s="31">
        <v>0.224</v>
      </c>
      <c r="AN708">
        <v>0</v>
      </c>
      <c r="AO708" s="15">
        <v>1</v>
      </c>
      <c r="AP708">
        <f t="shared" si="118"/>
        <v>0.18899999999999995</v>
      </c>
      <c r="AQ708" s="15">
        <v>0.81100000000000005</v>
      </c>
      <c r="AR708" s="15" t="s">
        <v>29</v>
      </c>
      <c r="AS708">
        <v>0</v>
      </c>
      <c r="AT708">
        <v>0</v>
      </c>
      <c r="AU708">
        <v>1</v>
      </c>
      <c r="AV708">
        <v>0</v>
      </c>
      <c r="AW708">
        <v>0</v>
      </c>
      <c r="AX708">
        <v>0</v>
      </c>
      <c r="AY708" s="15">
        <v>0</v>
      </c>
      <c r="AZ708">
        <v>0</v>
      </c>
      <c r="BA708">
        <v>1</v>
      </c>
      <c r="BB708" s="15">
        <v>0</v>
      </c>
      <c r="BC708">
        <v>5087</v>
      </c>
      <c r="BD708">
        <v>754</v>
      </c>
      <c r="BE708" s="56">
        <v>0.54100000000000004</v>
      </c>
      <c r="BF708" s="56">
        <f t="shared" si="119"/>
        <v>32.361000000000004</v>
      </c>
      <c r="BG708">
        <v>1</v>
      </c>
      <c r="BH708">
        <v>0</v>
      </c>
      <c r="BI708">
        <v>0</v>
      </c>
      <c r="BJ708">
        <v>0</v>
      </c>
      <c r="BK708">
        <v>0</v>
      </c>
      <c r="BL708" s="15">
        <v>0</v>
      </c>
      <c r="BM708">
        <v>0</v>
      </c>
      <c r="BN708">
        <v>0</v>
      </c>
      <c r="BO708">
        <v>1</v>
      </c>
      <c r="BP708" s="15">
        <v>0</v>
      </c>
      <c r="BQ708">
        <v>0</v>
      </c>
      <c r="BR708">
        <v>0</v>
      </c>
      <c r="BS708" s="15">
        <v>0</v>
      </c>
      <c r="BT708">
        <v>0</v>
      </c>
      <c r="BU708">
        <v>0</v>
      </c>
      <c r="BV708">
        <v>1</v>
      </c>
      <c r="BW708">
        <v>0</v>
      </c>
      <c r="BX708">
        <v>0</v>
      </c>
      <c r="BY708">
        <v>0</v>
      </c>
      <c r="BZ708">
        <v>0</v>
      </c>
      <c r="CA708">
        <v>1</v>
      </c>
      <c r="CB708">
        <v>0</v>
      </c>
      <c r="CC708">
        <v>0</v>
      </c>
      <c r="CD708">
        <v>0</v>
      </c>
      <c r="CE708" s="15">
        <v>1</v>
      </c>
      <c r="CF708">
        <v>2.3E-2</v>
      </c>
      <c r="CG708">
        <v>13</v>
      </c>
      <c r="CH708">
        <v>1</v>
      </c>
      <c r="CI708">
        <v>0</v>
      </c>
      <c r="CJ708">
        <v>34</v>
      </c>
      <c r="CK708" s="28" t="s">
        <v>80</v>
      </c>
    </row>
    <row r="709" spans="1:89" x14ac:dyDescent="0.35">
      <c r="A709">
        <v>708</v>
      </c>
      <c r="B709">
        <v>45</v>
      </c>
      <c r="C709" s="21" t="s">
        <v>184</v>
      </c>
      <c r="D709" s="11">
        <v>6.7</v>
      </c>
      <c r="E709" s="12">
        <v>0.1</v>
      </c>
      <c r="F709" s="7">
        <v>13.8571428571429</v>
      </c>
      <c r="G709" s="8">
        <v>0</v>
      </c>
      <c r="H709" s="9">
        <v>0</v>
      </c>
      <c r="I709" s="9">
        <v>1</v>
      </c>
      <c r="J709" s="9">
        <v>0</v>
      </c>
      <c r="K709" s="9">
        <v>0</v>
      </c>
      <c r="L709" s="8">
        <v>28934</v>
      </c>
      <c r="M709" s="9">
        <v>6</v>
      </c>
      <c r="N709" s="9">
        <f t="shared" si="120"/>
        <v>28927</v>
      </c>
      <c r="O709" s="9">
        <f t="shared" si="121"/>
        <v>30</v>
      </c>
      <c r="P709" s="7">
        <v>8.3089999999999993</v>
      </c>
      <c r="Q709" s="7">
        <v>18.27</v>
      </c>
      <c r="R709" s="9">
        <v>1</v>
      </c>
      <c r="S709" s="9">
        <v>0</v>
      </c>
      <c r="T709" s="9">
        <v>1</v>
      </c>
      <c r="U709" s="9">
        <v>0</v>
      </c>
      <c r="V709" s="9">
        <v>0</v>
      </c>
      <c r="W709" s="25">
        <v>0</v>
      </c>
      <c r="X709" s="9">
        <v>0</v>
      </c>
      <c r="Y709" s="9">
        <v>0</v>
      </c>
      <c r="Z709" s="25">
        <v>1</v>
      </c>
      <c r="AA709" s="9">
        <v>0</v>
      </c>
      <c r="AB709" s="25">
        <v>1</v>
      </c>
      <c r="AC709" s="17">
        <v>2007</v>
      </c>
      <c r="AD709" s="27" t="s">
        <v>87</v>
      </c>
      <c r="AE709" s="27" t="s">
        <v>87</v>
      </c>
      <c r="AF709" s="27" t="s">
        <v>87</v>
      </c>
      <c r="AG709" s="34" t="s">
        <v>87</v>
      </c>
      <c r="AH709" s="33">
        <v>0.60299999999999998</v>
      </c>
      <c r="AI709" s="15">
        <v>0.39700000000000002</v>
      </c>
      <c r="AJ709" s="30">
        <f t="shared" si="116"/>
        <v>0.77900000000000003</v>
      </c>
      <c r="AK709" s="31">
        <v>0.221</v>
      </c>
      <c r="AL709" s="30">
        <f t="shared" si="117"/>
        <v>0.78800000000000003</v>
      </c>
      <c r="AM709" s="31">
        <v>0.21199999999999999</v>
      </c>
      <c r="AN709">
        <v>0</v>
      </c>
      <c r="AO709" s="15">
        <v>1</v>
      </c>
      <c r="AP709">
        <f t="shared" si="118"/>
        <v>0.18100000000000005</v>
      </c>
      <c r="AQ709" s="15">
        <v>0.81899999999999995</v>
      </c>
      <c r="AR709" s="15" t="s">
        <v>29</v>
      </c>
      <c r="AS709">
        <v>0</v>
      </c>
      <c r="AT709">
        <v>0</v>
      </c>
      <c r="AU709">
        <v>1</v>
      </c>
      <c r="AV709">
        <v>0</v>
      </c>
      <c r="AW709">
        <v>0</v>
      </c>
      <c r="AX709">
        <v>0</v>
      </c>
      <c r="AY709" s="15">
        <v>0</v>
      </c>
      <c r="AZ709">
        <v>0</v>
      </c>
      <c r="BA709">
        <v>1</v>
      </c>
      <c r="BB709" s="15">
        <v>0</v>
      </c>
      <c r="BC709">
        <v>5087</v>
      </c>
      <c r="BD709">
        <v>754</v>
      </c>
      <c r="BE709" s="56">
        <v>0.54100000000000004</v>
      </c>
      <c r="BF709" s="56">
        <f t="shared" si="119"/>
        <v>32.579000000000001</v>
      </c>
      <c r="BG709">
        <v>1</v>
      </c>
      <c r="BH709">
        <v>0</v>
      </c>
      <c r="BI709">
        <v>0</v>
      </c>
      <c r="BJ709">
        <v>0</v>
      </c>
      <c r="BK709">
        <v>0</v>
      </c>
      <c r="BL709" s="15">
        <v>0</v>
      </c>
      <c r="BM709">
        <v>0</v>
      </c>
      <c r="BN709">
        <v>0</v>
      </c>
      <c r="BO709">
        <v>1</v>
      </c>
      <c r="BP709" s="15">
        <v>0</v>
      </c>
      <c r="BQ709">
        <v>0</v>
      </c>
      <c r="BR709">
        <v>0</v>
      </c>
      <c r="BS709" s="15">
        <v>0</v>
      </c>
      <c r="BT709">
        <v>0</v>
      </c>
      <c r="BU709">
        <v>0</v>
      </c>
      <c r="BV709">
        <v>1</v>
      </c>
      <c r="BW709">
        <v>0</v>
      </c>
      <c r="BX709">
        <v>0</v>
      </c>
      <c r="BY709">
        <v>0</v>
      </c>
      <c r="BZ709">
        <v>0</v>
      </c>
      <c r="CA709">
        <v>1</v>
      </c>
      <c r="CB709">
        <v>0</v>
      </c>
      <c r="CC709">
        <v>0</v>
      </c>
      <c r="CD709">
        <v>0</v>
      </c>
      <c r="CE709" s="15">
        <v>1</v>
      </c>
      <c r="CF709">
        <v>2.3E-2</v>
      </c>
      <c r="CG709">
        <v>13</v>
      </c>
      <c r="CH709">
        <v>1</v>
      </c>
      <c r="CI709">
        <v>0</v>
      </c>
      <c r="CJ709">
        <v>34</v>
      </c>
      <c r="CK709" s="28" t="s">
        <v>80</v>
      </c>
    </row>
    <row r="710" spans="1:89" x14ac:dyDescent="0.35">
      <c r="A710">
        <v>709</v>
      </c>
      <c r="B710">
        <v>45</v>
      </c>
      <c r="C710" s="21" t="s">
        <v>184</v>
      </c>
      <c r="D710" s="11">
        <v>5.8</v>
      </c>
      <c r="E710" s="12">
        <v>0.1</v>
      </c>
      <c r="F710" s="7">
        <v>14.8571428571429</v>
      </c>
      <c r="G710" s="8">
        <v>0</v>
      </c>
      <c r="H710" s="9">
        <v>0</v>
      </c>
      <c r="I710" s="9">
        <v>1</v>
      </c>
      <c r="J710" s="9">
        <v>0</v>
      </c>
      <c r="K710" s="9">
        <v>0</v>
      </c>
      <c r="L710" s="8">
        <v>44858</v>
      </c>
      <c r="M710" s="9">
        <v>7</v>
      </c>
      <c r="N710" s="9">
        <f t="shared" si="120"/>
        <v>44850</v>
      </c>
      <c r="O710" s="9">
        <f t="shared" si="121"/>
        <v>30</v>
      </c>
      <c r="P710" s="7">
        <v>8.3089999999999993</v>
      </c>
      <c r="Q710" s="7">
        <v>18.27</v>
      </c>
      <c r="R710" s="9">
        <v>1</v>
      </c>
      <c r="S710" s="9">
        <v>0</v>
      </c>
      <c r="T710" s="9">
        <v>1</v>
      </c>
      <c r="U710" s="9">
        <v>0</v>
      </c>
      <c r="V710" s="9">
        <v>0</v>
      </c>
      <c r="W710" s="25">
        <v>0</v>
      </c>
      <c r="X710" s="9">
        <v>0</v>
      </c>
      <c r="Y710" s="9">
        <v>0</v>
      </c>
      <c r="Z710" s="25">
        <v>1</v>
      </c>
      <c r="AA710" s="9">
        <v>0</v>
      </c>
      <c r="AB710" s="25">
        <v>1</v>
      </c>
      <c r="AC710" s="17">
        <v>2007</v>
      </c>
      <c r="AD710" s="27" t="s">
        <v>87</v>
      </c>
      <c r="AE710" s="27" t="s">
        <v>87</v>
      </c>
      <c r="AF710" s="27" t="s">
        <v>87</v>
      </c>
      <c r="AG710" s="34" t="s">
        <v>87</v>
      </c>
      <c r="AH710" s="33">
        <v>0.60299999999999998</v>
      </c>
      <c r="AI710" s="15">
        <v>0.39700000000000002</v>
      </c>
      <c r="AJ710" s="30">
        <f t="shared" si="116"/>
        <v>0.77900000000000003</v>
      </c>
      <c r="AK710" s="31">
        <v>0.221</v>
      </c>
      <c r="AL710" s="30">
        <f t="shared" si="117"/>
        <v>0.78800000000000003</v>
      </c>
      <c r="AM710" s="31">
        <v>0.21199999999999999</v>
      </c>
      <c r="AN710">
        <v>0</v>
      </c>
      <c r="AO710" s="15">
        <v>1</v>
      </c>
      <c r="AP710">
        <f t="shared" si="118"/>
        <v>0.18100000000000005</v>
      </c>
      <c r="AQ710" s="15">
        <v>0.81899999999999995</v>
      </c>
      <c r="AR710" s="15" t="s">
        <v>29</v>
      </c>
      <c r="AS710">
        <v>0</v>
      </c>
      <c r="AT710">
        <v>0</v>
      </c>
      <c r="AU710">
        <v>1</v>
      </c>
      <c r="AV710">
        <v>0</v>
      </c>
      <c r="AW710">
        <v>0</v>
      </c>
      <c r="AX710">
        <v>0</v>
      </c>
      <c r="AY710" s="15">
        <v>0</v>
      </c>
      <c r="AZ710">
        <v>0</v>
      </c>
      <c r="BA710">
        <v>1</v>
      </c>
      <c r="BB710" s="15">
        <v>0</v>
      </c>
      <c r="BC710">
        <v>5087</v>
      </c>
      <c r="BD710">
        <v>754</v>
      </c>
      <c r="BE710" s="56">
        <v>0.54100000000000004</v>
      </c>
      <c r="BF710" s="56">
        <f t="shared" si="119"/>
        <v>32.579000000000001</v>
      </c>
      <c r="BG710">
        <v>1</v>
      </c>
      <c r="BH710">
        <v>0</v>
      </c>
      <c r="BI710">
        <v>0</v>
      </c>
      <c r="BJ710">
        <v>0</v>
      </c>
      <c r="BK710">
        <v>0</v>
      </c>
      <c r="BL710" s="15">
        <v>0</v>
      </c>
      <c r="BM710">
        <v>0</v>
      </c>
      <c r="BN710">
        <v>0</v>
      </c>
      <c r="BO710">
        <v>1</v>
      </c>
      <c r="BP710" s="15">
        <v>0</v>
      </c>
      <c r="BQ710">
        <v>0</v>
      </c>
      <c r="BR710">
        <v>0</v>
      </c>
      <c r="BS710" s="15">
        <v>0</v>
      </c>
      <c r="BT710">
        <v>0</v>
      </c>
      <c r="BU710">
        <v>0</v>
      </c>
      <c r="BV710">
        <v>1</v>
      </c>
      <c r="BW710">
        <v>0</v>
      </c>
      <c r="BX710">
        <v>0</v>
      </c>
      <c r="BY710">
        <v>0</v>
      </c>
      <c r="BZ710">
        <v>0</v>
      </c>
      <c r="CA710">
        <v>1</v>
      </c>
      <c r="CB710">
        <v>0</v>
      </c>
      <c r="CC710">
        <v>0</v>
      </c>
      <c r="CD710">
        <v>0</v>
      </c>
      <c r="CE710" s="15">
        <v>1</v>
      </c>
      <c r="CF710">
        <v>2.3E-2</v>
      </c>
      <c r="CG710">
        <v>13</v>
      </c>
      <c r="CH710">
        <v>1</v>
      </c>
      <c r="CI710">
        <v>0</v>
      </c>
      <c r="CJ710">
        <v>34</v>
      </c>
      <c r="CK710" s="28" t="s">
        <v>80</v>
      </c>
    </row>
    <row r="711" spans="1:89" x14ac:dyDescent="0.35">
      <c r="A711">
        <v>710</v>
      </c>
      <c r="B711">
        <v>45</v>
      </c>
      <c r="C711" s="21" t="s">
        <v>184</v>
      </c>
      <c r="D711" s="11">
        <v>6.2</v>
      </c>
      <c r="E711" s="12">
        <v>0.1</v>
      </c>
      <c r="F711" s="7">
        <v>15.8571428571429</v>
      </c>
      <c r="G711" s="8">
        <v>0</v>
      </c>
      <c r="H711" s="9">
        <v>0</v>
      </c>
      <c r="I711" s="9">
        <v>1</v>
      </c>
      <c r="J711" s="9">
        <v>0</v>
      </c>
      <c r="K711" s="9">
        <v>0</v>
      </c>
      <c r="L711" s="8">
        <v>30184</v>
      </c>
      <c r="M711" s="9">
        <v>8</v>
      </c>
      <c r="N711" s="9">
        <f t="shared" si="120"/>
        <v>30175</v>
      </c>
      <c r="O711" s="9">
        <f t="shared" si="121"/>
        <v>30</v>
      </c>
      <c r="P711" s="7">
        <v>8.4130000000000003</v>
      </c>
      <c r="Q711" s="7">
        <v>18.39</v>
      </c>
      <c r="R711" s="9">
        <v>1</v>
      </c>
      <c r="S711" s="9">
        <v>0</v>
      </c>
      <c r="T711" s="9">
        <v>1</v>
      </c>
      <c r="U711" s="9">
        <v>0</v>
      </c>
      <c r="V711" s="9">
        <v>0</v>
      </c>
      <c r="W711" s="25">
        <v>0</v>
      </c>
      <c r="X711" s="9">
        <v>0</v>
      </c>
      <c r="Y711" s="9">
        <v>0</v>
      </c>
      <c r="Z711" s="25">
        <v>1</v>
      </c>
      <c r="AA711" s="9">
        <v>0</v>
      </c>
      <c r="AB711" s="25">
        <v>1</v>
      </c>
      <c r="AC711" s="17">
        <v>2007</v>
      </c>
      <c r="AD711" s="27" t="s">
        <v>87</v>
      </c>
      <c r="AE711" s="27" t="s">
        <v>87</v>
      </c>
      <c r="AF711" s="27" t="s">
        <v>87</v>
      </c>
      <c r="AG711" s="34" t="s">
        <v>87</v>
      </c>
      <c r="AH711" s="33">
        <v>0.60299999999999998</v>
      </c>
      <c r="AI711" s="15">
        <v>0.39700000000000002</v>
      </c>
      <c r="AJ711" s="30">
        <f t="shared" si="116"/>
        <v>0.77900000000000003</v>
      </c>
      <c r="AK711" s="31">
        <v>0.221</v>
      </c>
      <c r="AL711" s="30">
        <f t="shared" si="117"/>
        <v>0.78700000000000003</v>
      </c>
      <c r="AM711" s="31">
        <v>0.21299999999999999</v>
      </c>
      <c r="AN711">
        <v>0</v>
      </c>
      <c r="AO711" s="15">
        <v>1</v>
      </c>
      <c r="AP711">
        <f t="shared" si="118"/>
        <v>0.17500000000000004</v>
      </c>
      <c r="AQ711" s="15">
        <v>0.82499999999999996</v>
      </c>
      <c r="AR711" s="15" t="s">
        <v>29</v>
      </c>
      <c r="AS711">
        <v>0</v>
      </c>
      <c r="AT711">
        <v>0</v>
      </c>
      <c r="AU711">
        <v>1</v>
      </c>
      <c r="AV711">
        <v>0</v>
      </c>
      <c r="AW711">
        <v>0</v>
      </c>
      <c r="AX711">
        <v>0</v>
      </c>
      <c r="AY711" s="15">
        <v>0</v>
      </c>
      <c r="AZ711">
        <v>0</v>
      </c>
      <c r="BA711">
        <v>1</v>
      </c>
      <c r="BB711" s="15">
        <v>0</v>
      </c>
      <c r="BC711">
        <v>5087</v>
      </c>
      <c r="BD711">
        <v>754</v>
      </c>
      <c r="BE711" s="56">
        <v>0.54100000000000004</v>
      </c>
      <c r="BF711" s="56">
        <f t="shared" si="119"/>
        <v>32.802999999999997</v>
      </c>
      <c r="BG711">
        <v>1</v>
      </c>
      <c r="BH711">
        <v>0</v>
      </c>
      <c r="BI711">
        <v>0</v>
      </c>
      <c r="BJ711">
        <v>0</v>
      </c>
      <c r="BK711">
        <v>0</v>
      </c>
      <c r="BL711" s="15">
        <v>0</v>
      </c>
      <c r="BM711">
        <v>0</v>
      </c>
      <c r="BN711">
        <v>0</v>
      </c>
      <c r="BO711">
        <v>1</v>
      </c>
      <c r="BP711" s="15">
        <v>0</v>
      </c>
      <c r="BQ711">
        <v>0</v>
      </c>
      <c r="BR711">
        <v>0</v>
      </c>
      <c r="BS711" s="15">
        <v>0</v>
      </c>
      <c r="BT711">
        <v>0</v>
      </c>
      <c r="BU711">
        <v>0</v>
      </c>
      <c r="BV711">
        <v>1</v>
      </c>
      <c r="BW711">
        <v>0</v>
      </c>
      <c r="BX711">
        <v>0</v>
      </c>
      <c r="BY711">
        <v>0</v>
      </c>
      <c r="BZ711">
        <v>0</v>
      </c>
      <c r="CA711">
        <v>1</v>
      </c>
      <c r="CB711">
        <v>0</v>
      </c>
      <c r="CC711">
        <v>0</v>
      </c>
      <c r="CD711">
        <v>0</v>
      </c>
      <c r="CE711" s="15">
        <v>1</v>
      </c>
      <c r="CF711">
        <v>2.3E-2</v>
      </c>
      <c r="CG711">
        <v>13</v>
      </c>
      <c r="CH711">
        <v>1</v>
      </c>
      <c r="CI711">
        <v>0</v>
      </c>
      <c r="CJ711">
        <v>34</v>
      </c>
      <c r="CK711" s="28" t="s">
        <v>80</v>
      </c>
    </row>
    <row r="712" spans="1:89" x14ac:dyDescent="0.35">
      <c r="A712">
        <v>711</v>
      </c>
      <c r="B712">
        <v>45</v>
      </c>
      <c r="C712" s="21" t="s">
        <v>184</v>
      </c>
      <c r="D712" s="11">
        <v>5.3</v>
      </c>
      <c r="E712" s="12">
        <v>0.1</v>
      </c>
      <c r="F712" s="7">
        <v>16.8571428571429</v>
      </c>
      <c r="G712" s="8">
        <v>0</v>
      </c>
      <c r="H712" s="9">
        <v>0</v>
      </c>
      <c r="I712" s="9">
        <v>1</v>
      </c>
      <c r="J712" s="9">
        <v>0</v>
      </c>
      <c r="K712" s="9">
        <v>0</v>
      </c>
      <c r="L712" s="8">
        <v>44729</v>
      </c>
      <c r="M712" s="9">
        <v>9</v>
      </c>
      <c r="N712" s="9">
        <f t="shared" si="120"/>
        <v>44719</v>
      </c>
      <c r="O712" s="9">
        <f t="shared" si="121"/>
        <v>30</v>
      </c>
      <c r="P712" s="7">
        <v>8.4130000000000003</v>
      </c>
      <c r="Q712" s="7">
        <v>18.39</v>
      </c>
      <c r="R712" s="9">
        <v>1</v>
      </c>
      <c r="S712" s="9">
        <v>0</v>
      </c>
      <c r="T712" s="9">
        <v>1</v>
      </c>
      <c r="U712" s="9">
        <v>0</v>
      </c>
      <c r="V712" s="9">
        <v>0</v>
      </c>
      <c r="W712" s="25">
        <v>0</v>
      </c>
      <c r="X712" s="9">
        <v>0</v>
      </c>
      <c r="Y712" s="9">
        <v>0</v>
      </c>
      <c r="Z712" s="25">
        <v>1</v>
      </c>
      <c r="AA712" s="9">
        <v>0</v>
      </c>
      <c r="AB712" s="25">
        <v>1</v>
      </c>
      <c r="AC712" s="17">
        <v>2007</v>
      </c>
      <c r="AD712" s="27" t="s">
        <v>87</v>
      </c>
      <c r="AE712" s="27" t="s">
        <v>87</v>
      </c>
      <c r="AF712" s="27" t="s">
        <v>87</v>
      </c>
      <c r="AG712" s="34" t="s">
        <v>87</v>
      </c>
      <c r="AH712" s="33">
        <v>0.60299999999999998</v>
      </c>
      <c r="AI712" s="15">
        <v>0.39700000000000002</v>
      </c>
      <c r="AJ712" s="30">
        <f t="shared" si="116"/>
        <v>0.77900000000000003</v>
      </c>
      <c r="AK712" s="31">
        <v>0.221</v>
      </c>
      <c r="AL712" s="30">
        <f t="shared" si="117"/>
        <v>0.78700000000000003</v>
      </c>
      <c r="AM712" s="31">
        <v>0.21299999999999999</v>
      </c>
      <c r="AN712">
        <v>0</v>
      </c>
      <c r="AO712" s="15">
        <v>1</v>
      </c>
      <c r="AP712">
        <f t="shared" si="118"/>
        <v>0.17500000000000004</v>
      </c>
      <c r="AQ712" s="15">
        <v>0.82499999999999996</v>
      </c>
      <c r="AR712" s="15" t="s">
        <v>29</v>
      </c>
      <c r="AS712">
        <v>0</v>
      </c>
      <c r="AT712">
        <v>0</v>
      </c>
      <c r="AU712">
        <v>1</v>
      </c>
      <c r="AV712">
        <v>0</v>
      </c>
      <c r="AW712">
        <v>0</v>
      </c>
      <c r="AX712">
        <v>0</v>
      </c>
      <c r="AY712" s="15">
        <v>0</v>
      </c>
      <c r="AZ712">
        <v>0</v>
      </c>
      <c r="BA712">
        <v>1</v>
      </c>
      <c r="BB712" s="15">
        <v>0</v>
      </c>
      <c r="BC712">
        <v>5087</v>
      </c>
      <c r="BD712">
        <v>754</v>
      </c>
      <c r="BE712" s="56">
        <v>0.54100000000000004</v>
      </c>
      <c r="BF712" s="56">
        <f t="shared" si="119"/>
        <v>32.802999999999997</v>
      </c>
      <c r="BG712">
        <v>1</v>
      </c>
      <c r="BH712">
        <v>0</v>
      </c>
      <c r="BI712">
        <v>0</v>
      </c>
      <c r="BJ712">
        <v>0</v>
      </c>
      <c r="BK712">
        <v>0</v>
      </c>
      <c r="BL712" s="15">
        <v>0</v>
      </c>
      <c r="BM712">
        <v>0</v>
      </c>
      <c r="BN712">
        <v>0</v>
      </c>
      <c r="BO712">
        <v>1</v>
      </c>
      <c r="BP712" s="15">
        <v>0</v>
      </c>
      <c r="BQ712">
        <v>0</v>
      </c>
      <c r="BR712">
        <v>0</v>
      </c>
      <c r="BS712" s="15">
        <v>0</v>
      </c>
      <c r="BT712">
        <v>0</v>
      </c>
      <c r="BU712">
        <v>0</v>
      </c>
      <c r="BV712">
        <v>1</v>
      </c>
      <c r="BW712">
        <v>0</v>
      </c>
      <c r="BX712">
        <v>0</v>
      </c>
      <c r="BY712">
        <v>0</v>
      </c>
      <c r="BZ712">
        <v>0</v>
      </c>
      <c r="CA712">
        <v>1</v>
      </c>
      <c r="CB712">
        <v>0</v>
      </c>
      <c r="CC712">
        <v>0</v>
      </c>
      <c r="CD712">
        <v>0</v>
      </c>
      <c r="CE712" s="15">
        <v>1</v>
      </c>
      <c r="CF712">
        <v>2.3E-2</v>
      </c>
      <c r="CG712">
        <v>13</v>
      </c>
      <c r="CH712">
        <v>1</v>
      </c>
      <c r="CI712">
        <v>0</v>
      </c>
      <c r="CJ712">
        <v>34</v>
      </c>
      <c r="CK712" s="28" t="s">
        <v>80</v>
      </c>
    </row>
    <row r="713" spans="1:89" x14ac:dyDescent="0.35">
      <c r="A713">
        <v>712</v>
      </c>
      <c r="B713">
        <v>45</v>
      </c>
      <c r="C713" s="21" t="s">
        <v>184</v>
      </c>
      <c r="D713" s="11">
        <v>5.7</v>
      </c>
      <c r="E713" s="12">
        <v>0.2</v>
      </c>
      <c r="F713" s="7">
        <v>17.8571428571429</v>
      </c>
      <c r="G713" s="8">
        <v>0</v>
      </c>
      <c r="H713" s="9">
        <v>0</v>
      </c>
      <c r="I713" s="9">
        <v>1</v>
      </c>
      <c r="J713" s="9">
        <v>0</v>
      </c>
      <c r="K713" s="9">
        <v>0</v>
      </c>
      <c r="L713" s="8">
        <v>30588</v>
      </c>
      <c r="M713" s="9">
        <v>10</v>
      </c>
      <c r="N713" s="9">
        <f t="shared" si="120"/>
        <v>30577</v>
      </c>
      <c r="O713" s="9">
        <f t="shared" si="121"/>
        <v>30</v>
      </c>
      <c r="P713" s="7">
        <v>7.95</v>
      </c>
      <c r="Q713" s="7">
        <v>18.16</v>
      </c>
      <c r="R713" s="9">
        <v>1</v>
      </c>
      <c r="S713" s="9">
        <v>0</v>
      </c>
      <c r="T713" s="9">
        <v>1</v>
      </c>
      <c r="U713" s="9">
        <v>0</v>
      </c>
      <c r="V713" s="9">
        <v>0</v>
      </c>
      <c r="W713" s="25">
        <v>0</v>
      </c>
      <c r="X713" s="9">
        <v>0</v>
      </c>
      <c r="Y713" s="9">
        <v>0</v>
      </c>
      <c r="Z713" s="25">
        <v>1</v>
      </c>
      <c r="AA713" s="9">
        <v>0</v>
      </c>
      <c r="AB713" s="25">
        <v>1</v>
      </c>
      <c r="AC713" s="17">
        <v>2007</v>
      </c>
      <c r="AD713" s="27" t="s">
        <v>87</v>
      </c>
      <c r="AE713" s="27" t="s">
        <v>87</v>
      </c>
      <c r="AF713" s="27" t="s">
        <v>87</v>
      </c>
      <c r="AG713" s="34" t="s">
        <v>87</v>
      </c>
      <c r="AH713" s="33">
        <v>0.60299999999999998</v>
      </c>
      <c r="AI713" s="15">
        <v>0.39700000000000002</v>
      </c>
      <c r="AJ713" s="30">
        <f t="shared" si="116"/>
        <v>0.78400000000000003</v>
      </c>
      <c r="AK713" s="31">
        <v>0.216</v>
      </c>
      <c r="AL713" s="30">
        <f t="shared" si="117"/>
        <v>0.76300000000000001</v>
      </c>
      <c r="AM713" s="31">
        <v>0.23699999999999999</v>
      </c>
      <c r="AN713">
        <v>0</v>
      </c>
      <c r="AO713" s="15">
        <v>1</v>
      </c>
      <c r="AP713">
        <f t="shared" si="118"/>
        <v>0.20799999999999996</v>
      </c>
      <c r="AQ713" s="15">
        <v>0.79200000000000004</v>
      </c>
      <c r="AR713" s="15" t="s">
        <v>29</v>
      </c>
      <c r="AS713">
        <v>0</v>
      </c>
      <c r="AT713">
        <v>0</v>
      </c>
      <c r="AU713">
        <v>1</v>
      </c>
      <c r="AV713">
        <v>0</v>
      </c>
      <c r="AW713">
        <v>0</v>
      </c>
      <c r="AX713">
        <v>0</v>
      </c>
      <c r="AY713" s="15">
        <v>0</v>
      </c>
      <c r="AZ713">
        <v>0</v>
      </c>
      <c r="BA713">
        <v>1</v>
      </c>
      <c r="BB713" s="15">
        <v>0</v>
      </c>
      <c r="BC713">
        <v>5087</v>
      </c>
      <c r="BD713">
        <v>754</v>
      </c>
      <c r="BE713" s="56">
        <v>0.54100000000000004</v>
      </c>
      <c r="BF713" s="56">
        <f t="shared" si="119"/>
        <v>32.11</v>
      </c>
      <c r="BG713">
        <v>1</v>
      </c>
      <c r="BH713">
        <v>0</v>
      </c>
      <c r="BI713">
        <v>0</v>
      </c>
      <c r="BJ713">
        <v>0</v>
      </c>
      <c r="BK713">
        <v>0</v>
      </c>
      <c r="BL713" s="15">
        <v>0</v>
      </c>
      <c r="BM713">
        <v>0</v>
      </c>
      <c r="BN713">
        <v>0</v>
      </c>
      <c r="BO713">
        <v>1</v>
      </c>
      <c r="BP713" s="15">
        <v>0</v>
      </c>
      <c r="BQ713">
        <v>0</v>
      </c>
      <c r="BR713">
        <v>0</v>
      </c>
      <c r="BS713" s="15">
        <v>0</v>
      </c>
      <c r="BT713">
        <v>0</v>
      </c>
      <c r="BU713">
        <v>0</v>
      </c>
      <c r="BV713">
        <v>1</v>
      </c>
      <c r="BW713">
        <v>0</v>
      </c>
      <c r="BX713">
        <v>0</v>
      </c>
      <c r="BY713">
        <v>0</v>
      </c>
      <c r="BZ713">
        <v>0</v>
      </c>
      <c r="CA713">
        <v>1</v>
      </c>
      <c r="CB713">
        <v>0</v>
      </c>
      <c r="CC713">
        <v>0</v>
      </c>
      <c r="CD713">
        <v>0</v>
      </c>
      <c r="CE713" s="15">
        <v>1</v>
      </c>
      <c r="CF713">
        <v>2.3E-2</v>
      </c>
      <c r="CG713">
        <v>13</v>
      </c>
      <c r="CH713">
        <v>1</v>
      </c>
      <c r="CI713">
        <v>0</v>
      </c>
      <c r="CJ713">
        <v>34</v>
      </c>
      <c r="CK713" s="28" t="s">
        <v>80</v>
      </c>
    </row>
    <row r="714" spans="1:89" x14ac:dyDescent="0.35">
      <c r="A714">
        <v>713</v>
      </c>
      <c r="B714">
        <v>45</v>
      </c>
      <c r="C714" s="21" t="s">
        <v>184</v>
      </c>
      <c r="D714" s="11">
        <v>4.7</v>
      </c>
      <c r="E714" s="12">
        <v>0.2</v>
      </c>
      <c r="F714" s="7">
        <v>18.8571428571429</v>
      </c>
      <c r="G714" s="8">
        <v>0</v>
      </c>
      <c r="H714" s="9">
        <v>0</v>
      </c>
      <c r="I714" s="9">
        <v>1</v>
      </c>
      <c r="J714" s="9">
        <v>0</v>
      </c>
      <c r="K714" s="9">
        <v>0</v>
      </c>
      <c r="L714" s="8">
        <v>11742</v>
      </c>
      <c r="M714" s="9">
        <v>11</v>
      </c>
      <c r="N714" s="9">
        <f t="shared" si="120"/>
        <v>11730</v>
      </c>
      <c r="O714" s="9">
        <f t="shared" si="121"/>
        <v>30</v>
      </c>
      <c r="P714" s="7">
        <v>7.95</v>
      </c>
      <c r="Q714" s="7">
        <v>18.16</v>
      </c>
      <c r="R714" s="9">
        <v>1</v>
      </c>
      <c r="S714" s="9">
        <v>0</v>
      </c>
      <c r="T714" s="9">
        <v>1</v>
      </c>
      <c r="U714" s="9">
        <v>0</v>
      </c>
      <c r="V714" s="9">
        <v>0</v>
      </c>
      <c r="W714" s="25">
        <v>0</v>
      </c>
      <c r="X714" s="9">
        <v>0</v>
      </c>
      <c r="Y714" s="9">
        <v>0</v>
      </c>
      <c r="Z714" s="25">
        <v>1</v>
      </c>
      <c r="AA714" s="9">
        <v>0</v>
      </c>
      <c r="AB714" s="25">
        <v>1</v>
      </c>
      <c r="AC714" s="17">
        <v>2007</v>
      </c>
      <c r="AD714" s="27" t="s">
        <v>87</v>
      </c>
      <c r="AE714" s="27" t="s">
        <v>87</v>
      </c>
      <c r="AF714" s="27" t="s">
        <v>87</v>
      </c>
      <c r="AG714" s="34" t="s">
        <v>87</v>
      </c>
      <c r="AH714" s="33">
        <v>0.60299999999999998</v>
      </c>
      <c r="AI714" s="15">
        <v>0.39700000000000002</v>
      </c>
      <c r="AJ714" s="30">
        <f t="shared" si="116"/>
        <v>0.78400000000000003</v>
      </c>
      <c r="AK714" s="31">
        <v>0.216</v>
      </c>
      <c r="AL714" s="30">
        <f t="shared" si="117"/>
        <v>0.76300000000000001</v>
      </c>
      <c r="AM714" s="31">
        <v>0.23699999999999999</v>
      </c>
      <c r="AN714">
        <v>0</v>
      </c>
      <c r="AO714" s="15">
        <v>1</v>
      </c>
      <c r="AP714">
        <f t="shared" si="118"/>
        <v>0.20799999999999996</v>
      </c>
      <c r="AQ714" s="15">
        <v>0.79200000000000004</v>
      </c>
      <c r="AR714" s="15" t="s">
        <v>29</v>
      </c>
      <c r="AS714">
        <v>0</v>
      </c>
      <c r="AT714">
        <v>0</v>
      </c>
      <c r="AU714">
        <v>1</v>
      </c>
      <c r="AV714">
        <v>0</v>
      </c>
      <c r="AW714">
        <v>0</v>
      </c>
      <c r="AX714">
        <v>0</v>
      </c>
      <c r="AY714" s="15">
        <v>0</v>
      </c>
      <c r="AZ714">
        <v>0</v>
      </c>
      <c r="BA714">
        <v>1</v>
      </c>
      <c r="BB714" s="15">
        <v>0</v>
      </c>
      <c r="BC714">
        <v>5087</v>
      </c>
      <c r="BD714">
        <v>754</v>
      </c>
      <c r="BE714" s="56">
        <v>0.54100000000000004</v>
      </c>
      <c r="BF714" s="56">
        <f t="shared" si="119"/>
        <v>32.11</v>
      </c>
      <c r="BG714">
        <v>1</v>
      </c>
      <c r="BH714">
        <v>0</v>
      </c>
      <c r="BI714">
        <v>0</v>
      </c>
      <c r="BJ714">
        <v>0</v>
      </c>
      <c r="BK714">
        <v>0</v>
      </c>
      <c r="BL714" s="15">
        <v>0</v>
      </c>
      <c r="BM714">
        <v>0</v>
      </c>
      <c r="BN714">
        <v>0</v>
      </c>
      <c r="BO714">
        <v>1</v>
      </c>
      <c r="BP714" s="15">
        <v>0</v>
      </c>
      <c r="BQ714">
        <v>0</v>
      </c>
      <c r="BR714">
        <v>0</v>
      </c>
      <c r="BS714" s="15">
        <v>0</v>
      </c>
      <c r="BT714">
        <v>0</v>
      </c>
      <c r="BU714">
        <v>0</v>
      </c>
      <c r="BV714">
        <v>1</v>
      </c>
      <c r="BW714">
        <v>0</v>
      </c>
      <c r="BX714">
        <v>0</v>
      </c>
      <c r="BY714">
        <v>0</v>
      </c>
      <c r="BZ714">
        <v>0</v>
      </c>
      <c r="CA714">
        <v>1</v>
      </c>
      <c r="CB714">
        <v>0</v>
      </c>
      <c r="CC714">
        <v>0</v>
      </c>
      <c r="CD714">
        <v>0</v>
      </c>
      <c r="CE714" s="15">
        <v>1</v>
      </c>
      <c r="CF714">
        <v>2.3E-2</v>
      </c>
      <c r="CG714">
        <v>13</v>
      </c>
      <c r="CH714">
        <v>1</v>
      </c>
      <c r="CI714">
        <v>0</v>
      </c>
      <c r="CJ714">
        <v>34</v>
      </c>
      <c r="CK714" s="28" t="s">
        <v>80</v>
      </c>
    </row>
    <row r="715" spans="1:89" x14ac:dyDescent="0.35">
      <c r="A715">
        <v>714</v>
      </c>
      <c r="B715">
        <v>45</v>
      </c>
      <c r="C715" s="21" t="s">
        <v>184</v>
      </c>
      <c r="D715" s="11">
        <v>6.1</v>
      </c>
      <c r="E715" s="12">
        <v>0.2</v>
      </c>
      <c r="F715" s="7">
        <v>19.8571428571429</v>
      </c>
      <c r="G715" s="8">
        <v>0</v>
      </c>
      <c r="H715" s="9">
        <v>0</v>
      </c>
      <c r="I715" s="9">
        <v>1</v>
      </c>
      <c r="J715" s="9">
        <v>0</v>
      </c>
      <c r="K715" s="9">
        <v>0</v>
      </c>
      <c r="L715" s="8">
        <v>7169</v>
      </c>
      <c r="M715" s="9">
        <v>12</v>
      </c>
      <c r="N715" s="9">
        <f t="shared" si="120"/>
        <v>7156</v>
      </c>
      <c r="O715" s="9">
        <f t="shared" si="121"/>
        <v>30</v>
      </c>
      <c r="P715" s="7">
        <v>8.1310000000000002</v>
      </c>
      <c r="Q715" s="7">
        <v>18.23</v>
      </c>
      <c r="R715" s="9">
        <v>1</v>
      </c>
      <c r="S715" s="9">
        <v>0</v>
      </c>
      <c r="T715" s="9">
        <v>1</v>
      </c>
      <c r="U715" s="9">
        <v>0</v>
      </c>
      <c r="V715" s="9">
        <v>0</v>
      </c>
      <c r="W715" s="25">
        <v>0</v>
      </c>
      <c r="X715" s="9">
        <v>0</v>
      </c>
      <c r="Y715" s="9">
        <v>0</v>
      </c>
      <c r="Z715" s="25">
        <v>1</v>
      </c>
      <c r="AA715" s="9">
        <v>0</v>
      </c>
      <c r="AB715" s="25">
        <v>1</v>
      </c>
      <c r="AC715" s="17">
        <v>2007</v>
      </c>
      <c r="AD715" s="27" t="s">
        <v>87</v>
      </c>
      <c r="AE715" s="27" t="s">
        <v>87</v>
      </c>
      <c r="AF715" s="27" t="s">
        <v>87</v>
      </c>
      <c r="AG715" s="34" t="s">
        <v>87</v>
      </c>
      <c r="AH715" s="33">
        <v>0.60299999999999998</v>
      </c>
      <c r="AI715" s="15">
        <v>0.39700000000000002</v>
      </c>
      <c r="AJ715" s="30">
        <f t="shared" si="116"/>
        <v>0.78200000000000003</v>
      </c>
      <c r="AK715" s="31">
        <v>0.218</v>
      </c>
      <c r="AL715" s="30">
        <f t="shared" si="117"/>
        <v>0.77600000000000002</v>
      </c>
      <c r="AM715" s="31">
        <v>0.224</v>
      </c>
      <c r="AN715">
        <v>0</v>
      </c>
      <c r="AO715" s="15">
        <v>1</v>
      </c>
      <c r="AP715">
        <f t="shared" si="118"/>
        <v>0.18899999999999995</v>
      </c>
      <c r="AQ715" s="15">
        <v>0.81100000000000005</v>
      </c>
      <c r="AR715" s="15" t="s">
        <v>29</v>
      </c>
      <c r="AS715">
        <v>0</v>
      </c>
      <c r="AT715">
        <v>0</v>
      </c>
      <c r="AU715">
        <v>1</v>
      </c>
      <c r="AV715">
        <v>0</v>
      </c>
      <c r="AW715">
        <v>0</v>
      </c>
      <c r="AX715">
        <v>0</v>
      </c>
      <c r="AY715" s="15">
        <v>0</v>
      </c>
      <c r="AZ715">
        <v>0</v>
      </c>
      <c r="BA715">
        <v>1</v>
      </c>
      <c r="BB715" s="15">
        <v>0</v>
      </c>
      <c r="BC715">
        <v>5087</v>
      </c>
      <c r="BD715">
        <v>754</v>
      </c>
      <c r="BE715" s="56">
        <v>0.54100000000000004</v>
      </c>
      <c r="BF715" s="56">
        <f t="shared" si="119"/>
        <v>32.361000000000004</v>
      </c>
      <c r="BG715">
        <v>1</v>
      </c>
      <c r="BH715">
        <v>0</v>
      </c>
      <c r="BI715">
        <v>0</v>
      </c>
      <c r="BJ715">
        <v>0</v>
      </c>
      <c r="BK715">
        <v>0</v>
      </c>
      <c r="BL715" s="15">
        <v>0</v>
      </c>
      <c r="BM715">
        <v>0</v>
      </c>
      <c r="BN715">
        <v>0</v>
      </c>
      <c r="BO715">
        <v>1</v>
      </c>
      <c r="BP715" s="15">
        <v>0</v>
      </c>
      <c r="BQ715">
        <v>0</v>
      </c>
      <c r="BR715">
        <v>0</v>
      </c>
      <c r="BS715" s="15">
        <v>0</v>
      </c>
      <c r="BT715">
        <v>0</v>
      </c>
      <c r="BU715">
        <v>0</v>
      </c>
      <c r="BV715">
        <v>1</v>
      </c>
      <c r="BW715">
        <v>0</v>
      </c>
      <c r="BX715">
        <v>0</v>
      </c>
      <c r="BY715">
        <v>0</v>
      </c>
      <c r="BZ715">
        <v>0</v>
      </c>
      <c r="CA715">
        <v>1</v>
      </c>
      <c r="CB715">
        <v>0</v>
      </c>
      <c r="CC715">
        <v>0</v>
      </c>
      <c r="CD715">
        <v>0</v>
      </c>
      <c r="CE715" s="15">
        <v>1</v>
      </c>
      <c r="CF715">
        <v>2.3E-2</v>
      </c>
      <c r="CG715">
        <v>13</v>
      </c>
      <c r="CH715">
        <v>1</v>
      </c>
      <c r="CI715">
        <v>0</v>
      </c>
      <c r="CJ715">
        <v>34</v>
      </c>
      <c r="CK715" s="28" t="s">
        <v>80</v>
      </c>
    </row>
    <row r="716" spans="1:89" x14ac:dyDescent="0.35">
      <c r="A716">
        <v>715</v>
      </c>
      <c r="B716">
        <v>45</v>
      </c>
      <c r="C716" s="21" t="s">
        <v>184</v>
      </c>
      <c r="D716" s="11">
        <v>5.0999999999999996</v>
      </c>
      <c r="E716" s="12">
        <v>0.2</v>
      </c>
      <c r="F716" s="7">
        <v>20.8571428571429</v>
      </c>
      <c r="G716" s="8">
        <v>0</v>
      </c>
      <c r="H716" s="9">
        <v>0</v>
      </c>
      <c r="I716" s="9">
        <v>1</v>
      </c>
      <c r="J716" s="9">
        <v>0</v>
      </c>
      <c r="K716" s="9">
        <v>0</v>
      </c>
      <c r="L716" s="8">
        <v>12016</v>
      </c>
      <c r="M716" s="9">
        <v>13</v>
      </c>
      <c r="N716" s="9">
        <f t="shared" si="120"/>
        <v>12002</v>
      </c>
      <c r="O716" s="9">
        <f t="shared" si="121"/>
        <v>30</v>
      </c>
      <c r="P716" s="7">
        <v>8.1310000000000002</v>
      </c>
      <c r="Q716" s="7">
        <v>18.23</v>
      </c>
      <c r="R716" s="9">
        <v>1</v>
      </c>
      <c r="S716" s="9">
        <v>0</v>
      </c>
      <c r="T716" s="9">
        <v>1</v>
      </c>
      <c r="U716" s="9">
        <v>0</v>
      </c>
      <c r="V716" s="9">
        <v>0</v>
      </c>
      <c r="W716" s="25">
        <v>0</v>
      </c>
      <c r="X716" s="9">
        <v>0</v>
      </c>
      <c r="Y716" s="9">
        <v>0</v>
      </c>
      <c r="Z716" s="25">
        <v>1</v>
      </c>
      <c r="AA716" s="9">
        <v>0</v>
      </c>
      <c r="AB716" s="25">
        <v>1</v>
      </c>
      <c r="AC716" s="17">
        <v>2007</v>
      </c>
      <c r="AD716" s="27" t="s">
        <v>87</v>
      </c>
      <c r="AE716" s="27" t="s">
        <v>87</v>
      </c>
      <c r="AF716" s="27" t="s">
        <v>87</v>
      </c>
      <c r="AG716" s="34" t="s">
        <v>87</v>
      </c>
      <c r="AH716" s="33">
        <v>0.60299999999999998</v>
      </c>
      <c r="AI716" s="15">
        <v>0.39700000000000002</v>
      </c>
      <c r="AJ716" s="30">
        <f t="shared" si="116"/>
        <v>0.78200000000000003</v>
      </c>
      <c r="AK716" s="31">
        <v>0.218</v>
      </c>
      <c r="AL716" s="30">
        <f t="shared" si="117"/>
        <v>0.77600000000000002</v>
      </c>
      <c r="AM716" s="31">
        <v>0.224</v>
      </c>
      <c r="AN716">
        <v>0</v>
      </c>
      <c r="AO716" s="15">
        <v>1</v>
      </c>
      <c r="AP716">
        <f t="shared" si="118"/>
        <v>0.18899999999999995</v>
      </c>
      <c r="AQ716" s="15">
        <v>0.81100000000000005</v>
      </c>
      <c r="AR716" s="15" t="s">
        <v>29</v>
      </c>
      <c r="AS716">
        <v>0</v>
      </c>
      <c r="AT716">
        <v>0</v>
      </c>
      <c r="AU716">
        <v>1</v>
      </c>
      <c r="AV716">
        <v>0</v>
      </c>
      <c r="AW716">
        <v>0</v>
      </c>
      <c r="AX716">
        <v>0</v>
      </c>
      <c r="AY716" s="15">
        <v>0</v>
      </c>
      <c r="AZ716">
        <v>0</v>
      </c>
      <c r="BA716">
        <v>1</v>
      </c>
      <c r="BB716" s="15">
        <v>0</v>
      </c>
      <c r="BC716">
        <v>5087</v>
      </c>
      <c r="BD716">
        <v>754</v>
      </c>
      <c r="BE716" s="56">
        <v>0.54100000000000004</v>
      </c>
      <c r="BF716" s="56">
        <f t="shared" si="119"/>
        <v>32.361000000000004</v>
      </c>
      <c r="BG716">
        <v>1</v>
      </c>
      <c r="BH716">
        <v>0</v>
      </c>
      <c r="BI716">
        <v>0</v>
      </c>
      <c r="BJ716">
        <v>0</v>
      </c>
      <c r="BK716">
        <v>0</v>
      </c>
      <c r="BL716" s="15">
        <v>0</v>
      </c>
      <c r="BM716">
        <v>0</v>
      </c>
      <c r="BN716">
        <v>0</v>
      </c>
      <c r="BO716">
        <v>1</v>
      </c>
      <c r="BP716" s="15">
        <v>0</v>
      </c>
      <c r="BQ716">
        <v>0</v>
      </c>
      <c r="BR716">
        <v>0</v>
      </c>
      <c r="BS716" s="15">
        <v>0</v>
      </c>
      <c r="BT716">
        <v>0</v>
      </c>
      <c r="BU716">
        <v>0</v>
      </c>
      <c r="BV716">
        <v>1</v>
      </c>
      <c r="BW716">
        <v>0</v>
      </c>
      <c r="BX716">
        <v>0</v>
      </c>
      <c r="BY716">
        <v>0</v>
      </c>
      <c r="BZ716">
        <v>0</v>
      </c>
      <c r="CA716">
        <v>1</v>
      </c>
      <c r="CB716">
        <v>0</v>
      </c>
      <c r="CC716">
        <v>0</v>
      </c>
      <c r="CD716">
        <v>0</v>
      </c>
      <c r="CE716" s="15">
        <v>1</v>
      </c>
      <c r="CF716">
        <v>2.3E-2</v>
      </c>
      <c r="CG716">
        <v>13</v>
      </c>
      <c r="CH716">
        <v>1</v>
      </c>
      <c r="CI716">
        <v>0</v>
      </c>
      <c r="CJ716">
        <v>34</v>
      </c>
      <c r="CK716" s="28" t="s">
        <v>80</v>
      </c>
    </row>
    <row r="717" spans="1:89" x14ac:dyDescent="0.35">
      <c r="A717">
        <v>716</v>
      </c>
      <c r="B717">
        <v>45</v>
      </c>
      <c r="C717" s="21" t="s">
        <v>184</v>
      </c>
      <c r="D717" s="11">
        <v>6.7</v>
      </c>
      <c r="E717" s="12">
        <v>0.2</v>
      </c>
      <c r="F717" s="7">
        <v>21.8571428571429</v>
      </c>
      <c r="G717" s="8">
        <v>0</v>
      </c>
      <c r="H717" s="9">
        <v>0</v>
      </c>
      <c r="I717" s="9">
        <v>1</v>
      </c>
      <c r="J717" s="9">
        <v>0</v>
      </c>
      <c r="K717" s="9">
        <v>0</v>
      </c>
      <c r="L717" s="8">
        <v>7232</v>
      </c>
      <c r="M717" s="9">
        <v>14</v>
      </c>
      <c r="N717" s="9">
        <f t="shared" si="120"/>
        <v>7217</v>
      </c>
      <c r="O717" s="9">
        <f t="shared" si="121"/>
        <v>30</v>
      </c>
      <c r="P717" s="7">
        <v>8.3089999999999993</v>
      </c>
      <c r="Q717" s="7">
        <v>18.27</v>
      </c>
      <c r="R717" s="9">
        <v>1</v>
      </c>
      <c r="S717" s="9">
        <v>0</v>
      </c>
      <c r="T717" s="9">
        <v>1</v>
      </c>
      <c r="U717" s="9">
        <v>0</v>
      </c>
      <c r="V717" s="9">
        <v>0</v>
      </c>
      <c r="W717" s="25">
        <v>0</v>
      </c>
      <c r="X717" s="9">
        <v>0</v>
      </c>
      <c r="Y717" s="9">
        <v>0</v>
      </c>
      <c r="Z717" s="25">
        <v>1</v>
      </c>
      <c r="AA717" s="9">
        <v>0</v>
      </c>
      <c r="AB717" s="25">
        <v>1</v>
      </c>
      <c r="AC717" s="17">
        <v>2007</v>
      </c>
      <c r="AD717" s="27" t="s">
        <v>87</v>
      </c>
      <c r="AE717" s="27" t="s">
        <v>87</v>
      </c>
      <c r="AF717" s="27" t="s">
        <v>87</v>
      </c>
      <c r="AG717" s="34" t="s">
        <v>87</v>
      </c>
      <c r="AH717" s="33">
        <v>0.60299999999999998</v>
      </c>
      <c r="AI717" s="15">
        <v>0.39700000000000002</v>
      </c>
      <c r="AJ717" s="30">
        <f t="shared" si="116"/>
        <v>0.77900000000000003</v>
      </c>
      <c r="AK717" s="31">
        <v>0.221</v>
      </c>
      <c r="AL717" s="30">
        <f t="shared" si="117"/>
        <v>0.78800000000000003</v>
      </c>
      <c r="AM717" s="31">
        <v>0.21199999999999999</v>
      </c>
      <c r="AN717">
        <v>0</v>
      </c>
      <c r="AO717" s="15">
        <v>1</v>
      </c>
      <c r="AP717">
        <f t="shared" si="118"/>
        <v>0.18100000000000005</v>
      </c>
      <c r="AQ717" s="15">
        <v>0.81899999999999995</v>
      </c>
      <c r="AR717" s="15" t="s">
        <v>29</v>
      </c>
      <c r="AS717">
        <v>0</v>
      </c>
      <c r="AT717">
        <v>0</v>
      </c>
      <c r="AU717">
        <v>1</v>
      </c>
      <c r="AV717">
        <v>0</v>
      </c>
      <c r="AW717">
        <v>0</v>
      </c>
      <c r="AX717">
        <v>0</v>
      </c>
      <c r="AY717" s="15">
        <v>0</v>
      </c>
      <c r="AZ717">
        <v>0</v>
      </c>
      <c r="BA717">
        <v>1</v>
      </c>
      <c r="BB717" s="15">
        <v>0</v>
      </c>
      <c r="BC717">
        <v>5087</v>
      </c>
      <c r="BD717">
        <v>754</v>
      </c>
      <c r="BE717" s="56">
        <v>0.54100000000000004</v>
      </c>
      <c r="BF717" s="56">
        <f t="shared" si="119"/>
        <v>32.579000000000001</v>
      </c>
      <c r="BG717">
        <v>1</v>
      </c>
      <c r="BH717">
        <v>0</v>
      </c>
      <c r="BI717">
        <v>0</v>
      </c>
      <c r="BJ717">
        <v>0</v>
      </c>
      <c r="BK717">
        <v>0</v>
      </c>
      <c r="BL717" s="15">
        <v>0</v>
      </c>
      <c r="BM717">
        <v>0</v>
      </c>
      <c r="BN717">
        <v>0</v>
      </c>
      <c r="BO717">
        <v>1</v>
      </c>
      <c r="BP717" s="15">
        <v>0</v>
      </c>
      <c r="BQ717">
        <v>0</v>
      </c>
      <c r="BR717">
        <v>0</v>
      </c>
      <c r="BS717" s="15">
        <v>0</v>
      </c>
      <c r="BT717">
        <v>0</v>
      </c>
      <c r="BU717">
        <v>0</v>
      </c>
      <c r="BV717">
        <v>1</v>
      </c>
      <c r="BW717">
        <v>0</v>
      </c>
      <c r="BX717">
        <v>0</v>
      </c>
      <c r="BY717">
        <v>0</v>
      </c>
      <c r="BZ717">
        <v>0</v>
      </c>
      <c r="CA717">
        <v>1</v>
      </c>
      <c r="CB717">
        <v>0</v>
      </c>
      <c r="CC717">
        <v>0</v>
      </c>
      <c r="CD717">
        <v>0</v>
      </c>
      <c r="CE717" s="15">
        <v>1</v>
      </c>
      <c r="CF717">
        <v>2.3E-2</v>
      </c>
      <c r="CG717">
        <v>13</v>
      </c>
      <c r="CH717">
        <v>1</v>
      </c>
      <c r="CI717">
        <v>0</v>
      </c>
      <c r="CJ717">
        <v>34</v>
      </c>
      <c r="CK717" s="28" t="s">
        <v>80</v>
      </c>
    </row>
    <row r="718" spans="1:89" x14ac:dyDescent="0.35">
      <c r="A718">
        <v>717</v>
      </c>
      <c r="B718">
        <v>45</v>
      </c>
      <c r="C718" s="21" t="s">
        <v>184</v>
      </c>
      <c r="D718" s="11">
        <v>5.9</v>
      </c>
      <c r="E718" s="12">
        <v>0.2</v>
      </c>
      <c r="F718" s="7">
        <v>22.8571428571429</v>
      </c>
      <c r="G718" s="8">
        <v>0</v>
      </c>
      <c r="H718" s="9">
        <v>0</v>
      </c>
      <c r="I718" s="9">
        <v>1</v>
      </c>
      <c r="J718" s="9">
        <v>0</v>
      </c>
      <c r="K718" s="9">
        <v>0</v>
      </c>
      <c r="L718" s="8">
        <v>12692</v>
      </c>
      <c r="M718" s="9">
        <v>15</v>
      </c>
      <c r="N718" s="9">
        <f t="shared" si="120"/>
        <v>12676</v>
      </c>
      <c r="O718" s="9">
        <f t="shared" si="121"/>
        <v>30</v>
      </c>
      <c r="P718" s="7">
        <v>8.3089999999999993</v>
      </c>
      <c r="Q718" s="7">
        <v>18.27</v>
      </c>
      <c r="R718" s="9">
        <v>1</v>
      </c>
      <c r="S718" s="9">
        <v>0</v>
      </c>
      <c r="T718" s="9">
        <v>1</v>
      </c>
      <c r="U718" s="9">
        <v>0</v>
      </c>
      <c r="V718" s="9">
        <v>0</v>
      </c>
      <c r="W718" s="25">
        <v>0</v>
      </c>
      <c r="X718" s="9">
        <v>0</v>
      </c>
      <c r="Y718" s="9">
        <v>0</v>
      </c>
      <c r="Z718" s="25">
        <v>1</v>
      </c>
      <c r="AA718" s="9">
        <v>0</v>
      </c>
      <c r="AB718" s="25">
        <v>1</v>
      </c>
      <c r="AC718" s="17">
        <v>2007</v>
      </c>
      <c r="AD718" s="27" t="s">
        <v>87</v>
      </c>
      <c r="AE718" s="27" t="s">
        <v>87</v>
      </c>
      <c r="AF718" s="27" t="s">
        <v>87</v>
      </c>
      <c r="AG718" s="34" t="s">
        <v>87</v>
      </c>
      <c r="AH718" s="33">
        <v>0.60299999999999998</v>
      </c>
      <c r="AI718" s="15">
        <v>0.39700000000000002</v>
      </c>
      <c r="AJ718" s="30">
        <f t="shared" si="116"/>
        <v>0.77900000000000003</v>
      </c>
      <c r="AK718" s="31">
        <v>0.221</v>
      </c>
      <c r="AL718" s="30">
        <f t="shared" si="117"/>
        <v>0.78800000000000003</v>
      </c>
      <c r="AM718" s="31">
        <v>0.21199999999999999</v>
      </c>
      <c r="AN718">
        <v>0</v>
      </c>
      <c r="AO718" s="15">
        <v>1</v>
      </c>
      <c r="AP718">
        <f t="shared" si="118"/>
        <v>0.18100000000000005</v>
      </c>
      <c r="AQ718" s="15">
        <v>0.81899999999999995</v>
      </c>
      <c r="AR718" s="15" t="s">
        <v>29</v>
      </c>
      <c r="AS718">
        <v>0</v>
      </c>
      <c r="AT718">
        <v>0</v>
      </c>
      <c r="AU718">
        <v>1</v>
      </c>
      <c r="AV718">
        <v>0</v>
      </c>
      <c r="AW718">
        <v>0</v>
      </c>
      <c r="AX718">
        <v>0</v>
      </c>
      <c r="AY718" s="15">
        <v>0</v>
      </c>
      <c r="AZ718">
        <v>0</v>
      </c>
      <c r="BA718">
        <v>1</v>
      </c>
      <c r="BB718" s="15">
        <v>0</v>
      </c>
      <c r="BC718">
        <v>5087</v>
      </c>
      <c r="BD718">
        <v>754</v>
      </c>
      <c r="BE718" s="56">
        <v>0.54100000000000004</v>
      </c>
      <c r="BF718" s="56">
        <f t="shared" si="119"/>
        <v>32.579000000000001</v>
      </c>
      <c r="BG718">
        <v>1</v>
      </c>
      <c r="BH718">
        <v>0</v>
      </c>
      <c r="BI718">
        <v>0</v>
      </c>
      <c r="BJ718">
        <v>0</v>
      </c>
      <c r="BK718">
        <v>0</v>
      </c>
      <c r="BL718" s="15">
        <v>0</v>
      </c>
      <c r="BM718">
        <v>0</v>
      </c>
      <c r="BN718">
        <v>0</v>
      </c>
      <c r="BO718">
        <v>1</v>
      </c>
      <c r="BP718" s="15">
        <v>0</v>
      </c>
      <c r="BQ718">
        <v>0</v>
      </c>
      <c r="BR718">
        <v>0</v>
      </c>
      <c r="BS718" s="15">
        <v>0</v>
      </c>
      <c r="BT718">
        <v>0</v>
      </c>
      <c r="BU718">
        <v>0</v>
      </c>
      <c r="BV718">
        <v>1</v>
      </c>
      <c r="BW718">
        <v>0</v>
      </c>
      <c r="BX718">
        <v>0</v>
      </c>
      <c r="BY718">
        <v>0</v>
      </c>
      <c r="BZ718">
        <v>0</v>
      </c>
      <c r="CA718">
        <v>1</v>
      </c>
      <c r="CB718">
        <v>0</v>
      </c>
      <c r="CC718">
        <v>0</v>
      </c>
      <c r="CD718">
        <v>0</v>
      </c>
      <c r="CE718" s="15">
        <v>1</v>
      </c>
      <c r="CF718">
        <v>2.3E-2</v>
      </c>
      <c r="CG718">
        <v>13</v>
      </c>
      <c r="CH718">
        <v>1</v>
      </c>
      <c r="CI718">
        <v>0</v>
      </c>
      <c r="CJ718">
        <v>34</v>
      </c>
      <c r="CK718" s="28" t="s">
        <v>80</v>
      </c>
    </row>
    <row r="719" spans="1:89" x14ac:dyDescent="0.35">
      <c r="A719">
        <v>718</v>
      </c>
      <c r="B719">
        <v>45</v>
      </c>
      <c r="C719" s="21" t="s">
        <v>184</v>
      </c>
      <c r="D719" s="11">
        <v>6.2</v>
      </c>
      <c r="E719" s="12">
        <v>0.2</v>
      </c>
      <c r="F719" s="7">
        <v>23.8571428571429</v>
      </c>
      <c r="G719" s="8">
        <v>0</v>
      </c>
      <c r="H719" s="9">
        <v>0</v>
      </c>
      <c r="I719" s="9">
        <v>1</v>
      </c>
      <c r="J719" s="9">
        <v>0</v>
      </c>
      <c r="K719" s="9">
        <v>0</v>
      </c>
      <c r="L719" s="8">
        <v>7607</v>
      </c>
      <c r="M719" s="9">
        <v>16</v>
      </c>
      <c r="N719" s="9">
        <f t="shared" si="120"/>
        <v>7590</v>
      </c>
      <c r="O719" s="9">
        <f t="shared" si="121"/>
        <v>30</v>
      </c>
      <c r="P719" s="7">
        <v>8.4130000000000003</v>
      </c>
      <c r="Q719" s="7">
        <v>18.39</v>
      </c>
      <c r="R719" s="9">
        <v>1</v>
      </c>
      <c r="S719" s="9">
        <v>0</v>
      </c>
      <c r="T719" s="9">
        <v>1</v>
      </c>
      <c r="U719" s="9">
        <v>0</v>
      </c>
      <c r="V719" s="9">
        <v>0</v>
      </c>
      <c r="W719" s="25">
        <v>0</v>
      </c>
      <c r="X719" s="9">
        <v>0</v>
      </c>
      <c r="Y719" s="9">
        <v>0</v>
      </c>
      <c r="Z719" s="25">
        <v>1</v>
      </c>
      <c r="AA719" s="9">
        <v>0</v>
      </c>
      <c r="AB719" s="25">
        <v>1</v>
      </c>
      <c r="AC719" s="17">
        <v>2007</v>
      </c>
      <c r="AD719" s="27" t="s">
        <v>87</v>
      </c>
      <c r="AE719" s="27" t="s">
        <v>87</v>
      </c>
      <c r="AF719" s="27" t="s">
        <v>87</v>
      </c>
      <c r="AG719" s="34" t="s">
        <v>87</v>
      </c>
      <c r="AH719" s="33">
        <v>0.60299999999999998</v>
      </c>
      <c r="AI719" s="15">
        <v>0.39700000000000002</v>
      </c>
      <c r="AJ719" s="30">
        <f t="shared" si="116"/>
        <v>0.77900000000000003</v>
      </c>
      <c r="AK719" s="31">
        <v>0.221</v>
      </c>
      <c r="AL719" s="30">
        <f t="shared" si="117"/>
        <v>0.78700000000000003</v>
      </c>
      <c r="AM719" s="31">
        <v>0.21299999999999999</v>
      </c>
      <c r="AN719">
        <v>0</v>
      </c>
      <c r="AO719" s="15">
        <v>1</v>
      </c>
      <c r="AP719">
        <f t="shared" si="118"/>
        <v>0.17500000000000004</v>
      </c>
      <c r="AQ719" s="15">
        <v>0.82499999999999996</v>
      </c>
      <c r="AR719" s="15" t="s">
        <v>29</v>
      </c>
      <c r="AS719">
        <v>0</v>
      </c>
      <c r="AT719">
        <v>0</v>
      </c>
      <c r="AU719">
        <v>1</v>
      </c>
      <c r="AV719">
        <v>0</v>
      </c>
      <c r="AW719">
        <v>0</v>
      </c>
      <c r="AX719">
        <v>0</v>
      </c>
      <c r="AY719" s="15">
        <v>0</v>
      </c>
      <c r="AZ719">
        <v>0</v>
      </c>
      <c r="BA719">
        <v>1</v>
      </c>
      <c r="BB719" s="15">
        <v>0</v>
      </c>
      <c r="BC719">
        <v>5087</v>
      </c>
      <c r="BD719">
        <v>754</v>
      </c>
      <c r="BE719" s="56">
        <v>0.54100000000000004</v>
      </c>
      <c r="BF719" s="56">
        <f t="shared" si="119"/>
        <v>32.802999999999997</v>
      </c>
      <c r="BG719">
        <v>1</v>
      </c>
      <c r="BH719">
        <v>0</v>
      </c>
      <c r="BI719">
        <v>0</v>
      </c>
      <c r="BJ719">
        <v>0</v>
      </c>
      <c r="BK719">
        <v>0</v>
      </c>
      <c r="BL719" s="15">
        <v>0</v>
      </c>
      <c r="BM719">
        <v>0</v>
      </c>
      <c r="BN719">
        <v>0</v>
      </c>
      <c r="BO719">
        <v>1</v>
      </c>
      <c r="BP719" s="15">
        <v>0</v>
      </c>
      <c r="BQ719">
        <v>0</v>
      </c>
      <c r="BR719">
        <v>0</v>
      </c>
      <c r="BS719" s="15">
        <v>0</v>
      </c>
      <c r="BT719">
        <v>0</v>
      </c>
      <c r="BU719">
        <v>0</v>
      </c>
      <c r="BV719">
        <v>1</v>
      </c>
      <c r="BW719">
        <v>0</v>
      </c>
      <c r="BX719">
        <v>0</v>
      </c>
      <c r="BY719">
        <v>0</v>
      </c>
      <c r="BZ719">
        <v>0</v>
      </c>
      <c r="CA719">
        <v>1</v>
      </c>
      <c r="CB719">
        <v>0</v>
      </c>
      <c r="CC719">
        <v>0</v>
      </c>
      <c r="CD719">
        <v>0</v>
      </c>
      <c r="CE719" s="15">
        <v>1</v>
      </c>
      <c r="CF719">
        <v>2.3E-2</v>
      </c>
      <c r="CG719">
        <v>13</v>
      </c>
      <c r="CH719">
        <v>1</v>
      </c>
      <c r="CI719">
        <v>0</v>
      </c>
      <c r="CJ719">
        <v>34</v>
      </c>
      <c r="CK719" s="28" t="s">
        <v>80</v>
      </c>
    </row>
    <row r="720" spans="1:89" x14ac:dyDescent="0.35">
      <c r="A720">
        <v>719</v>
      </c>
      <c r="B720">
        <v>45</v>
      </c>
      <c r="C720" s="21" t="s">
        <v>184</v>
      </c>
      <c r="D720" s="11">
        <v>5</v>
      </c>
      <c r="E720" s="12">
        <v>0.2</v>
      </c>
      <c r="F720" s="7">
        <v>24.8571428571429</v>
      </c>
      <c r="G720" s="8">
        <v>0</v>
      </c>
      <c r="H720" s="9">
        <v>0</v>
      </c>
      <c r="I720" s="9">
        <v>1</v>
      </c>
      <c r="J720" s="9">
        <v>0</v>
      </c>
      <c r="K720" s="9">
        <v>0</v>
      </c>
      <c r="L720" s="8">
        <v>12622</v>
      </c>
      <c r="M720" s="9">
        <v>17</v>
      </c>
      <c r="N720" s="9">
        <f t="shared" si="120"/>
        <v>12604</v>
      </c>
      <c r="O720" s="9">
        <f t="shared" si="121"/>
        <v>30</v>
      </c>
      <c r="P720" s="7">
        <v>8.4130000000000003</v>
      </c>
      <c r="Q720" s="7">
        <v>18.39</v>
      </c>
      <c r="R720" s="9">
        <v>1</v>
      </c>
      <c r="S720" s="9">
        <v>0</v>
      </c>
      <c r="T720" s="9">
        <v>1</v>
      </c>
      <c r="U720" s="9">
        <v>0</v>
      </c>
      <c r="V720" s="9">
        <v>0</v>
      </c>
      <c r="W720" s="25">
        <v>0</v>
      </c>
      <c r="X720" s="9">
        <v>0</v>
      </c>
      <c r="Y720" s="9">
        <v>0</v>
      </c>
      <c r="Z720" s="25">
        <v>1</v>
      </c>
      <c r="AA720" s="9">
        <v>0</v>
      </c>
      <c r="AB720" s="25">
        <v>1</v>
      </c>
      <c r="AC720" s="17">
        <v>2007</v>
      </c>
      <c r="AD720" s="27" t="s">
        <v>87</v>
      </c>
      <c r="AE720" s="27" t="s">
        <v>87</v>
      </c>
      <c r="AF720" s="27" t="s">
        <v>87</v>
      </c>
      <c r="AG720" s="34" t="s">
        <v>87</v>
      </c>
      <c r="AH720" s="33">
        <v>0.60299999999999998</v>
      </c>
      <c r="AI720" s="15">
        <v>0.39700000000000002</v>
      </c>
      <c r="AJ720" s="30">
        <f t="shared" si="116"/>
        <v>0.77900000000000003</v>
      </c>
      <c r="AK720" s="31">
        <v>0.221</v>
      </c>
      <c r="AL720" s="30">
        <f t="shared" si="117"/>
        <v>0.78700000000000003</v>
      </c>
      <c r="AM720" s="31">
        <v>0.21299999999999999</v>
      </c>
      <c r="AN720">
        <v>0</v>
      </c>
      <c r="AO720" s="15">
        <v>1</v>
      </c>
      <c r="AP720">
        <f t="shared" si="118"/>
        <v>0.17500000000000004</v>
      </c>
      <c r="AQ720" s="15">
        <v>0.82499999999999996</v>
      </c>
      <c r="AR720" s="15" t="s">
        <v>29</v>
      </c>
      <c r="AS720">
        <v>0</v>
      </c>
      <c r="AT720">
        <v>0</v>
      </c>
      <c r="AU720">
        <v>1</v>
      </c>
      <c r="AV720">
        <v>0</v>
      </c>
      <c r="AW720">
        <v>0</v>
      </c>
      <c r="AX720">
        <v>0</v>
      </c>
      <c r="AY720" s="15">
        <v>0</v>
      </c>
      <c r="AZ720">
        <v>0</v>
      </c>
      <c r="BA720">
        <v>1</v>
      </c>
      <c r="BB720" s="15">
        <v>0</v>
      </c>
      <c r="BC720">
        <v>5087</v>
      </c>
      <c r="BD720">
        <v>754</v>
      </c>
      <c r="BE720" s="56">
        <v>0.54100000000000004</v>
      </c>
      <c r="BF720" s="56">
        <f t="shared" si="119"/>
        <v>32.802999999999997</v>
      </c>
      <c r="BG720">
        <v>1</v>
      </c>
      <c r="BH720">
        <v>0</v>
      </c>
      <c r="BI720">
        <v>0</v>
      </c>
      <c r="BJ720">
        <v>0</v>
      </c>
      <c r="BK720">
        <v>0</v>
      </c>
      <c r="BL720" s="15">
        <v>0</v>
      </c>
      <c r="BM720">
        <v>0</v>
      </c>
      <c r="BN720">
        <v>0</v>
      </c>
      <c r="BO720">
        <v>1</v>
      </c>
      <c r="BP720" s="15">
        <v>0</v>
      </c>
      <c r="BQ720">
        <v>0</v>
      </c>
      <c r="BR720">
        <v>0</v>
      </c>
      <c r="BS720" s="15">
        <v>0</v>
      </c>
      <c r="BT720">
        <v>0</v>
      </c>
      <c r="BU720">
        <v>0</v>
      </c>
      <c r="BV720">
        <v>1</v>
      </c>
      <c r="BW720">
        <v>0</v>
      </c>
      <c r="BX720">
        <v>0</v>
      </c>
      <c r="BY720">
        <v>0</v>
      </c>
      <c r="BZ720">
        <v>0</v>
      </c>
      <c r="CA720">
        <v>1</v>
      </c>
      <c r="CB720">
        <v>0</v>
      </c>
      <c r="CC720">
        <v>0</v>
      </c>
      <c r="CD720">
        <v>0</v>
      </c>
      <c r="CE720" s="15">
        <v>1</v>
      </c>
      <c r="CF720">
        <v>2.3E-2</v>
      </c>
      <c r="CG720">
        <v>13</v>
      </c>
      <c r="CH720">
        <v>1</v>
      </c>
      <c r="CI720">
        <v>0</v>
      </c>
      <c r="CJ720">
        <v>34</v>
      </c>
      <c r="CK720" s="28" t="s">
        <v>80</v>
      </c>
    </row>
    <row r="721" spans="1:89" x14ac:dyDescent="0.35">
      <c r="A721">
        <v>720</v>
      </c>
      <c r="B721">
        <v>45</v>
      </c>
      <c r="C721" s="21" t="s">
        <v>184</v>
      </c>
      <c r="D721" s="11">
        <v>7.74</v>
      </c>
      <c r="E721" s="12">
        <v>0.03</v>
      </c>
      <c r="F721" s="7">
        <v>25.8571428571429</v>
      </c>
      <c r="G721" s="8">
        <v>0</v>
      </c>
      <c r="H721" s="9">
        <v>0</v>
      </c>
      <c r="I721" s="9">
        <v>1</v>
      </c>
      <c r="J721" s="9">
        <v>0</v>
      </c>
      <c r="K721" s="9">
        <v>0</v>
      </c>
      <c r="L721" s="8">
        <v>387866</v>
      </c>
      <c r="M721" s="9">
        <v>10</v>
      </c>
      <c r="N721" s="9">
        <f t="shared" si="120"/>
        <v>387855</v>
      </c>
      <c r="O721" s="9">
        <f t="shared" si="121"/>
        <v>30</v>
      </c>
      <c r="P721" s="7">
        <v>8.41</v>
      </c>
      <c r="Q721" s="7">
        <v>18.39</v>
      </c>
      <c r="R721" s="9">
        <v>1</v>
      </c>
      <c r="S721" s="9">
        <v>0</v>
      </c>
      <c r="T721" s="9">
        <v>1</v>
      </c>
      <c r="U721" s="9">
        <v>0</v>
      </c>
      <c r="V721" s="9">
        <v>0</v>
      </c>
      <c r="W721" s="25">
        <v>0</v>
      </c>
      <c r="X721" s="9">
        <v>0</v>
      </c>
      <c r="Y721" s="9">
        <v>0</v>
      </c>
      <c r="Z721" s="25">
        <v>1</v>
      </c>
      <c r="AA721" s="9">
        <v>0</v>
      </c>
      <c r="AB721" s="25">
        <v>1</v>
      </c>
      <c r="AC721" s="17">
        <v>2007</v>
      </c>
      <c r="AD721" s="27" t="s">
        <v>87</v>
      </c>
      <c r="AE721" s="27" t="s">
        <v>87</v>
      </c>
      <c r="AF721" s="27" t="s">
        <v>87</v>
      </c>
      <c r="AG721" s="34" t="s">
        <v>87</v>
      </c>
      <c r="AH721" s="33">
        <v>0.60299999999999998</v>
      </c>
      <c r="AI721" s="15">
        <v>0.39700000000000002</v>
      </c>
      <c r="AJ721" s="30">
        <f t="shared" si="116"/>
        <v>0.77900000000000003</v>
      </c>
      <c r="AK721" s="31">
        <v>0.221</v>
      </c>
      <c r="AL721" s="30">
        <f t="shared" si="117"/>
        <v>0.78700000000000003</v>
      </c>
      <c r="AM721" s="31">
        <v>0.21299999999999999</v>
      </c>
      <c r="AN721">
        <v>0</v>
      </c>
      <c r="AO721" s="15">
        <v>1</v>
      </c>
      <c r="AP721">
        <f t="shared" si="118"/>
        <v>0.17500000000000004</v>
      </c>
      <c r="AQ721" s="15">
        <v>0.82499999999999996</v>
      </c>
      <c r="AR721" s="15" t="s">
        <v>29</v>
      </c>
      <c r="AS721">
        <v>0</v>
      </c>
      <c r="AT721">
        <v>0</v>
      </c>
      <c r="AU721">
        <v>1</v>
      </c>
      <c r="AV721">
        <v>0</v>
      </c>
      <c r="AW721">
        <v>0</v>
      </c>
      <c r="AX721">
        <v>0</v>
      </c>
      <c r="AY721" s="15">
        <v>0</v>
      </c>
      <c r="AZ721">
        <v>0</v>
      </c>
      <c r="BA721">
        <v>1</v>
      </c>
      <c r="BB721" s="15">
        <v>0</v>
      </c>
      <c r="BC721">
        <v>5087</v>
      </c>
      <c r="BD721">
        <v>754</v>
      </c>
      <c r="BE721" s="56">
        <v>0.54100000000000004</v>
      </c>
      <c r="BF721" s="56">
        <f t="shared" si="119"/>
        <v>32.799999999999997</v>
      </c>
      <c r="BG721">
        <v>1</v>
      </c>
      <c r="BH721">
        <v>0</v>
      </c>
      <c r="BI721">
        <v>0</v>
      </c>
      <c r="BJ721">
        <v>0</v>
      </c>
      <c r="BK721">
        <v>0</v>
      </c>
      <c r="BL721" s="15">
        <v>0</v>
      </c>
      <c r="BM721">
        <v>0</v>
      </c>
      <c r="BN721">
        <v>0</v>
      </c>
      <c r="BO721">
        <v>1</v>
      </c>
      <c r="BP721" s="15">
        <v>0</v>
      </c>
      <c r="BQ721">
        <v>0</v>
      </c>
      <c r="BR721">
        <v>0</v>
      </c>
      <c r="BS721" s="15">
        <v>0</v>
      </c>
      <c r="BT721">
        <v>0</v>
      </c>
      <c r="BU721">
        <v>0</v>
      </c>
      <c r="BV721">
        <v>1</v>
      </c>
      <c r="BW721">
        <v>0</v>
      </c>
      <c r="BX721">
        <v>0</v>
      </c>
      <c r="BY721">
        <v>0</v>
      </c>
      <c r="BZ721">
        <v>1</v>
      </c>
      <c r="CA721">
        <v>1</v>
      </c>
      <c r="CB721">
        <v>0</v>
      </c>
      <c r="CC721">
        <v>0</v>
      </c>
      <c r="CD721">
        <v>0</v>
      </c>
      <c r="CE721" s="15">
        <v>1</v>
      </c>
      <c r="CF721">
        <v>2.3E-2</v>
      </c>
      <c r="CG721">
        <v>13</v>
      </c>
      <c r="CH721">
        <v>1</v>
      </c>
      <c r="CI721">
        <v>0</v>
      </c>
      <c r="CJ721">
        <v>34</v>
      </c>
      <c r="CK721" s="28" t="s">
        <v>80</v>
      </c>
    </row>
    <row r="722" spans="1:89" x14ac:dyDescent="0.35">
      <c r="A722">
        <v>721</v>
      </c>
      <c r="B722">
        <v>45</v>
      </c>
      <c r="C722" s="21" t="s">
        <v>184</v>
      </c>
      <c r="D722" s="11">
        <v>6.24</v>
      </c>
      <c r="E722" s="12">
        <v>0.03</v>
      </c>
      <c r="F722" s="7">
        <v>26.8571428571429</v>
      </c>
      <c r="G722" s="8">
        <v>0</v>
      </c>
      <c r="H722" s="9">
        <v>0</v>
      </c>
      <c r="I722" s="9">
        <v>1</v>
      </c>
      <c r="J722" s="9">
        <v>0</v>
      </c>
      <c r="K722" s="9">
        <v>0</v>
      </c>
      <c r="L722" s="8">
        <v>387866</v>
      </c>
      <c r="M722" s="9">
        <v>14</v>
      </c>
      <c r="N722" s="9">
        <f t="shared" si="120"/>
        <v>387851</v>
      </c>
      <c r="O722" s="9">
        <f t="shared" si="121"/>
        <v>30</v>
      </c>
      <c r="P722" s="7">
        <v>8.41</v>
      </c>
      <c r="Q722" s="7">
        <v>18.39</v>
      </c>
      <c r="R722" s="9">
        <v>1</v>
      </c>
      <c r="S722" s="9">
        <v>0</v>
      </c>
      <c r="T722" s="9">
        <v>1</v>
      </c>
      <c r="U722" s="9">
        <v>0</v>
      </c>
      <c r="V722" s="9">
        <v>0</v>
      </c>
      <c r="W722" s="25">
        <v>0</v>
      </c>
      <c r="X722" s="9">
        <v>0</v>
      </c>
      <c r="Y722" s="9">
        <v>0</v>
      </c>
      <c r="Z722" s="25">
        <v>1</v>
      </c>
      <c r="AA722" s="9">
        <v>0</v>
      </c>
      <c r="AB722" s="25">
        <v>1</v>
      </c>
      <c r="AC722" s="17">
        <v>2007</v>
      </c>
      <c r="AD722" s="27" t="s">
        <v>87</v>
      </c>
      <c r="AE722" s="27" t="s">
        <v>87</v>
      </c>
      <c r="AF722" s="27" t="s">
        <v>87</v>
      </c>
      <c r="AG722" s="34" t="s">
        <v>87</v>
      </c>
      <c r="AH722" s="33">
        <v>0.60299999999999998</v>
      </c>
      <c r="AI722" s="15">
        <v>0.39700000000000002</v>
      </c>
      <c r="AJ722" s="30">
        <f t="shared" si="116"/>
        <v>0.77900000000000003</v>
      </c>
      <c r="AK722" s="31">
        <v>0.221</v>
      </c>
      <c r="AL722" s="30">
        <f t="shared" si="117"/>
        <v>0.78700000000000003</v>
      </c>
      <c r="AM722" s="31">
        <v>0.21299999999999999</v>
      </c>
      <c r="AN722">
        <v>0</v>
      </c>
      <c r="AO722" s="15">
        <v>1</v>
      </c>
      <c r="AP722">
        <f t="shared" si="118"/>
        <v>0.17500000000000004</v>
      </c>
      <c r="AQ722" s="15">
        <v>0.82499999999999996</v>
      </c>
      <c r="AR722" s="15" t="s">
        <v>29</v>
      </c>
      <c r="AS722">
        <v>0</v>
      </c>
      <c r="AT722">
        <v>0</v>
      </c>
      <c r="AU722">
        <v>1</v>
      </c>
      <c r="AV722">
        <v>0</v>
      </c>
      <c r="AW722">
        <v>0</v>
      </c>
      <c r="AX722">
        <v>0</v>
      </c>
      <c r="AY722" s="15">
        <v>0</v>
      </c>
      <c r="AZ722">
        <v>0</v>
      </c>
      <c r="BA722">
        <v>1</v>
      </c>
      <c r="BB722" s="15">
        <v>0</v>
      </c>
      <c r="BC722">
        <v>5087</v>
      </c>
      <c r="BD722">
        <v>754</v>
      </c>
      <c r="BE722" s="56">
        <v>0.54100000000000004</v>
      </c>
      <c r="BF722" s="56">
        <f t="shared" si="119"/>
        <v>32.799999999999997</v>
      </c>
      <c r="BG722">
        <v>1</v>
      </c>
      <c r="BH722">
        <v>0</v>
      </c>
      <c r="BI722">
        <v>0</v>
      </c>
      <c r="BJ722">
        <v>0</v>
      </c>
      <c r="BK722">
        <v>0</v>
      </c>
      <c r="BL722" s="15">
        <v>0</v>
      </c>
      <c r="BM722">
        <v>0</v>
      </c>
      <c r="BN722">
        <v>0</v>
      </c>
      <c r="BO722">
        <v>1</v>
      </c>
      <c r="BP722" s="15">
        <v>0</v>
      </c>
      <c r="BQ722">
        <v>0</v>
      </c>
      <c r="BR722">
        <v>0</v>
      </c>
      <c r="BS722" s="15">
        <v>0</v>
      </c>
      <c r="BT722">
        <v>0</v>
      </c>
      <c r="BU722">
        <v>0</v>
      </c>
      <c r="BV722">
        <v>1</v>
      </c>
      <c r="BW722">
        <v>0</v>
      </c>
      <c r="BX722">
        <v>0</v>
      </c>
      <c r="BY722">
        <v>0</v>
      </c>
      <c r="BZ722">
        <v>1</v>
      </c>
      <c r="CA722">
        <v>1</v>
      </c>
      <c r="CB722">
        <v>1</v>
      </c>
      <c r="CC722">
        <v>0</v>
      </c>
      <c r="CD722">
        <v>0</v>
      </c>
      <c r="CE722" s="15">
        <v>1</v>
      </c>
      <c r="CF722">
        <v>2.3E-2</v>
      </c>
      <c r="CG722">
        <v>13</v>
      </c>
      <c r="CH722">
        <v>1</v>
      </c>
      <c r="CI722">
        <v>0</v>
      </c>
      <c r="CJ722">
        <v>34</v>
      </c>
      <c r="CK722" s="28" t="s">
        <v>80</v>
      </c>
    </row>
    <row r="723" spans="1:89" x14ac:dyDescent="0.35">
      <c r="A723">
        <v>722</v>
      </c>
      <c r="B723">
        <v>45</v>
      </c>
      <c r="C723" s="21" t="s">
        <v>184</v>
      </c>
      <c r="D723" s="11">
        <v>6.15</v>
      </c>
      <c r="E723" s="12">
        <v>0.03</v>
      </c>
      <c r="F723" s="7">
        <v>27.8571428571429</v>
      </c>
      <c r="G723" s="8">
        <v>0</v>
      </c>
      <c r="H723" s="9">
        <v>0</v>
      </c>
      <c r="I723" s="9">
        <v>1</v>
      </c>
      <c r="J723" s="9">
        <v>0</v>
      </c>
      <c r="K723" s="9">
        <v>0</v>
      </c>
      <c r="L723" s="8">
        <v>324084</v>
      </c>
      <c r="M723" s="9">
        <v>17</v>
      </c>
      <c r="N723" s="9">
        <f t="shared" si="120"/>
        <v>324066</v>
      </c>
      <c r="O723" s="9">
        <f t="shared" si="121"/>
        <v>30</v>
      </c>
      <c r="P723" s="7">
        <v>8.41</v>
      </c>
      <c r="Q723" s="7">
        <v>18.39</v>
      </c>
      <c r="R723" s="9">
        <v>1</v>
      </c>
      <c r="S723" s="9">
        <v>0</v>
      </c>
      <c r="T723" s="9">
        <v>1</v>
      </c>
      <c r="U723" s="9">
        <v>0</v>
      </c>
      <c r="V723" s="9">
        <v>0</v>
      </c>
      <c r="W723" s="25">
        <v>0</v>
      </c>
      <c r="X723" s="9">
        <v>0</v>
      </c>
      <c r="Y723" s="9">
        <v>0</v>
      </c>
      <c r="Z723" s="25">
        <v>1</v>
      </c>
      <c r="AA723" s="9">
        <v>0</v>
      </c>
      <c r="AB723" s="25">
        <v>1</v>
      </c>
      <c r="AC723" s="17">
        <v>2007</v>
      </c>
      <c r="AD723" s="27" t="s">
        <v>87</v>
      </c>
      <c r="AE723" s="27" t="s">
        <v>87</v>
      </c>
      <c r="AF723" s="27" t="s">
        <v>87</v>
      </c>
      <c r="AG723" s="34" t="s">
        <v>87</v>
      </c>
      <c r="AH723" s="33">
        <v>0.60299999999999998</v>
      </c>
      <c r="AI723" s="15">
        <v>0.39700000000000002</v>
      </c>
      <c r="AJ723" s="30">
        <f t="shared" si="116"/>
        <v>0.77900000000000003</v>
      </c>
      <c r="AK723" s="31">
        <v>0.221</v>
      </c>
      <c r="AL723" s="30">
        <f t="shared" si="117"/>
        <v>0.78700000000000003</v>
      </c>
      <c r="AM723" s="31">
        <v>0.21299999999999999</v>
      </c>
      <c r="AN723">
        <v>0</v>
      </c>
      <c r="AO723" s="15">
        <v>1</v>
      </c>
      <c r="AP723">
        <f t="shared" si="118"/>
        <v>0.17500000000000004</v>
      </c>
      <c r="AQ723" s="15">
        <v>0.82499999999999996</v>
      </c>
      <c r="AR723" s="15" t="s">
        <v>29</v>
      </c>
      <c r="AS723">
        <v>0</v>
      </c>
      <c r="AT723">
        <v>0</v>
      </c>
      <c r="AU723">
        <v>1</v>
      </c>
      <c r="AV723">
        <v>0</v>
      </c>
      <c r="AW723">
        <v>0</v>
      </c>
      <c r="AX723">
        <v>0</v>
      </c>
      <c r="AY723" s="15">
        <v>0</v>
      </c>
      <c r="AZ723">
        <v>0</v>
      </c>
      <c r="BA723">
        <v>1</v>
      </c>
      <c r="BB723" s="15">
        <v>0</v>
      </c>
      <c r="BC723">
        <v>5087</v>
      </c>
      <c r="BD723">
        <v>754</v>
      </c>
      <c r="BE723" s="56">
        <v>0.54100000000000004</v>
      </c>
      <c r="BF723" s="56">
        <f t="shared" si="119"/>
        <v>32.799999999999997</v>
      </c>
      <c r="BG723">
        <v>1</v>
      </c>
      <c r="BH723">
        <v>0</v>
      </c>
      <c r="BI723">
        <v>0</v>
      </c>
      <c r="BJ723">
        <v>0</v>
      </c>
      <c r="BK723">
        <v>0</v>
      </c>
      <c r="BL723" s="15">
        <v>0</v>
      </c>
      <c r="BM723">
        <v>0</v>
      </c>
      <c r="BN723">
        <v>0</v>
      </c>
      <c r="BO723">
        <v>1</v>
      </c>
      <c r="BP723" s="15">
        <v>0</v>
      </c>
      <c r="BQ723">
        <v>0</v>
      </c>
      <c r="BR723">
        <v>0</v>
      </c>
      <c r="BS723" s="15">
        <v>0</v>
      </c>
      <c r="BT723">
        <v>0</v>
      </c>
      <c r="BU723">
        <v>0</v>
      </c>
      <c r="BV723">
        <v>1</v>
      </c>
      <c r="BW723">
        <v>0</v>
      </c>
      <c r="BX723">
        <v>0</v>
      </c>
      <c r="BY723">
        <v>0</v>
      </c>
      <c r="BZ723">
        <v>1</v>
      </c>
      <c r="CA723">
        <v>1</v>
      </c>
      <c r="CB723">
        <v>1</v>
      </c>
      <c r="CC723">
        <v>1</v>
      </c>
      <c r="CD723">
        <v>1</v>
      </c>
      <c r="CE723" s="15">
        <v>1</v>
      </c>
      <c r="CF723">
        <v>2.3E-2</v>
      </c>
      <c r="CG723">
        <v>13</v>
      </c>
      <c r="CH723">
        <v>1</v>
      </c>
      <c r="CI723">
        <v>0</v>
      </c>
      <c r="CJ723">
        <v>34</v>
      </c>
      <c r="CK723" s="28" t="s">
        <v>80</v>
      </c>
    </row>
    <row r="724" spans="1:89" x14ac:dyDescent="0.35">
      <c r="A724">
        <v>723</v>
      </c>
      <c r="B724">
        <v>45</v>
      </c>
      <c r="C724" s="21" t="s">
        <v>184</v>
      </c>
      <c r="D724" s="11">
        <v>6.05</v>
      </c>
      <c r="E724" s="12">
        <v>0.04</v>
      </c>
      <c r="F724" s="7">
        <v>28.8571428571429</v>
      </c>
      <c r="G724" s="8">
        <v>0</v>
      </c>
      <c r="H724" s="9">
        <v>0</v>
      </c>
      <c r="I724" s="9">
        <v>1</v>
      </c>
      <c r="J724" s="9">
        <v>0</v>
      </c>
      <c r="K724" s="9">
        <v>0</v>
      </c>
      <c r="L724" s="8">
        <v>254332</v>
      </c>
      <c r="M724" s="9">
        <v>17</v>
      </c>
      <c r="N724" s="9">
        <f t="shared" si="120"/>
        <v>254314</v>
      </c>
      <c r="O724" s="9">
        <f t="shared" si="121"/>
        <v>30</v>
      </c>
      <c r="P724" s="7">
        <v>8.41</v>
      </c>
      <c r="Q724" s="7">
        <v>18.39</v>
      </c>
      <c r="R724" s="9">
        <v>1</v>
      </c>
      <c r="S724" s="9">
        <v>0</v>
      </c>
      <c r="T724" s="9">
        <v>1</v>
      </c>
      <c r="U724" s="9">
        <v>0</v>
      </c>
      <c r="V724" s="9">
        <v>0</v>
      </c>
      <c r="W724" s="25">
        <v>0</v>
      </c>
      <c r="X724" s="9">
        <v>0</v>
      </c>
      <c r="Y724" s="9">
        <v>0</v>
      </c>
      <c r="Z724" s="25">
        <v>1</v>
      </c>
      <c r="AA724" s="9">
        <v>0</v>
      </c>
      <c r="AB724" s="25">
        <v>1</v>
      </c>
      <c r="AC724" s="17">
        <v>2007</v>
      </c>
      <c r="AD724" s="27" t="s">
        <v>87</v>
      </c>
      <c r="AE724" s="27" t="s">
        <v>87</v>
      </c>
      <c r="AF724" s="27" t="s">
        <v>87</v>
      </c>
      <c r="AG724" s="34" t="s">
        <v>87</v>
      </c>
      <c r="AH724" s="33">
        <v>0.60299999999999998</v>
      </c>
      <c r="AI724" s="15">
        <v>0.39700000000000002</v>
      </c>
      <c r="AJ724" s="30">
        <f t="shared" si="116"/>
        <v>0.77900000000000003</v>
      </c>
      <c r="AK724" s="31">
        <v>0.221</v>
      </c>
      <c r="AL724" s="30">
        <f t="shared" si="117"/>
        <v>0.78700000000000003</v>
      </c>
      <c r="AM724" s="31">
        <v>0.21299999999999999</v>
      </c>
      <c r="AN724">
        <v>0</v>
      </c>
      <c r="AO724" s="15">
        <v>1</v>
      </c>
      <c r="AP724">
        <f t="shared" si="118"/>
        <v>0.17500000000000004</v>
      </c>
      <c r="AQ724" s="15">
        <v>0.82499999999999996</v>
      </c>
      <c r="AR724" s="15" t="s">
        <v>29</v>
      </c>
      <c r="AS724">
        <v>0</v>
      </c>
      <c r="AT724">
        <v>0</v>
      </c>
      <c r="AU724">
        <v>1</v>
      </c>
      <c r="AV724">
        <v>0</v>
      </c>
      <c r="AW724">
        <v>0</v>
      </c>
      <c r="AX724">
        <v>0</v>
      </c>
      <c r="AY724" s="15">
        <v>0</v>
      </c>
      <c r="AZ724">
        <v>0</v>
      </c>
      <c r="BA724">
        <v>1</v>
      </c>
      <c r="BB724" s="15">
        <v>0</v>
      </c>
      <c r="BC724">
        <v>5087</v>
      </c>
      <c r="BD724">
        <v>754</v>
      </c>
      <c r="BE724" s="56">
        <v>0.54100000000000004</v>
      </c>
      <c r="BF724" s="56">
        <f t="shared" si="119"/>
        <v>32.799999999999997</v>
      </c>
      <c r="BG724">
        <v>1</v>
      </c>
      <c r="BH724">
        <v>0</v>
      </c>
      <c r="BI724">
        <v>0</v>
      </c>
      <c r="BJ724">
        <v>0</v>
      </c>
      <c r="BK724">
        <v>0</v>
      </c>
      <c r="BL724" s="15">
        <v>0</v>
      </c>
      <c r="BM724">
        <v>0</v>
      </c>
      <c r="BN724">
        <v>0</v>
      </c>
      <c r="BO724">
        <v>1</v>
      </c>
      <c r="BP724" s="15">
        <v>0</v>
      </c>
      <c r="BQ724">
        <v>0</v>
      </c>
      <c r="BR724">
        <v>0</v>
      </c>
      <c r="BS724" s="15">
        <v>0</v>
      </c>
      <c r="BT724">
        <v>0</v>
      </c>
      <c r="BU724">
        <v>0</v>
      </c>
      <c r="BV724">
        <v>1</v>
      </c>
      <c r="BW724">
        <v>0</v>
      </c>
      <c r="BX724">
        <v>0</v>
      </c>
      <c r="BY724">
        <v>0</v>
      </c>
      <c r="BZ724">
        <v>1</v>
      </c>
      <c r="CA724">
        <v>1</v>
      </c>
      <c r="CB724">
        <v>1</v>
      </c>
      <c r="CC724">
        <v>1</v>
      </c>
      <c r="CD724">
        <v>1</v>
      </c>
      <c r="CE724" s="15">
        <v>1</v>
      </c>
      <c r="CF724">
        <v>2.3E-2</v>
      </c>
      <c r="CG724">
        <v>13</v>
      </c>
      <c r="CH724">
        <v>1</v>
      </c>
      <c r="CI724">
        <v>0</v>
      </c>
      <c r="CJ724">
        <v>34</v>
      </c>
      <c r="CK724" s="28" t="s">
        <v>80</v>
      </c>
    </row>
    <row r="725" spans="1:89" x14ac:dyDescent="0.35">
      <c r="A725">
        <v>724</v>
      </c>
      <c r="B725">
        <v>45</v>
      </c>
      <c r="C725" s="21" t="s">
        <v>184</v>
      </c>
      <c r="D725" s="11">
        <v>5.93</v>
      </c>
      <c r="E725" s="12">
        <v>7.0000000000000007E-2</v>
      </c>
      <c r="F725" s="7">
        <v>29.8571428571429</v>
      </c>
      <c r="G725" s="8">
        <v>0</v>
      </c>
      <c r="H725" s="9">
        <v>0</v>
      </c>
      <c r="I725" s="9">
        <v>1</v>
      </c>
      <c r="J725" s="9">
        <v>0</v>
      </c>
      <c r="K725" s="9">
        <v>0</v>
      </c>
      <c r="L725" s="8">
        <v>69752</v>
      </c>
      <c r="M725" s="9">
        <v>17</v>
      </c>
      <c r="N725" s="9">
        <f t="shared" si="120"/>
        <v>69734</v>
      </c>
      <c r="O725" s="9">
        <f t="shared" si="121"/>
        <v>30</v>
      </c>
      <c r="P725" s="7">
        <v>8.41</v>
      </c>
      <c r="Q725" s="7">
        <v>18.39</v>
      </c>
      <c r="R725" s="9">
        <v>1</v>
      </c>
      <c r="S725" s="9">
        <v>0</v>
      </c>
      <c r="T725" s="9">
        <v>1</v>
      </c>
      <c r="U725" s="9">
        <v>0</v>
      </c>
      <c r="V725" s="9">
        <v>0</v>
      </c>
      <c r="W725" s="25">
        <v>0</v>
      </c>
      <c r="X725" s="9">
        <v>0</v>
      </c>
      <c r="Y725" s="9">
        <v>0</v>
      </c>
      <c r="Z725" s="25">
        <v>1</v>
      </c>
      <c r="AA725" s="9">
        <v>0</v>
      </c>
      <c r="AB725" s="25">
        <v>1</v>
      </c>
      <c r="AC725" s="17">
        <v>2007</v>
      </c>
      <c r="AD725" s="27" t="s">
        <v>87</v>
      </c>
      <c r="AE725" s="27" t="s">
        <v>87</v>
      </c>
      <c r="AF725" s="27" t="s">
        <v>87</v>
      </c>
      <c r="AG725" s="34" t="s">
        <v>87</v>
      </c>
      <c r="AH725" s="33">
        <v>0.60299999999999998</v>
      </c>
      <c r="AI725" s="15">
        <v>0.39700000000000002</v>
      </c>
      <c r="AJ725" s="30">
        <f t="shared" si="116"/>
        <v>0.77900000000000003</v>
      </c>
      <c r="AK725" s="31">
        <v>0.221</v>
      </c>
      <c r="AL725" s="30">
        <f t="shared" si="117"/>
        <v>0.78700000000000003</v>
      </c>
      <c r="AM725" s="31">
        <v>0.21299999999999999</v>
      </c>
      <c r="AN725">
        <v>0</v>
      </c>
      <c r="AO725" s="15">
        <v>1</v>
      </c>
      <c r="AP725">
        <f t="shared" si="118"/>
        <v>0.17500000000000004</v>
      </c>
      <c r="AQ725" s="15">
        <v>0.82499999999999996</v>
      </c>
      <c r="AR725" s="15" t="s">
        <v>29</v>
      </c>
      <c r="AS725">
        <v>0</v>
      </c>
      <c r="AT725">
        <v>0</v>
      </c>
      <c r="AU725">
        <v>1</v>
      </c>
      <c r="AV725">
        <v>0</v>
      </c>
      <c r="AW725">
        <v>0</v>
      </c>
      <c r="AX725">
        <v>0</v>
      </c>
      <c r="AY725" s="15">
        <v>0</v>
      </c>
      <c r="AZ725">
        <v>0</v>
      </c>
      <c r="BA725">
        <v>1</v>
      </c>
      <c r="BB725" s="15">
        <v>0</v>
      </c>
      <c r="BC725">
        <v>5087</v>
      </c>
      <c r="BD725">
        <v>754</v>
      </c>
      <c r="BE725" s="56">
        <v>0.54100000000000004</v>
      </c>
      <c r="BF725" s="56">
        <f t="shared" si="119"/>
        <v>32.799999999999997</v>
      </c>
      <c r="BG725">
        <v>1</v>
      </c>
      <c r="BH725">
        <v>0</v>
      </c>
      <c r="BI725">
        <v>0</v>
      </c>
      <c r="BJ725">
        <v>0</v>
      </c>
      <c r="BK725">
        <v>0</v>
      </c>
      <c r="BL725" s="15">
        <v>0</v>
      </c>
      <c r="BM725">
        <v>0</v>
      </c>
      <c r="BN725">
        <v>0</v>
      </c>
      <c r="BO725">
        <v>1</v>
      </c>
      <c r="BP725" s="15">
        <v>0</v>
      </c>
      <c r="BQ725">
        <v>0</v>
      </c>
      <c r="BR725">
        <v>0</v>
      </c>
      <c r="BS725" s="15">
        <v>0</v>
      </c>
      <c r="BT725">
        <v>0</v>
      </c>
      <c r="BU725">
        <v>0</v>
      </c>
      <c r="BV725">
        <v>1</v>
      </c>
      <c r="BW725">
        <v>0</v>
      </c>
      <c r="BX725">
        <v>0</v>
      </c>
      <c r="BY725">
        <v>0</v>
      </c>
      <c r="BZ725">
        <v>1</v>
      </c>
      <c r="CA725">
        <v>1</v>
      </c>
      <c r="CB725">
        <v>1</v>
      </c>
      <c r="CC725">
        <v>1</v>
      </c>
      <c r="CD725">
        <v>1</v>
      </c>
      <c r="CE725" s="15">
        <v>1</v>
      </c>
      <c r="CF725">
        <v>2.3E-2</v>
      </c>
      <c r="CG725">
        <v>13</v>
      </c>
      <c r="CH725">
        <v>1</v>
      </c>
      <c r="CI725">
        <v>0</v>
      </c>
      <c r="CJ725">
        <v>34</v>
      </c>
      <c r="CK725" s="28" t="s">
        <v>80</v>
      </c>
    </row>
    <row r="726" spans="1:89" x14ac:dyDescent="0.35">
      <c r="A726">
        <v>725</v>
      </c>
      <c r="B726">
        <v>45</v>
      </c>
      <c r="C726" s="21" t="s">
        <v>184</v>
      </c>
      <c r="D726" s="11">
        <v>3.66</v>
      </c>
      <c r="E726" s="12">
        <v>0.04</v>
      </c>
      <c r="F726" s="7">
        <v>30.8571428571429</v>
      </c>
      <c r="G726" s="8">
        <v>0</v>
      </c>
      <c r="H726" s="9">
        <v>0</v>
      </c>
      <c r="I726" s="9">
        <v>1</v>
      </c>
      <c r="J726" s="9">
        <v>0</v>
      </c>
      <c r="K726" s="9">
        <v>0</v>
      </c>
      <c r="L726" s="8">
        <v>291130</v>
      </c>
      <c r="M726" s="9">
        <v>18</v>
      </c>
      <c r="N726" s="9">
        <f t="shared" si="120"/>
        <v>291111</v>
      </c>
      <c r="O726" s="9">
        <f t="shared" si="121"/>
        <v>30</v>
      </c>
      <c r="P726" s="7">
        <v>8.41</v>
      </c>
      <c r="Q726" s="7">
        <v>18.39</v>
      </c>
      <c r="R726" s="9">
        <v>1</v>
      </c>
      <c r="S726" s="9">
        <v>0</v>
      </c>
      <c r="T726" s="9">
        <v>1</v>
      </c>
      <c r="U726" s="9">
        <v>0</v>
      </c>
      <c r="V726" s="9">
        <v>0</v>
      </c>
      <c r="W726" s="25">
        <v>0</v>
      </c>
      <c r="X726" s="9">
        <v>0</v>
      </c>
      <c r="Y726" s="9">
        <v>0</v>
      </c>
      <c r="Z726" s="25">
        <v>1</v>
      </c>
      <c r="AA726" s="9">
        <v>0</v>
      </c>
      <c r="AB726" s="25">
        <v>1</v>
      </c>
      <c r="AC726" s="17">
        <v>2007</v>
      </c>
      <c r="AD726" s="27" t="s">
        <v>87</v>
      </c>
      <c r="AE726" s="27" t="s">
        <v>87</v>
      </c>
      <c r="AF726" s="27" t="s">
        <v>87</v>
      </c>
      <c r="AG726" s="34" t="s">
        <v>87</v>
      </c>
      <c r="AH726" s="33">
        <v>0.60299999999999998</v>
      </c>
      <c r="AI726" s="15">
        <v>0.39700000000000002</v>
      </c>
      <c r="AJ726" s="30">
        <f t="shared" si="116"/>
        <v>0.77900000000000003</v>
      </c>
      <c r="AK726" s="31">
        <v>0.221</v>
      </c>
      <c r="AL726" s="30">
        <f t="shared" si="117"/>
        <v>0.78700000000000003</v>
      </c>
      <c r="AM726" s="31">
        <v>0.21299999999999999</v>
      </c>
      <c r="AN726">
        <v>0</v>
      </c>
      <c r="AO726" s="15">
        <v>1</v>
      </c>
      <c r="AP726">
        <f t="shared" si="118"/>
        <v>0.17500000000000004</v>
      </c>
      <c r="AQ726" s="15">
        <v>0.82499999999999996</v>
      </c>
      <c r="AR726" s="15" t="s">
        <v>29</v>
      </c>
      <c r="AS726">
        <v>0</v>
      </c>
      <c r="AT726">
        <v>0</v>
      </c>
      <c r="AU726">
        <v>1</v>
      </c>
      <c r="AV726">
        <v>0</v>
      </c>
      <c r="AW726">
        <v>0</v>
      </c>
      <c r="AX726">
        <v>0</v>
      </c>
      <c r="AY726" s="15">
        <v>0</v>
      </c>
      <c r="AZ726">
        <v>0</v>
      </c>
      <c r="BA726">
        <v>1</v>
      </c>
      <c r="BB726" s="15">
        <v>0</v>
      </c>
      <c r="BC726">
        <v>5087</v>
      </c>
      <c r="BD726">
        <v>754</v>
      </c>
      <c r="BE726" s="56">
        <v>0.54100000000000004</v>
      </c>
      <c r="BF726" s="56">
        <f t="shared" si="119"/>
        <v>32.799999999999997</v>
      </c>
      <c r="BG726">
        <v>1</v>
      </c>
      <c r="BH726">
        <v>0</v>
      </c>
      <c r="BI726">
        <v>0</v>
      </c>
      <c r="BJ726">
        <v>0</v>
      </c>
      <c r="BK726">
        <v>0</v>
      </c>
      <c r="BL726" s="15">
        <v>0</v>
      </c>
      <c r="BM726">
        <v>0</v>
      </c>
      <c r="BN726">
        <v>0</v>
      </c>
      <c r="BO726">
        <v>1</v>
      </c>
      <c r="BP726" s="15">
        <v>0</v>
      </c>
      <c r="BQ726">
        <v>0</v>
      </c>
      <c r="BR726">
        <v>0</v>
      </c>
      <c r="BS726" s="15">
        <v>0</v>
      </c>
      <c r="BT726">
        <v>0</v>
      </c>
      <c r="BU726">
        <v>0</v>
      </c>
      <c r="BV726">
        <v>1</v>
      </c>
      <c r="BW726">
        <v>0</v>
      </c>
      <c r="BX726">
        <v>0</v>
      </c>
      <c r="BY726">
        <v>0</v>
      </c>
      <c r="BZ726">
        <v>1</v>
      </c>
      <c r="CA726">
        <v>1</v>
      </c>
      <c r="CB726">
        <v>1</v>
      </c>
      <c r="CC726">
        <v>1</v>
      </c>
      <c r="CD726">
        <v>1</v>
      </c>
      <c r="CE726" s="15">
        <v>1</v>
      </c>
      <c r="CF726">
        <v>2.3E-2</v>
      </c>
      <c r="CG726">
        <v>13</v>
      </c>
      <c r="CH726">
        <v>1</v>
      </c>
      <c r="CI726">
        <v>0</v>
      </c>
      <c r="CJ726">
        <v>34</v>
      </c>
      <c r="CK726" s="28" t="s">
        <v>80</v>
      </c>
    </row>
    <row r="727" spans="1:89" x14ac:dyDescent="0.35">
      <c r="A727">
        <v>726</v>
      </c>
      <c r="B727">
        <v>45</v>
      </c>
      <c r="C727" s="21" t="s">
        <v>184</v>
      </c>
      <c r="D727" s="11">
        <v>5.84</v>
      </c>
      <c r="E727" s="12">
        <v>0.04</v>
      </c>
      <c r="F727" s="7">
        <v>31.8571428571429</v>
      </c>
      <c r="G727" s="8">
        <v>0</v>
      </c>
      <c r="H727" s="9">
        <v>0</v>
      </c>
      <c r="I727" s="9">
        <v>1</v>
      </c>
      <c r="J727" s="9">
        <v>0</v>
      </c>
      <c r="K727" s="9">
        <v>0</v>
      </c>
      <c r="L727" s="8">
        <v>324084</v>
      </c>
      <c r="M727" s="9">
        <v>17</v>
      </c>
      <c r="N727" s="9">
        <f t="shared" si="120"/>
        <v>324066</v>
      </c>
      <c r="O727" s="9">
        <f t="shared" si="121"/>
        <v>30</v>
      </c>
      <c r="P727" s="7">
        <v>8.41</v>
      </c>
      <c r="Q727" s="7">
        <v>18.39</v>
      </c>
      <c r="R727" s="9">
        <v>1</v>
      </c>
      <c r="S727" s="9">
        <v>0</v>
      </c>
      <c r="T727" s="9">
        <v>1</v>
      </c>
      <c r="U727" s="9">
        <v>0</v>
      </c>
      <c r="V727" s="9">
        <v>0</v>
      </c>
      <c r="W727" s="25">
        <v>0</v>
      </c>
      <c r="X727" s="9">
        <v>0</v>
      </c>
      <c r="Y727" s="9">
        <v>0</v>
      </c>
      <c r="Z727" s="25">
        <v>1</v>
      </c>
      <c r="AA727" s="9">
        <v>0</v>
      </c>
      <c r="AB727" s="25">
        <v>1</v>
      </c>
      <c r="AC727" s="17">
        <v>2007</v>
      </c>
      <c r="AD727" s="27" t="s">
        <v>87</v>
      </c>
      <c r="AE727" s="27" t="s">
        <v>87</v>
      </c>
      <c r="AF727" s="27" t="s">
        <v>87</v>
      </c>
      <c r="AG727" s="34" t="s">
        <v>87</v>
      </c>
      <c r="AH727" s="33">
        <v>0.60299999999999998</v>
      </c>
      <c r="AI727" s="15">
        <v>0.39700000000000002</v>
      </c>
      <c r="AJ727" s="30">
        <f t="shared" si="116"/>
        <v>0.77900000000000003</v>
      </c>
      <c r="AK727" s="31">
        <v>0.221</v>
      </c>
      <c r="AL727" s="30">
        <f t="shared" si="117"/>
        <v>0.78700000000000003</v>
      </c>
      <c r="AM727" s="31">
        <v>0.21299999999999999</v>
      </c>
      <c r="AN727">
        <v>0</v>
      </c>
      <c r="AO727" s="15">
        <v>1</v>
      </c>
      <c r="AP727">
        <f t="shared" si="118"/>
        <v>0.17500000000000004</v>
      </c>
      <c r="AQ727" s="15">
        <v>0.82499999999999996</v>
      </c>
      <c r="AR727" s="15" t="s">
        <v>29</v>
      </c>
      <c r="AS727">
        <v>0</v>
      </c>
      <c r="AT727">
        <v>0</v>
      </c>
      <c r="AU727">
        <v>1</v>
      </c>
      <c r="AV727">
        <v>0</v>
      </c>
      <c r="AW727">
        <v>0</v>
      </c>
      <c r="AX727">
        <v>0</v>
      </c>
      <c r="AY727" s="15">
        <v>0</v>
      </c>
      <c r="AZ727">
        <v>0</v>
      </c>
      <c r="BA727">
        <v>1</v>
      </c>
      <c r="BB727" s="15">
        <v>0</v>
      </c>
      <c r="BC727">
        <v>5087</v>
      </c>
      <c r="BD727">
        <v>754</v>
      </c>
      <c r="BE727" s="56">
        <v>0.54100000000000004</v>
      </c>
      <c r="BF727" s="56">
        <f t="shared" si="119"/>
        <v>32.799999999999997</v>
      </c>
      <c r="BG727">
        <v>1</v>
      </c>
      <c r="BH727">
        <v>0</v>
      </c>
      <c r="BI727">
        <v>0</v>
      </c>
      <c r="BJ727">
        <v>0</v>
      </c>
      <c r="BK727">
        <v>0</v>
      </c>
      <c r="BL727" s="15">
        <v>0</v>
      </c>
      <c r="BM727">
        <v>0</v>
      </c>
      <c r="BN727">
        <v>0</v>
      </c>
      <c r="BO727">
        <v>1</v>
      </c>
      <c r="BP727" s="15">
        <v>0</v>
      </c>
      <c r="BQ727">
        <v>0</v>
      </c>
      <c r="BR727">
        <v>0</v>
      </c>
      <c r="BS727" s="15">
        <v>0</v>
      </c>
      <c r="BT727">
        <v>0</v>
      </c>
      <c r="BU727">
        <v>0</v>
      </c>
      <c r="BV727">
        <v>1</v>
      </c>
      <c r="BW727">
        <v>0</v>
      </c>
      <c r="BX727">
        <v>0</v>
      </c>
      <c r="BY727">
        <v>0</v>
      </c>
      <c r="BZ727">
        <v>1</v>
      </c>
      <c r="CA727">
        <v>1</v>
      </c>
      <c r="CB727">
        <v>1</v>
      </c>
      <c r="CC727">
        <v>1</v>
      </c>
      <c r="CD727">
        <v>1</v>
      </c>
      <c r="CE727" s="15">
        <v>1</v>
      </c>
      <c r="CF727">
        <v>2.3E-2</v>
      </c>
      <c r="CG727">
        <v>13</v>
      </c>
      <c r="CH727">
        <v>1</v>
      </c>
      <c r="CI727">
        <v>0</v>
      </c>
      <c r="CJ727">
        <v>34</v>
      </c>
      <c r="CK727" s="28" t="s">
        <v>80</v>
      </c>
    </row>
    <row r="728" spans="1:89" x14ac:dyDescent="0.35">
      <c r="A728">
        <v>727</v>
      </c>
      <c r="B728">
        <v>45</v>
      </c>
      <c r="C728" s="21" t="s">
        <v>184</v>
      </c>
      <c r="D728" s="11">
        <v>7.79</v>
      </c>
      <c r="E728" s="12">
        <v>0.03</v>
      </c>
      <c r="F728" s="7">
        <v>32.857142857142897</v>
      </c>
      <c r="G728" s="8">
        <v>0</v>
      </c>
      <c r="H728" s="9">
        <v>0</v>
      </c>
      <c r="I728" s="9">
        <v>1</v>
      </c>
      <c r="J728" s="9">
        <v>0</v>
      </c>
      <c r="K728" s="9">
        <v>0</v>
      </c>
      <c r="L728" s="8">
        <v>387866</v>
      </c>
      <c r="M728" s="9">
        <v>10</v>
      </c>
      <c r="N728" s="9">
        <f t="shared" si="120"/>
        <v>387855</v>
      </c>
      <c r="O728" s="9">
        <f t="shared" si="121"/>
        <v>30</v>
      </c>
      <c r="P728" s="7">
        <v>8.41</v>
      </c>
      <c r="Q728" s="7">
        <v>18.39</v>
      </c>
      <c r="R728" s="9">
        <v>1</v>
      </c>
      <c r="S728" s="9">
        <v>0</v>
      </c>
      <c r="T728" s="9">
        <v>1</v>
      </c>
      <c r="U728" s="9">
        <v>0</v>
      </c>
      <c r="V728" s="9">
        <v>0</v>
      </c>
      <c r="W728" s="25">
        <v>0</v>
      </c>
      <c r="X728" s="9">
        <v>0</v>
      </c>
      <c r="Y728" s="9">
        <v>0</v>
      </c>
      <c r="Z728" s="25">
        <v>1</v>
      </c>
      <c r="AA728" s="9">
        <v>0</v>
      </c>
      <c r="AB728" s="25">
        <v>1</v>
      </c>
      <c r="AC728" s="17">
        <v>2007</v>
      </c>
      <c r="AD728" s="27" t="s">
        <v>87</v>
      </c>
      <c r="AE728" s="27" t="s">
        <v>87</v>
      </c>
      <c r="AF728" s="27" t="s">
        <v>87</v>
      </c>
      <c r="AG728" s="34" t="s">
        <v>87</v>
      </c>
      <c r="AH728" s="33">
        <v>0.60299999999999998</v>
      </c>
      <c r="AI728" s="15">
        <v>0.39700000000000002</v>
      </c>
      <c r="AJ728" s="30">
        <f t="shared" si="116"/>
        <v>0.77900000000000003</v>
      </c>
      <c r="AK728" s="31">
        <v>0.221</v>
      </c>
      <c r="AL728" s="30">
        <f t="shared" si="117"/>
        <v>0.78700000000000003</v>
      </c>
      <c r="AM728" s="31">
        <v>0.21299999999999999</v>
      </c>
      <c r="AN728">
        <v>0</v>
      </c>
      <c r="AO728" s="15">
        <v>1</v>
      </c>
      <c r="AP728">
        <f t="shared" si="118"/>
        <v>0.17500000000000004</v>
      </c>
      <c r="AQ728" s="15">
        <v>0.82499999999999996</v>
      </c>
      <c r="AR728" s="15" t="s">
        <v>29</v>
      </c>
      <c r="AS728">
        <v>0</v>
      </c>
      <c r="AT728">
        <v>0</v>
      </c>
      <c r="AU728">
        <v>1</v>
      </c>
      <c r="AV728">
        <v>0</v>
      </c>
      <c r="AW728">
        <v>0</v>
      </c>
      <c r="AX728">
        <v>0</v>
      </c>
      <c r="AY728" s="15">
        <v>0</v>
      </c>
      <c r="AZ728">
        <v>0</v>
      </c>
      <c r="BA728">
        <v>1</v>
      </c>
      <c r="BB728" s="15">
        <v>0</v>
      </c>
      <c r="BC728">
        <v>5087</v>
      </c>
      <c r="BD728">
        <v>754</v>
      </c>
      <c r="BE728" s="56">
        <v>0.54100000000000004</v>
      </c>
      <c r="BF728" s="56">
        <f t="shared" si="119"/>
        <v>32.799999999999997</v>
      </c>
      <c r="BG728">
        <v>1</v>
      </c>
      <c r="BH728">
        <v>0</v>
      </c>
      <c r="BI728">
        <v>0</v>
      </c>
      <c r="BJ728">
        <v>0</v>
      </c>
      <c r="BK728">
        <v>0</v>
      </c>
      <c r="BL728" s="15">
        <v>0</v>
      </c>
      <c r="BM728">
        <v>0</v>
      </c>
      <c r="BN728">
        <v>0</v>
      </c>
      <c r="BO728">
        <v>1</v>
      </c>
      <c r="BP728" s="15">
        <v>0</v>
      </c>
      <c r="BQ728">
        <v>0</v>
      </c>
      <c r="BR728">
        <v>0</v>
      </c>
      <c r="BS728" s="15">
        <v>0</v>
      </c>
      <c r="BT728">
        <v>0</v>
      </c>
      <c r="BU728">
        <v>0</v>
      </c>
      <c r="BV728">
        <v>1</v>
      </c>
      <c r="BW728">
        <v>0</v>
      </c>
      <c r="BX728">
        <v>0</v>
      </c>
      <c r="BY728">
        <v>0</v>
      </c>
      <c r="BZ728">
        <v>1</v>
      </c>
      <c r="CA728">
        <v>1</v>
      </c>
      <c r="CB728">
        <v>0</v>
      </c>
      <c r="CC728">
        <v>0</v>
      </c>
      <c r="CD728">
        <v>0</v>
      </c>
      <c r="CE728" s="15">
        <v>1</v>
      </c>
      <c r="CF728">
        <v>2.3E-2</v>
      </c>
      <c r="CG728">
        <v>13</v>
      </c>
      <c r="CH728">
        <v>1</v>
      </c>
      <c r="CI728">
        <v>0</v>
      </c>
      <c r="CJ728">
        <v>34</v>
      </c>
      <c r="CK728" s="28" t="s">
        <v>80</v>
      </c>
    </row>
    <row r="729" spans="1:89" x14ac:dyDescent="0.35">
      <c r="A729">
        <v>728</v>
      </c>
      <c r="B729">
        <v>45</v>
      </c>
      <c r="C729" s="21" t="s">
        <v>184</v>
      </c>
      <c r="D729" s="11">
        <v>6.23</v>
      </c>
      <c r="E729" s="12">
        <v>0.03</v>
      </c>
      <c r="F729" s="7">
        <v>33.857142857142897</v>
      </c>
      <c r="G729" s="8">
        <v>0</v>
      </c>
      <c r="H729" s="9">
        <v>0</v>
      </c>
      <c r="I729" s="9">
        <v>1</v>
      </c>
      <c r="J729" s="9">
        <v>0</v>
      </c>
      <c r="K729" s="9">
        <v>0</v>
      </c>
      <c r="L729" s="8">
        <v>387866</v>
      </c>
      <c r="M729" s="9">
        <v>14</v>
      </c>
      <c r="N729" s="9">
        <f t="shared" si="120"/>
        <v>387851</v>
      </c>
      <c r="O729" s="9">
        <f t="shared" si="121"/>
        <v>30</v>
      </c>
      <c r="P729" s="7">
        <v>8.41</v>
      </c>
      <c r="Q729" s="7">
        <v>18.39</v>
      </c>
      <c r="R729" s="9">
        <v>1</v>
      </c>
      <c r="S729" s="9">
        <v>0</v>
      </c>
      <c r="T729" s="9">
        <v>1</v>
      </c>
      <c r="U729" s="9">
        <v>0</v>
      </c>
      <c r="V729" s="9">
        <v>0</v>
      </c>
      <c r="W729" s="25">
        <v>0</v>
      </c>
      <c r="X729" s="9">
        <v>0</v>
      </c>
      <c r="Y729" s="9">
        <v>0</v>
      </c>
      <c r="Z729" s="25">
        <v>1</v>
      </c>
      <c r="AA729" s="9">
        <v>0</v>
      </c>
      <c r="AB729" s="25">
        <v>1</v>
      </c>
      <c r="AC729" s="17">
        <v>2007</v>
      </c>
      <c r="AD729" s="27" t="s">
        <v>87</v>
      </c>
      <c r="AE729" s="27" t="s">
        <v>87</v>
      </c>
      <c r="AF729" s="27" t="s">
        <v>87</v>
      </c>
      <c r="AG729" s="34" t="s">
        <v>87</v>
      </c>
      <c r="AH729" s="33">
        <v>0.60299999999999998</v>
      </c>
      <c r="AI729" s="15">
        <v>0.39700000000000002</v>
      </c>
      <c r="AJ729" s="30">
        <f t="shared" si="116"/>
        <v>0.77900000000000003</v>
      </c>
      <c r="AK729" s="31">
        <v>0.221</v>
      </c>
      <c r="AL729" s="30">
        <f t="shared" si="117"/>
        <v>0.78700000000000003</v>
      </c>
      <c r="AM729" s="31">
        <v>0.21299999999999999</v>
      </c>
      <c r="AN729">
        <v>0</v>
      </c>
      <c r="AO729" s="15">
        <v>1</v>
      </c>
      <c r="AP729">
        <f t="shared" si="118"/>
        <v>0.17500000000000004</v>
      </c>
      <c r="AQ729" s="15">
        <v>0.82499999999999996</v>
      </c>
      <c r="AR729" s="15" t="s">
        <v>29</v>
      </c>
      <c r="AS729">
        <v>0</v>
      </c>
      <c r="AT729">
        <v>0</v>
      </c>
      <c r="AU729">
        <v>1</v>
      </c>
      <c r="AV729">
        <v>0</v>
      </c>
      <c r="AW729">
        <v>0</v>
      </c>
      <c r="AX729">
        <v>0</v>
      </c>
      <c r="AY729" s="15">
        <v>0</v>
      </c>
      <c r="AZ729">
        <v>0</v>
      </c>
      <c r="BA729">
        <v>1</v>
      </c>
      <c r="BB729" s="15">
        <v>0</v>
      </c>
      <c r="BC729">
        <v>5087</v>
      </c>
      <c r="BD729">
        <v>754</v>
      </c>
      <c r="BE729" s="56">
        <v>0.54100000000000004</v>
      </c>
      <c r="BF729" s="56">
        <f t="shared" si="119"/>
        <v>32.799999999999997</v>
      </c>
      <c r="BG729">
        <v>1</v>
      </c>
      <c r="BH729">
        <v>0</v>
      </c>
      <c r="BI729">
        <v>0</v>
      </c>
      <c r="BJ729">
        <v>0</v>
      </c>
      <c r="BK729">
        <v>0</v>
      </c>
      <c r="BL729" s="15">
        <v>0</v>
      </c>
      <c r="BM729">
        <v>0</v>
      </c>
      <c r="BN729">
        <v>0</v>
      </c>
      <c r="BO729">
        <v>1</v>
      </c>
      <c r="BP729" s="15">
        <v>0</v>
      </c>
      <c r="BQ729">
        <v>0</v>
      </c>
      <c r="BR729">
        <v>0</v>
      </c>
      <c r="BS729" s="15">
        <v>0</v>
      </c>
      <c r="BT729">
        <v>0</v>
      </c>
      <c r="BU729">
        <v>0</v>
      </c>
      <c r="BV729">
        <v>1</v>
      </c>
      <c r="BW729">
        <v>0</v>
      </c>
      <c r="BX729">
        <v>0</v>
      </c>
      <c r="BY729">
        <v>0</v>
      </c>
      <c r="BZ729">
        <v>1</v>
      </c>
      <c r="CA729">
        <v>1</v>
      </c>
      <c r="CB729">
        <v>1</v>
      </c>
      <c r="CC729">
        <v>0</v>
      </c>
      <c r="CD729">
        <v>0</v>
      </c>
      <c r="CE729" s="15">
        <v>1</v>
      </c>
      <c r="CF729">
        <v>2.3E-2</v>
      </c>
      <c r="CG729">
        <v>13</v>
      </c>
      <c r="CH729">
        <v>1</v>
      </c>
      <c r="CI729">
        <v>0</v>
      </c>
      <c r="CJ729">
        <v>34</v>
      </c>
      <c r="CK729" s="28" t="s">
        <v>80</v>
      </c>
    </row>
    <row r="730" spans="1:89" x14ac:dyDescent="0.35">
      <c r="A730">
        <v>729</v>
      </c>
      <c r="B730">
        <v>45</v>
      </c>
      <c r="C730" s="21" t="s">
        <v>184</v>
      </c>
      <c r="D730" s="11">
        <v>6.15</v>
      </c>
      <c r="E730" s="12">
        <v>0.03</v>
      </c>
      <c r="F730" s="7">
        <v>34.857142857142897</v>
      </c>
      <c r="G730" s="8">
        <v>0</v>
      </c>
      <c r="H730" s="9">
        <v>0</v>
      </c>
      <c r="I730" s="9">
        <v>1</v>
      </c>
      <c r="J730" s="9">
        <v>0</v>
      </c>
      <c r="K730" s="9">
        <v>0</v>
      </c>
      <c r="L730" s="8">
        <v>324084</v>
      </c>
      <c r="M730" s="9">
        <v>17</v>
      </c>
      <c r="N730" s="9">
        <f t="shared" si="120"/>
        <v>324066</v>
      </c>
      <c r="O730" s="9">
        <f t="shared" si="121"/>
        <v>30</v>
      </c>
      <c r="P730" s="7">
        <v>8.41</v>
      </c>
      <c r="Q730" s="7">
        <v>18.39</v>
      </c>
      <c r="R730" s="9">
        <v>1</v>
      </c>
      <c r="S730" s="9">
        <v>0</v>
      </c>
      <c r="T730" s="9">
        <v>1</v>
      </c>
      <c r="U730" s="9">
        <v>0</v>
      </c>
      <c r="V730" s="9">
        <v>0</v>
      </c>
      <c r="W730" s="25">
        <v>0</v>
      </c>
      <c r="X730" s="9">
        <v>0</v>
      </c>
      <c r="Y730" s="9">
        <v>0</v>
      </c>
      <c r="Z730" s="25">
        <v>1</v>
      </c>
      <c r="AA730" s="9">
        <v>0</v>
      </c>
      <c r="AB730" s="25">
        <v>1</v>
      </c>
      <c r="AC730" s="17">
        <v>2007</v>
      </c>
      <c r="AD730" s="27" t="s">
        <v>87</v>
      </c>
      <c r="AE730" s="27" t="s">
        <v>87</v>
      </c>
      <c r="AF730" s="27" t="s">
        <v>87</v>
      </c>
      <c r="AG730" s="34" t="s">
        <v>87</v>
      </c>
      <c r="AH730" s="33">
        <v>0.60299999999999998</v>
      </c>
      <c r="AI730" s="15">
        <v>0.39700000000000002</v>
      </c>
      <c r="AJ730" s="30">
        <f t="shared" si="116"/>
        <v>0.77900000000000003</v>
      </c>
      <c r="AK730" s="31">
        <v>0.221</v>
      </c>
      <c r="AL730" s="30">
        <f t="shared" si="117"/>
        <v>0.78700000000000003</v>
      </c>
      <c r="AM730" s="31">
        <v>0.21299999999999999</v>
      </c>
      <c r="AN730">
        <v>0</v>
      </c>
      <c r="AO730" s="15">
        <v>1</v>
      </c>
      <c r="AP730">
        <f t="shared" si="118"/>
        <v>0.17500000000000004</v>
      </c>
      <c r="AQ730" s="15">
        <v>0.82499999999999996</v>
      </c>
      <c r="AR730" s="15" t="s">
        <v>29</v>
      </c>
      <c r="AS730">
        <v>0</v>
      </c>
      <c r="AT730">
        <v>0</v>
      </c>
      <c r="AU730">
        <v>1</v>
      </c>
      <c r="AV730">
        <v>0</v>
      </c>
      <c r="AW730">
        <v>0</v>
      </c>
      <c r="AX730">
        <v>0</v>
      </c>
      <c r="AY730" s="15">
        <v>0</v>
      </c>
      <c r="AZ730">
        <v>0</v>
      </c>
      <c r="BA730">
        <v>1</v>
      </c>
      <c r="BB730" s="15">
        <v>0</v>
      </c>
      <c r="BC730">
        <v>5087</v>
      </c>
      <c r="BD730">
        <v>754</v>
      </c>
      <c r="BE730" s="56">
        <v>0.54100000000000004</v>
      </c>
      <c r="BF730" s="56">
        <f t="shared" si="119"/>
        <v>32.799999999999997</v>
      </c>
      <c r="BG730">
        <v>1</v>
      </c>
      <c r="BH730">
        <v>0</v>
      </c>
      <c r="BI730">
        <v>0</v>
      </c>
      <c r="BJ730">
        <v>0</v>
      </c>
      <c r="BK730">
        <v>0</v>
      </c>
      <c r="BL730" s="15">
        <v>0</v>
      </c>
      <c r="BM730">
        <v>0</v>
      </c>
      <c r="BN730">
        <v>0</v>
      </c>
      <c r="BO730">
        <v>1</v>
      </c>
      <c r="BP730" s="15">
        <v>0</v>
      </c>
      <c r="BQ730">
        <v>0</v>
      </c>
      <c r="BR730">
        <v>0</v>
      </c>
      <c r="BS730" s="15">
        <v>0</v>
      </c>
      <c r="BT730">
        <v>0</v>
      </c>
      <c r="BU730">
        <v>0</v>
      </c>
      <c r="BV730">
        <v>1</v>
      </c>
      <c r="BW730">
        <v>0</v>
      </c>
      <c r="BX730">
        <v>0</v>
      </c>
      <c r="BY730">
        <v>0</v>
      </c>
      <c r="BZ730">
        <v>1</v>
      </c>
      <c r="CA730">
        <v>1</v>
      </c>
      <c r="CB730">
        <v>1</v>
      </c>
      <c r="CC730">
        <v>1</v>
      </c>
      <c r="CD730">
        <v>1</v>
      </c>
      <c r="CE730" s="15">
        <v>1</v>
      </c>
      <c r="CF730">
        <v>2.3E-2</v>
      </c>
      <c r="CG730">
        <v>13</v>
      </c>
      <c r="CH730">
        <v>1</v>
      </c>
      <c r="CI730">
        <v>0</v>
      </c>
      <c r="CJ730">
        <v>34</v>
      </c>
      <c r="CK730" s="28" t="s">
        <v>80</v>
      </c>
    </row>
    <row r="731" spans="1:89" x14ac:dyDescent="0.35">
      <c r="A731">
        <v>730</v>
      </c>
      <c r="B731">
        <v>45</v>
      </c>
      <c r="C731" s="21" t="s">
        <v>184</v>
      </c>
      <c r="D731" s="11">
        <v>6.05</v>
      </c>
      <c r="E731" s="12">
        <v>0.04</v>
      </c>
      <c r="F731" s="7">
        <v>35.857142857142897</v>
      </c>
      <c r="G731" s="8">
        <v>0</v>
      </c>
      <c r="H731" s="9">
        <v>0</v>
      </c>
      <c r="I731" s="9">
        <v>1</v>
      </c>
      <c r="J731" s="9">
        <v>0</v>
      </c>
      <c r="K731" s="9">
        <v>0</v>
      </c>
      <c r="L731" s="8">
        <v>254332</v>
      </c>
      <c r="M731" s="9">
        <v>17</v>
      </c>
      <c r="N731" s="9">
        <f t="shared" si="120"/>
        <v>254314</v>
      </c>
      <c r="O731" s="9">
        <f t="shared" si="121"/>
        <v>30</v>
      </c>
      <c r="P731" s="7">
        <v>8.41</v>
      </c>
      <c r="Q731" s="7">
        <v>18.39</v>
      </c>
      <c r="R731" s="9">
        <v>1</v>
      </c>
      <c r="S731" s="9">
        <v>0</v>
      </c>
      <c r="T731" s="9">
        <v>1</v>
      </c>
      <c r="U731" s="9">
        <v>0</v>
      </c>
      <c r="V731" s="9">
        <v>0</v>
      </c>
      <c r="W731" s="25">
        <v>0</v>
      </c>
      <c r="X731" s="9">
        <v>0</v>
      </c>
      <c r="Y731" s="9">
        <v>0</v>
      </c>
      <c r="Z731" s="25">
        <v>1</v>
      </c>
      <c r="AA731" s="9">
        <v>0</v>
      </c>
      <c r="AB731" s="25">
        <v>1</v>
      </c>
      <c r="AC731" s="17">
        <v>2007</v>
      </c>
      <c r="AD731" s="27" t="s">
        <v>87</v>
      </c>
      <c r="AE731" s="27" t="s">
        <v>87</v>
      </c>
      <c r="AF731" s="27" t="s">
        <v>87</v>
      </c>
      <c r="AG731" s="34" t="s">
        <v>87</v>
      </c>
      <c r="AH731" s="33">
        <v>0.60299999999999998</v>
      </c>
      <c r="AI731" s="15">
        <v>0.39700000000000002</v>
      </c>
      <c r="AJ731" s="30">
        <f t="shared" si="116"/>
        <v>0.77900000000000003</v>
      </c>
      <c r="AK731" s="31">
        <v>0.221</v>
      </c>
      <c r="AL731" s="30">
        <f t="shared" si="117"/>
        <v>0.78700000000000003</v>
      </c>
      <c r="AM731" s="31">
        <v>0.21299999999999999</v>
      </c>
      <c r="AN731">
        <v>0</v>
      </c>
      <c r="AO731" s="15">
        <v>1</v>
      </c>
      <c r="AP731">
        <f t="shared" si="118"/>
        <v>0.17500000000000004</v>
      </c>
      <c r="AQ731" s="15">
        <v>0.82499999999999996</v>
      </c>
      <c r="AR731" s="15" t="s">
        <v>29</v>
      </c>
      <c r="AS731">
        <v>0</v>
      </c>
      <c r="AT731">
        <v>0</v>
      </c>
      <c r="AU731">
        <v>1</v>
      </c>
      <c r="AV731">
        <v>0</v>
      </c>
      <c r="AW731">
        <v>0</v>
      </c>
      <c r="AX731">
        <v>0</v>
      </c>
      <c r="AY731" s="15">
        <v>0</v>
      </c>
      <c r="AZ731">
        <v>0</v>
      </c>
      <c r="BA731">
        <v>1</v>
      </c>
      <c r="BB731" s="15">
        <v>0</v>
      </c>
      <c r="BC731">
        <v>5087</v>
      </c>
      <c r="BD731">
        <v>754</v>
      </c>
      <c r="BE731" s="56">
        <v>0.54100000000000004</v>
      </c>
      <c r="BF731" s="56">
        <f t="shared" si="119"/>
        <v>32.799999999999997</v>
      </c>
      <c r="BG731">
        <v>1</v>
      </c>
      <c r="BH731">
        <v>0</v>
      </c>
      <c r="BI731">
        <v>0</v>
      </c>
      <c r="BJ731">
        <v>0</v>
      </c>
      <c r="BK731">
        <v>0</v>
      </c>
      <c r="BL731" s="15">
        <v>0</v>
      </c>
      <c r="BM731">
        <v>0</v>
      </c>
      <c r="BN731">
        <v>0</v>
      </c>
      <c r="BO731">
        <v>1</v>
      </c>
      <c r="BP731" s="15">
        <v>0</v>
      </c>
      <c r="BQ731">
        <v>0</v>
      </c>
      <c r="BR731">
        <v>0</v>
      </c>
      <c r="BS731" s="15">
        <v>0</v>
      </c>
      <c r="BT731">
        <v>0</v>
      </c>
      <c r="BU731">
        <v>0</v>
      </c>
      <c r="BV731">
        <v>1</v>
      </c>
      <c r="BW731">
        <v>0</v>
      </c>
      <c r="BX731">
        <v>0</v>
      </c>
      <c r="BY731">
        <v>0</v>
      </c>
      <c r="BZ731">
        <v>1</v>
      </c>
      <c r="CA731">
        <v>1</v>
      </c>
      <c r="CB731">
        <v>1</v>
      </c>
      <c r="CC731">
        <v>1</v>
      </c>
      <c r="CD731">
        <v>1</v>
      </c>
      <c r="CE731" s="15">
        <v>1</v>
      </c>
      <c r="CF731">
        <v>2.3E-2</v>
      </c>
      <c r="CG731">
        <v>13</v>
      </c>
      <c r="CH731">
        <v>1</v>
      </c>
      <c r="CI731">
        <v>0</v>
      </c>
      <c r="CJ731">
        <v>34</v>
      </c>
      <c r="CK731" s="28" t="s">
        <v>80</v>
      </c>
    </row>
    <row r="732" spans="1:89" x14ac:dyDescent="0.35">
      <c r="A732">
        <v>731</v>
      </c>
      <c r="B732">
        <v>45</v>
      </c>
      <c r="C732" s="21" t="s">
        <v>184</v>
      </c>
      <c r="D732" s="11">
        <v>5.91</v>
      </c>
      <c r="E732" s="12">
        <v>7.0000000000000007E-2</v>
      </c>
      <c r="F732" s="7">
        <v>36.857142857142897</v>
      </c>
      <c r="G732" s="8">
        <v>0</v>
      </c>
      <c r="H732" s="9">
        <v>0</v>
      </c>
      <c r="I732" s="9">
        <v>1</v>
      </c>
      <c r="J732" s="9">
        <v>0</v>
      </c>
      <c r="K732" s="9">
        <v>0</v>
      </c>
      <c r="L732" s="8">
        <v>69752</v>
      </c>
      <c r="M732" s="9">
        <v>17</v>
      </c>
      <c r="N732" s="9">
        <f t="shared" si="120"/>
        <v>69734</v>
      </c>
      <c r="O732" s="9">
        <f t="shared" si="121"/>
        <v>30</v>
      </c>
      <c r="P732" s="7">
        <v>8.41</v>
      </c>
      <c r="Q732" s="7">
        <v>18.39</v>
      </c>
      <c r="R732" s="9">
        <v>1</v>
      </c>
      <c r="S732" s="9">
        <v>0</v>
      </c>
      <c r="T732" s="9">
        <v>1</v>
      </c>
      <c r="U732" s="9">
        <v>0</v>
      </c>
      <c r="V732" s="9">
        <v>0</v>
      </c>
      <c r="W732" s="25">
        <v>0</v>
      </c>
      <c r="X732" s="9">
        <v>0</v>
      </c>
      <c r="Y732" s="9">
        <v>0</v>
      </c>
      <c r="Z732" s="25">
        <v>1</v>
      </c>
      <c r="AA732" s="9">
        <v>0</v>
      </c>
      <c r="AB732" s="25">
        <v>1</v>
      </c>
      <c r="AC732" s="17">
        <v>2007</v>
      </c>
      <c r="AD732" s="27" t="s">
        <v>87</v>
      </c>
      <c r="AE732" s="27" t="s">
        <v>87</v>
      </c>
      <c r="AF732" s="27" t="s">
        <v>87</v>
      </c>
      <c r="AG732" s="34" t="s">
        <v>87</v>
      </c>
      <c r="AH732" s="33">
        <v>0.60299999999999998</v>
      </c>
      <c r="AI732" s="15">
        <v>0.39700000000000002</v>
      </c>
      <c r="AJ732" s="30">
        <f t="shared" si="116"/>
        <v>0.77900000000000003</v>
      </c>
      <c r="AK732" s="31">
        <v>0.221</v>
      </c>
      <c r="AL732" s="30">
        <f t="shared" si="117"/>
        <v>0.78700000000000003</v>
      </c>
      <c r="AM732" s="31">
        <v>0.21299999999999999</v>
      </c>
      <c r="AN732">
        <v>0</v>
      </c>
      <c r="AO732" s="15">
        <v>1</v>
      </c>
      <c r="AP732">
        <f t="shared" si="118"/>
        <v>0.17500000000000004</v>
      </c>
      <c r="AQ732" s="15">
        <v>0.82499999999999996</v>
      </c>
      <c r="AR732" s="15" t="s">
        <v>29</v>
      </c>
      <c r="AS732">
        <v>0</v>
      </c>
      <c r="AT732">
        <v>0</v>
      </c>
      <c r="AU732">
        <v>1</v>
      </c>
      <c r="AV732">
        <v>0</v>
      </c>
      <c r="AW732">
        <v>0</v>
      </c>
      <c r="AX732">
        <v>0</v>
      </c>
      <c r="AY732" s="15">
        <v>0</v>
      </c>
      <c r="AZ732">
        <v>0</v>
      </c>
      <c r="BA732">
        <v>1</v>
      </c>
      <c r="BB732" s="15">
        <v>0</v>
      </c>
      <c r="BC732">
        <v>5087</v>
      </c>
      <c r="BD732">
        <v>754</v>
      </c>
      <c r="BE732" s="56">
        <v>0.54100000000000004</v>
      </c>
      <c r="BF732" s="56">
        <f t="shared" si="119"/>
        <v>32.799999999999997</v>
      </c>
      <c r="BG732">
        <v>1</v>
      </c>
      <c r="BH732">
        <v>0</v>
      </c>
      <c r="BI732">
        <v>0</v>
      </c>
      <c r="BJ732">
        <v>0</v>
      </c>
      <c r="BK732">
        <v>0</v>
      </c>
      <c r="BL732" s="15">
        <v>0</v>
      </c>
      <c r="BM732">
        <v>0</v>
      </c>
      <c r="BN732">
        <v>0</v>
      </c>
      <c r="BO732">
        <v>1</v>
      </c>
      <c r="BP732" s="15">
        <v>0</v>
      </c>
      <c r="BQ732">
        <v>0</v>
      </c>
      <c r="BR732">
        <v>0</v>
      </c>
      <c r="BS732" s="15">
        <v>0</v>
      </c>
      <c r="BT732">
        <v>0</v>
      </c>
      <c r="BU732">
        <v>0</v>
      </c>
      <c r="BV732">
        <v>1</v>
      </c>
      <c r="BW732">
        <v>0</v>
      </c>
      <c r="BX732">
        <v>0</v>
      </c>
      <c r="BY732">
        <v>0</v>
      </c>
      <c r="BZ732">
        <v>1</v>
      </c>
      <c r="CA732">
        <v>1</v>
      </c>
      <c r="CB732">
        <v>1</v>
      </c>
      <c r="CC732">
        <v>1</v>
      </c>
      <c r="CD732">
        <v>1</v>
      </c>
      <c r="CE732" s="15">
        <v>1</v>
      </c>
      <c r="CF732">
        <v>2.3E-2</v>
      </c>
      <c r="CG732">
        <v>13</v>
      </c>
      <c r="CH732">
        <v>1</v>
      </c>
      <c r="CI732">
        <v>0</v>
      </c>
      <c r="CJ732">
        <v>34</v>
      </c>
      <c r="CK732" s="28" t="s">
        <v>80</v>
      </c>
    </row>
    <row r="733" spans="1:89" x14ac:dyDescent="0.35">
      <c r="A733">
        <v>732</v>
      </c>
      <c r="B733">
        <v>45</v>
      </c>
      <c r="C733" s="21" t="s">
        <v>184</v>
      </c>
      <c r="D733" s="11">
        <v>3.66</v>
      </c>
      <c r="E733" s="12">
        <v>0.04</v>
      </c>
      <c r="F733" s="7">
        <v>37.857142857142897</v>
      </c>
      <c r="G733" s="8">
        <v>0</v>
      </c>
      <c r="H733" s="9">
        <v>0</v>
      </c>
      <c r="I733" s="9">
        <v>1</v>
      </c>
      <c r="J733" s="9">
        <v>0</v>
      </c>
      <c r="K733" s="9">
        <v>0</v>
      </c>
      <c r="L733" s="8">
        <v>291130</v>
      </c>
      <c r="M733" s="9">
        <v>18</v>
      </c>
      <c r="N733" s="9">
        <f t="shared" si="120"/>
        <v>291111</v>
      </c>
      <c r="O733" s="9">
        <f t="shared" si="121"/>
        <v>30</v>
      </c>
      <c r="P733" s="7">
        <v>8.41</v>
      </c>
      <c r="Q733" s="7">
        <v>18.39</v>
      </c>
      <c r="R733" s="9">
        <v>1</v>
      </c>
      <c r="S733" s="9">
        <v>0</v>
      </c>
      <c r="T733" s="9">
        <v>1</v>
      </c>
      <c r="U733" s="9">
        <v>0</v>
      </c>
      <c r="V733" s="9">
        <v>0</v>
      </c>
      <c r="W733" s="25">
        <v>0</v>
      </c>
      <c r="X733" s="9">
        <v>0</v>
      </c>
      <c r="Y733" s="9">
        <v>0</v>
      </c>
      <c r="Z733" s="25">
        <v>1</v>
      </c>
      <c r="AA733" s="9">
        <v>0</v>
      </c>
      <c r="AB733" s="25">
        <v>1</v>
      </c>
      <c r="AC733" s="17">
        <v>2007</v>
      </c>
      <c r="AD733" s="27" t="s">
        <v>87</v>
      </c>
      <c r="AE733" s="27" t="s">
        <v>87</v>
      </c>
      <c r="AF733" s="27" t="s">
        <v>87</v>
      </c>
      <c r="AG733" s="34" t="s">
        <v>87</v>
      </c>
      <c r="AH733" s="33">
        <v>0.60299999999999998</v>
      </c>
      <c r="AI733" s="15">
        <v>0.39700000000000002</v>
      </c>
      <c r="AJ733" s="30">
        <f t="shared" si="116"/>
        <v>0.77900000000000003</v>
      </c>
      <c r="AK733" s="31">
        <v>0.221</v>
      </c>
      <c r="AL733" s="30">
        <f t="shared" si="117"/>
        <v>0.78700000000000003</v>
      </c>
      <c r="AM733" s="31">
        <v>0.21299999999999999</v>
      </c>
      <c r="AN733">
        <v>0</v>
      </c>
      <c r="AO733" s="15">
        <v>1</v>
      </c>
      <c r="AP733">
        <f t="shared" si="118"/>
        <v>0.17500000000000004</v>
      </c>
      <c r="AQ733" s="15">
        <v>0.82499999999999996</v>
      </c>
      <c r="AR733" s="15" t="s">
        <v>29</v>
      </c>
      <c r="AS733">
        <v>0</v>
      </c>
      <c r="AT733">
        <v>0</v>
      </c>
      <c r="AU733">
        <v>1</v>
      </c>
      <c r="AV733">
        <v>0</v>
      </c>
      <c r="AW733">
        <v>0</v>
      </c>
      <c r="AX733">
        <v>0</v>
      </c>
      <c r="AY733" s="15">
        <v>0</v>
      </c>
      <c r="AZ733">
        <v>0</v>
      </c>
      <c r="BA733">
        <v>1</v>
      </c>
      <c r="BB733" s="15">
        <v>0</v>
      </c>
      <c r="BC733">
        <v>5087</v>
      </c>
      <c r="BD733">
        <v>754</v>
      </c>
      <c r="BE733" s="56">
        <v>0.54100000000000004</v>
      </c>
      <c r="BF733" s="56">
        <f t="shared" si="119"/>
        <v>32.799999999999997</v>
      </c>
      <c r="BG733">
        <v>1</v>
      </c>
      <c r="BH733">
        <v>0</v>
      </c>
      <c r="BI733">
        <v>0</v>
      </c>
      <c r="BJ733">
        <v>0</v>
      </c>
      <c r="BK733">
        <v>0</v>
      </c>
      <c r="BL733" s="15">
        <v>0</v>
      </c>
      <c r="BM733">
        <v>0</v>
      </c>
      <c r="BN733">
        <v>0</v>
      </c>
      <c r="BO733">
        <v>1</v>
      </c>
      <c r="BP733" s="15">
        <v>0</v>
      </c>
      <c r="BQ733">
        <v>0</v>
      </c>
      <c r="BR733">
        <v>0</v>
      </c>
      <c r="BS733" s="15">
        <v>0</v>
      </c>
      <c r="BT733">
        <v>0</v>
      </c>
      <c r="BU733">
        <v>0</v>
      </c>
      <c r="BV733">
        <v>1</v>
      </c>
      <c r="BW733">
        <v>0</v>
      </c>
      <c r="BX733">
        <v>0</v>
      </c>
      <c r="BY733">
        <v>0</v>
      </c>
      <c r="BZ733">
        <v>1</v>
      </c>
      <c r="CA733">
        <v>1</v>
      </c>
      <c r="CB733">
        <v>1</v>
      </c>
      <c r="CC733">
        <v>1</v>
      </c>
      <c r="CD733">
        <v>1</v>
      </c>
      <c r="CE733" s="15">
        <v>1</v>
      </c>
      <c r="CF733">
        <v>2.3E-2</v>
      </c>
      <c r="CG733">
        <v>13</v>
      </c>
      <c r="CH733">
        <v>1</v>
      </c>
      <c r="CI733">
        <v>0</v>
      </c>
      <c r="CJ733">
        <v>34</v>
      </c>
      <c r="CK733" s="28" t="s">
        <v>80</v>
      </c>
    </row>
    <row r="734" spans="1:89" s="99" customFormat="1" x14ac:dyDescent="0.35">
      <c r="A734" s="99">
        <v>733</v>
      </c>
      <c r="B734" s="99">
        <v>45</v>
      </c>
      <c r="C734" s="100" t="s">
        <v>184</v>
      </c>
      <c r="D734" s="101">
        <v>5.84</v>
      </c>
      <c r="E734" s="102">
        <v>0.04</v>
      </c>
      <c r="F734" s="103">
        <v>38.857142857142897</v>
      </c>
      <c r="G734" s="105">
        <v>0</v>
      </c>
      <c r="H734" s="106">
        <v>0</v>
      </c>
      <c r="I734" s="106">
        <v>1</v>
      </c>
      <c r="J734" s="106">
        <v>0</v>
      </c>
      <c r="K734" s="106">
        <v>0</v>
      </c>
      <c r="L734" s="105">
        <v>324084</v>
      </c>
      <c r="M734" s="106">
        <v>17</v>
      </c>
      <c r="N734" s="106">
        <f t="shared" si="120"/>
        <v>324066</v>
      </c>
      <c r="O734" s="106">
        <f t="shared" si="121"/>
        <v>30</v>
      </c>
      <c r="P734" s="103">
        <v>8.41</v>
      </c>
      <c r="Q734" s="103">
        <v>18.39</v>
      </c>
      <c r="R734" s="106">
        <v>1</v>
      </c>
      <c r="S734" s="106">
        <v>0</v>
      </c>
      <c r="T734" s="106">
        <v>1</v>
      </c>
      <c r="U734" s="106">
        <v>0</v>
      </c>
      <c r="V734" s="106">
        <v>0</v>
      </c>
      <c r="W734" s="107">
        <v>0</v>
      </c>
      <c r="X734" s="106">
        <v>0</v>
      </c>
      <c r="Y734" s="106">
        <v>0</v>
      </c>
      <c r="Z734" s="107">
        <v>1</v>
      </c>
      <c r="AA734" s="106">
        <v>0</v>
      </c>
      <c r="AB734" s="107">
        <v>1</v>
      </c>
      <c r="AC734" s="108">
        <v>2007</v>
      </c>
      <c r="AD734" s="104" t="s">
        <v>87</v>
      </c>
      <c r="AE734" s="104" t="s">
        <v>87</v>
      </c>
      <c r="AF734" s="104" t="s">
        <v>87</v>
      </c>
      <c r="AG734" s="109" t="s">
        <v>87</v>
      </c>
      <c r="AH734" s="110">
        <v>0.60299999999999998</v>
      </c>
      <c r="AI734" s="111">
        <v>0.39700000000000002</v>
      </c>
      <c r="AJ734" s="114">
        <f t="shared" si="116"/>
        <v>0.77900000000000003</v>
      </c>
      <c r="AK734" s="112">
        <v>0.221</v>
      </c>
      <c r="AL734" s="114">
        <f t="shared" si="117"/>
        <v>0.78700000000000003</v>
      </c>
      <c r="AM734" s="112">
        <v>0.21299999999999999</v>
      </c>
      <c r="AN734">
        <v>0</v>
      </c>
      <c r="AO734" s="111">
        <v>1</v>
      </c>
      <c r="AP734" s="99">
        <f t="shared" si="118"/>
        <v>0.17500000000000004</v>
      </c>
      <c r="AQ734" s="111">
        <v>0.82499999999999996</v>
      </c>
      <c r="AR734" s="111" t="s">
        <v>29</v>
      </c>
      <c r="AS734">
        <v>0</v>
      </c>
      <c r="AT734">
        <v>0</v>
      </c>
      <c r="AU734">
        <v>1</v>
      </c>
      <c r="AV734">
        <v>0</v>
      </c>
      <c r="AW734">
        <v>0</v>
      </c>
      <c r="AX734">
        <v>0</v>
      </c>
      <c r="AY734" s="111">
        <v>0</v>
      </c>
      <c r="AZ734">
        <v>0</v>
      </c>
      <c r="BA734">
        <v>1</v>
      </c>
      <c r="BB734" s="111">
        <v>0</v>
      </c>
      <c r="BC734">
        <v>5087</v>
      </c>
      <c r="BD734">
        <v>754</v>
      </c>
      <c r="BE734" s="113">
        <v>0.54100000000000004</v>
      </c>
      <c r="BF734" s="113">
        <f t="shared" si="119"/>
        <v>32.799999999999997</v>
      </c>
      <c r="BG734" s="99">
        <v>1</v>
      </c>
      <c r="BH734" s="99">
        <v>0</v>
      </c>
      <c r="BI734" s="99">
        <v>0</v>
      </c>
      <c r="BJ734" s="99">
        <v>0</v>
      </c>
      <c r="BK734" s="99">
        <v>0</v>
      </c>
      <c r="BL734" s="111">
        <v>0</v>
      </c>
      <c r="BM734" s="99">
        <v>0</v>
      </c>
      <c r="BN734" s="99">
        <v>0</v>
      </c>
      <c r="BO734" s="99">
        <v>1</v>
      </c>
      <c r="BP734" s="111">
        <v>0</v>
      </c>
      <c r="BQ734" s="99">
        <v>0</v>
      </c>
      <c r="BR734" s="99">
        <v>0</v>
      </c>
      <c r="BS734" s="111">
        <v>0</v>
      </c>
      <c r="BT734" s="99">
        <v>0</v>
      </c>
      <c r="BU734" s="99">
        <v>0</v>
      </c>
      <c r="BV734" s="99">
        <v>1</v>
      </c>
      <c r="BW734" s="99">
        <v>0</v>
      </c>
      <c r="BX734" s="99">
        <v>0</v>
      </c>
      <c r="BY734" s="99">
        <v>0</v>
      </c>
      <c r="BZ734" s="99">
        <v>1</v>
      </c>
      <c r="CA734">
        <v>1</v>
      </c>
      <c r="CB734" s="99">
        <v>1</v>
      </c>
      <c r="CC734" s="99">
        <v>1</v>
      </c>
      <c r="CD734" s="99">
        <v>1</v>
      </c>
      <c r="CE734" s="111">
        <v>1</v>
      </c>
      <c r="CF734">
        <v>2.3E-2</v>
      </c>
      <c r="CG734">
        <v>13</v>
      </c>
      <c r="CH734">
        <v>1</v>
      </c>
      <c r="CI734">
        <v>0</v>
      </c>
      <c r="CJ734">
        <v>34</v>
      </c>
      <c r="CK734" s="28" t="s">
        <v>80</v>
      </c>
    </row>
    <row r="735" spans="1:89" x14ac:dyDescent="0.35">
      <c r="A735">
        <v>734</v>
      </c>
      <c r="B735">
        <v>46</v>
      </c>
      <c r="C735" s="21" t="s">
        <v>185</v>
      </c>
      <c r="D735" s="11">
        <v>8.5</v>
      </c>
      <c r="E735" s="12">
        <v>1.6</v>
      </c>
      <c r="F735" s="7">
        <f t="shared" ref="F735:F766" si="122">D735/E735</f>
        <v>5.3125</v>
      </c>
      <c r="G735" s="8">
        <v>1</v>
      </c>
      <c r="H735" s="9">
        <v>0</v>
      </c>
      <c r="I735" s="9">
        <v>0</v>
      </c>
      <c r="J735" s="9">
        <v>0</v>
      </c>
      <c r="K735" s="9">
        <v>0</v>
      </c>
      <c r="L735" s="8">
        <v>180</v>
      </c>
      <c r="M735" s="9">
        <v>2</v>
      </c>
      <c r="N735" s="9">
        <f t="shared" si="120"/>
        <v>177</v>
      </c>
      <c r="O735" s="9">
        <f t="shared" si="121"/>
        <v>14</v>
      </c>
      <c r="P735" s="7">
        <v>7.8</v>
      </c>
      <c r="Q735" s="7">
        <f t="shared" ref="Q735:Q748" si="123">BF735-P735-7</f>
        <v>19.059999999999999</v>
      </c>
      <c r="R735" s="9">
        <v>1</v>
      </c>
      <c r="S735" s="9">
        <v>0</v>
      </c>
      <c r="T735" s="9">
        <v>1</v>
      </c>
      <c r="U735" s="9">
        <v>0</v>
      </c>
      <c r="V735" s="9">
        <v>0</v>
      </c>
      <c r="W735" s="25">
        <v>0</v>
      </c>
      <c r="X735" s="9">
        <v>0</v>
      </c>
      <c r="Y735" s="9">
        <v>0</v>
      </c>
      <c r="Z735" s="25">
        <v>1</v>
      </c>
      <c r="AA735" s="9">
        <v>1</v>
      </c>
      <c r="AB735" s="25">
        <v>0</v>
      </c>
      <c r="AC735" s="17">
        <v>1960</v>
      </c>
      <c r="AD735" s="27">
        <v>0.33</v>
      </c>
      <c r="AE735" s="27">
        <v>0.36</v>
      </c>
      <c r="AF735" s="27">
        <v>0.26</v>
      </c>
      <c r="AG735" s="34">
        <v>0.05</v>
      </c>
      <c r="AH735" s="33">
        <f t="shared" ref="AH735:AH748" si="124">1-AI735</f>
        <v>0.66999999999999993</v>
      </c>
      <c r="AI735" s="15">
        <v>0.33</v>
      </c>
      <c r="AJ735">
        <v>1</v>
      </c>
      <c r="AK735" s="31">
        <v>0</v>
      </c>
      <c r="AL735" t="s">
        <v>87</v>
      </c>
      <c r="AM735" s="31" t="s">
        <v>87</v>
      </c>
      <c r="AN735">
        <v>1</v>
      </c>
      <c r="AO735" s="15">
        <v>0</v>
      </c>
      <c r="AP735">
        <v>0</v>
      </c>
      <c r="AQ735" s="15">
        <v>1</v>
      </c>
      <c r="AR735" s="15" t="s">
        <v>186</v>
      </c>
      <c r="AS735">
        <v>1</v>
      </c>
      <c r="AT735">
        <v>0</v>
      </c>
      <c r="AU735">
        <v>0</v>
      </c>
      <c r="AV735">
        <v>0</v>
      </c>
      <c r="AW735">
        <v>0</v>
      </c>
      <c r="AX735">
        <v>0</v>
      </c>
      <c r="AY735" s="15">
        <v>0</v>
      </c>
      <c r="AZ735">
        <v>1</v>
      </c>
      <c r="BA735">
        <v>0</v>
      </c>
      <c r="BB735" s="15">
        <v>0</v>
      </c>
      <c r="BC735">
        <v>9167</v>
      </c>
      <c r="BD735" t="s">
        <v>87</v>
      </c>
      <c r="BE735" s="21">
        <v>0.91800000000000004</v>
      </c>
      <c r="BF735" s="21">
        <v>33.86</v>
      </c>
      <c r="BG735">
        <v>1</v>
      </c>
      <c r="BH735">
        <v>0</v>
      </c>
      <c r="BI735">
        <v>0</v>
      </c>
      <c r="BJ735">
        <v>0</v>
      </c>
      <c r="BK735">
        <v>0</v>
      </c>
      <c r="BL735" s="15">
        <v>0</v>
      </c>
      <c r="BM735">
        <v>0</v>
      </c>
      <c r="BN735">
        <v>0</v>
      </c>
      <c r="BO735">
        <v>1</v>
      </c>
      <c r="BP735" s="15">
        <v>0</v>
      </c>
      <c r="BQ735">
        <v>0</v>
      </c>
      <c r="BR735">
        <v>0</v>
      </c>
      <c r="BS735" s="15">
        <v>0</v>
      </c>
      <c r="BT735">
        <v>0</v>
      </c>
      <c r="BU735">
        <v>0</v>
      </c>
      <c r="BV735">
        <v>1</v>
      </c>
      <c r="BW735">
        <v>0</v>
      </c>
      <c r="BX735">
        <v>1</v>
      </c>
      <c r="BY735">
        <v>0</v>
      </c>
      <c r="BZ735">
        <v>0</v>
      </c>
      <c r="CA735">
        <v>0</v>
      </c>
      <c r="CB735">
        <v>0</v>
      </c>
      <c r="CC735">
        <v>0</v>
      </c>
      <c r="CD735">
        <v>0</v>
      </c>
      <c r="CE735" s="15">
        <v>1</v>
      </c>
      <c r="CF735">
        <v>0.29799999999999999</v>
      </c>
      <c r="CG735">
        <v>21</v>
      </c>
      <c r="CH735">
        <v>1</v>
      </c>
      <c r="CI735">
        <v>0</v>
      </c>
      <c r="CJ735">
        <v>37</v>
      </c>
      <c r="CK735" s="28" t="s">
        <v>80</v>
      </c>
    </row>
    <row r="736" spans="1:89" x14ac:dyDescent="0.35">
      <c r="A736">
        <v>735</v>
      </c>
      <c r="B736">
        <v>46</v>
      </c>
      <c r="C736" s="21" t="s">
        <v>185</v>
      </c>
      <c r="D736" s="11">
        <v>8.1</v>
      </c>
      <c r="E736" s="12">
        <v>1.7</v>
      </c>
      <c r="F736" s="7">
        <f t="shared" si="122"/>
        <v>4.7647058823529411</v>
      </c>
      <c r="G736" s="8">
        <v>1</v>
      </c>
      <c r="H736" s="9">
        <v>0</v>
      </c>
      <c r="I736" s="9">
        <v>0</v>
      </c>
      <c r="J736" s="9">
        <v>0</v>
      </c>
      <c r="K736" s="9">
        <v>0</v>
      </c>
      <c r="L736" s="8">
        <v>180</v>
      </c>
      <c r="M736" s="9">
        <v>9</v>
      </c>
      <c r="N736" s="9">
        <f t="shared" si="120"/>
        <v>170</v>
      </c>
      <c r="O736" s="9">
        <f t="shared" si="121"/>
        <v>14</v>
      </c>
      <c r="P736" s="7">
        <v>7.8</v>
      </c>
      <c r="Q736" s="7">
        <f t="shared" si="123"/>
        <v>19.059999999999999</v>
      </c>
      <c r="R736" s="9">
        <v>1</v>
      </c>
      <c r="S736" s="9">
        <v>0</v>
      </c>
      <c r="T736" s="9">
        <v>1</v>
      </c>
      <c r="U736" s="9">
        <v>0</v>
      </c>
      <c r="V736" s="9">
        <v>0</v>
      </c>
      <c r="W736" s="25">
        <v>0</v>
      </c>
      <c r="X736" s="9">
        <v>0</v>
      </c>
      <c r="Y736" s="9">
        <v>0</v>
      </c>
      <c r="Z736" s="25">
        <v>1</v>
      </c>
      <c r="AA736" s="9">
        <v>1</v>
      </c>
      <c r="AB736" s="25">
        <v>0</v>
      </c>
      <c r="AC736" s="17">
        <v>1960</v>
      </c>
      <c r="AD736" s="27">
        <v>0.33</v>
      </c>
      <c r="AE736" s="27">
        <v>0.36</v>
      </c>
      <c r="AF736" s="27">
        <v>0.26</v>
      </c>
      <c r="AG736" s="34">
        <v>0.05</v>
      </c>
      <c r="AH736" s="33">
        <f t="shared" si="124"/>
        <v>0.66999999999999993</v>
      </c>
      <c r="AI736" s="15">
        <v>0.33</v>
      </c>
      <c r="AJ736">
        <v>1</v>
      </c>
      <c r="AK736" s="31">
        <v>0</v>
      </c>
      <c r="AL736" t="s">
        <v>87</v>
      </c>
      <c r="AM736" s="31" t="s">
        <v>87</v>
      </c>
      <c r="AN736">
        <v>1</v>
      </c>
      <c r="AO736" s="15">
        <v>0</v>
      </c>
      <c r="AP736">
        <v>0</v>
      </c>
      <c r="AQ736" s="15">
        <v>1</v>
      </c>
      <c r="AR736" s="15" t="s">
        <v>186</v>
      </c>
      <c r="AS736">
        <v>1</v>
      </c>
      <c r="AT736">
        <v>0</v>
      </c>
      <c r="AU736">
        <v>0</v>
      </c>
      <c r="AV736">
        <v>0</v>
      </c>
      <c r="AW736">
        <v>0</v>
      </c>
      <c r="AX736">
        <v>0</v>
      </c>
      <c r="AY736" s="15">
        <v>0</v>
      </c>
      <c r="AZ736">
        <v>1</v>
      </c>
      <c r="BA736">
        <v>0</v>
      </c>
      <c r="BB736" s="15">
        <v>0</v>
      </c>
      <c r="BC736">
        <v>9167</v>
      </c>
      <c r="BD736" t="s">
        <v>87</v>
      </c>
      <c r="BE736" s="21">
        <v>0.91800000000000004</v>
      </c>
      <c r="BF736" s="21">
        <v>33.86</v>
      </c>
      <c r="BG736">
        <v>1</v>
      </c>
      <c r="BH736">
        <v>0</v>
      </c>
      <c r="BI736">
        <v>0</v>
      </c>
      <c r="BJ736">
        <v>0</v>
      </c>
      <c r="BK736">
        <v>0</v>
      </c>
      <c r="BL736" s="15">
        <v>0</v>
      </c>
      <c r="BM736">
        <v>0</v>
      </c>
      <c r="BN736">
        <v>0</v>
      </c>
      <c r="BO736">
        <v>1</v>
      </c>
      <c r="BP736" s="15">
        <v>0</v>
      </c>
      <c r="BQ736">
        <v>0</v>
      </c>
      <c r="BR736">
        <v>0</v>
      </c>
      <c r="BS736" s="15">
        <v>0</v>
      </c>
      <c r="BT736">
        <v>0</v>
      </c>
      <c r="BU736">
        <v>0</v>
      </c>
      <c r="BV736">
        <v>1</v>
      </c>
      <c r="BW736">
        <v>0</v>
      </c>
      <c r="BX736">
        <v>1</v>
      </c>
      <c r="BY736">
        <v>0</v>
      </c>
      <c r="BZ736">
        <v>0</v>
      </c>
      <c r="CA736">
        <v>1</v>
      </c>
      <c r="CB736">
        <v>0</v>
      </c>
      <c r="CC736">
        <v>0</v>
      </c>
      <c r="CD736">
        <v>0</v>
      </c>
      <c r="CE736" s="15">
        <v>1</v>
      </c>
      <c r="CF736">
        <v>0.29799999999999999</v>
      </c>
      <c r="CG736">
        <v>21</v>
      </c>
      <c r="CH736">
        <v>1</v>
      </c>
      <c r="CI736">
        <v>0</v>
      </c>
      <c r="CJ736">
        <v>37</v>
      </c>
      <c r="CK736" s="28" t="s">
        <v>80</v>
      </c>
    </row>
    <row r="737" spans="1:89" x14ac:dyDescent="0.35">
      <c r="A737">
        <v>736</v>
      </c>
      <c r="B737">
        <v>46</v>
      </c>
      <c r="C737" s="21" t="s">
        <v>185</v>
      </c>
      <c r="D737" s="11">
        <v>7.3</v>
      </c>
      <c r="E737" s="12">
        <v>1.6</v>
      </c>
      <c r="F737" s="7">
        <f t="shared" si="122"/>
        <v>4.5625</v>
      </c>
      <c r="G737" s="8">
        <v>1</v>
      </c>
      <c r="H737" s="9">
        <v>0</v>
      </c>
      <c r="I737" s="9">
        <v>0</v>
      </c>
      <c r="J737" s="9">
        <v>0</v>
      </c>
      <c r="K737" s="9">
        <v>0</v>
      </c>
      <c r="L737" s="8">
        <v>180</v>
      </c>
      <c r="M737" s="9">
        <v>10</v>
      </c>
      <c r="N737" s="9">
        <f t="shared" si="120"/>
        <v>169</v>
      </c>
      <c r="O737" s="9">
        <f t="shared" si="121"/>
        <v>14</v>
      </c>
      <c r="P737" s="7">
        <v>7.8</v>
      </c>
      <c r="Q737" s="7">
        <f t="shared" si="123"/>
        <v>19.059999999999999</v>
      </c>
      <c r="R737" s="9">
        <v>1</v>
      </c>
      <c r="S737" s="9">
        <v>0</v>
      </c>
      <c r="T737" s="9">
        <v>1</v>
      </c>
      <c r="U737" s="9">
        <v>0</v>
      </c>
      <c r="V737" s="9">
        <v>0</v>
      </c>
      <c r="W737" s="25">
        <v>0</v>
      </c>
      <c r="X737" s="9">
        <v>0</v>
      </c>
      <c r="Y737" s="9">
        <v>0</v>
      </c>
      <c r="Z737" s="25">
        <v>1</v>
      </c>
      <c r="AA737" s="9">
        <v>1</v>
      </c>
      <c r="AB737" s="25">
        <v>0</v>
      </c>
      <c r="AC737" s="17">
        <v>1960</v>
      </c>
      <c r="AD737" s="27">
        <v>0.33</v>
      </c>
      <c r="AE737" s="27">
        <v>0.36</v>
      </c>
      <c r="AF737" s="27">
        <v>0.26</v>
      </c>
      <c r="AG737" s="34">
        <v>0.05</v>
      </c>
      <c r="AH737" s="33">
        <f t="shared" si="124"/>
        <v>0.66999999999999993</v>
      </c>
      <c r="AI737" s="15">
        <v>0.33</v>
      </c>
      <c r="AJ737">
        <v>1</v>
      </c>
      <c r="AK737" s="31">
        <v>0</v>
      </c>
      <c r="AL737" t="s">
        <v>87</v>
      </c>
      <c r="AM737" s="31" t="s">
        <v>87</v>
      </c>
      <c r="AN737">
        <v>1</v>
      </c>
      <c r="AO737" s="15">
        <v>0</v>
      </c>
      <c r="AP737">
        <v>0</v>
      </c>
      <c r="AQ737" s="15">
        <v>1</v>
      </c>
      <c r="AR737" s="15" t="s">
        <v>186</v>
      </c>
      <c r="AS737">
        <v>1</v>
      </c>
      <c r="AT737">
        <v>0</v>
      </c>
      <c r="AU737">
        <v>0</v>
      </c>
      <c r="AV737">
        <v>0</v>
      </c>
      <c r="AW737">
        <v>0</v>
      </c>
      <c r="AX737">
        <v>0</v>
      </c>
      <c r="AY737" s="15">
        <v>0</v>
      </c>
      <c r="AZ737">
        <v>1</v>
      </c>
      <c r="BA737">
        <v>0</v>
      </c>
      <c r="BB737" s="15">
        <v>0</v>
      </c>
      <c r="BC737">
        <v>9167</v>
      </c>
      <c r="BD737" t="s">
        <v>87</v>
      </c>
      <c r="BE737" s="21">
        <v>0.91800000000000004</v>
      </c>
      <c r="BF737" s="21">
        <v>33.86</v>
      </c>
      <c r="BG737">
        <v>1</v>
      </c>
      <c r="BH737">
        <v>0</v>
      </c>
      <c r="BI737">
        <v>0</v>
      </c>
      <c r="BJ737">
        <v>0</v>
      </c>
      <c r="BK737">
        <v>0</v>
      </c>
      <c r="BL737" s="15">
        <v>0</v>
      </c>
      <c r="BM737">
        <v>0</v>
      </c>
      <c r="BN737">
        <v>0</v>
      </c>
      <c r="BO737">
        <v>1</v>
      </c>
      <c r="BP737" s="15">
        <v>0</v>
      </c>
      <c r="BQ737">
        <v>0</v>
      </c>
      <c r="BR737">
        <v>0</v>
      </c>
      <c r="BS737" s="15">
        <v>0</v>
      </c>
      <c r="BT737">
        <v>0</v>
      </c>
      <c r="BU737">
        <v>0</v>
      </c>
      <c r="BV737">
        <v>1</v>
      </c>
      <c r="BW737">
        <v>0</v>
      </c>
      <c r="BX737">
        <v>1</v>
      </c>
      <c r="BY737">
        <v>0</v>
      </c>
      <c r="BZ737">
        <v>0</v>
      </c>
      <c r="CA737">
        <v>1</v>
      </c>
      <c r="CB737">
        <v>0</v>
      </c>
      <c r="CC737">
        <v>0</v>
      </c>
      <c r="CD737">
        <v>0</v>
      </c>
      <c r="CE737" s="15">
        <v>1</v>
      </c>
      <c r="CF737">
        <v>0.29799999999999999</v>
      </c>
      <c r="CG737">
        <v>21</v>
      </c>
      <c r="CH737">
        <v>1</v>
      </c>
      <c r="CI737">
        <v>0</v>
      </c>
      <c r="CJ737">
        <v>37</v>
      </c>
      <c r="CK737" s="28" t="s">
        <v>80</v>
      </c>
    </row>
    <row r="738" spans="1:89" x14ac:dyDescent="0.35">
      <c r="A738">
        <v>737</v>
      </c>
      <c r="B738">
        <v>46</v>
      </c>
      <c r="C738" s="21" t="s">
        <v>185</v>
      </c>
      <c r="D738" s="11">
        <v>7.4</v>
      </c>
      <c r="E738" s="12">
        <v>2</v>
      </c>
      <c r="F738" s="7">
        <f t="shared" si="122"/>
        <v>3.7</v>
      </c>
      <c r="G738" s="8">
        <v>1</v>
      </c>
      <c r="H738" s="9">
        <v>0</v>
      </c>
      <c r="I738" s="9">
        <v>0</v>
      </c>
      <c r="J738" s="9">
        <v>0</v>
      </c>
      <c r="K738" s="9">
        <v>0</v>
      </c>
      <c r="L738" s="8">
        <v>180</v>
      </c>
      <c r="M738" s="9">
        <v>10</v>
      </c>
      <c r="N738" s="9">
        <f t="shared" si="120"/>
        <v>169</v>
      </c>
      <c r="O738" s="9">
        <f t="shared" si="121"/>
        <v>14</v>
      </c>
      <c r="P738" s="7">
        <v>7.8</v>
      </c>
      <c r="Q738" s="7">
        <f t="shared" si="123"/>
        <v>19.059999999999999</v>
      </c>
      <c r="R738" s="9">
        <v>1</v>
      </c>
      <c r="S738" s="9">
        <v>0</v>
      </c>
      <c r="T738" s="9">
        <v>1</v>
      </c>
      <c r="U738" s="9">
        <v>0</v>
      </c>
      <c r="V738" s="9">
        <v>0</v>
      </c>
      <c r="W738" s="25">
        <v>0</v>
      </c>
      <c r="X738" s="9">
        <v>0</v>
      </c>
      <c r="Y738" s="9">
        <v>0</v>
      </c>
      <c r="Z738" s="25">
        <v>1</v>
      </c>
      <c r="AA738" s="9">
        <v>1</v>
      </c>
      <c r="AB738" s="25">
        <v>0</v>
      </c>
      <c r="AC738" s="17">
        <v>1960</v>
      </c>
      <c r="AD738" s="27">
        <v>0.33</v>
      </c>
      <c r="AE738" s="27">
        <v>0.36</v>
      </c>
      <c r="AF738" s="27">
        <v>0.26</v>
      </c>
      <c r="AG738" s="34">
        <v>0.05</v>
      </c>
      <c r="AH738" s="33">
        <f t="shared" si="124"/>
        <v>0.66999999999999993</v>
      </c>
      <c r="AI738" s="15">
        <v>0.33</v>
      </c>
      <c r="AJ738">
        <v>1</v>
      </c>
      <c r="AK738" s="31">
        <v>0</v>
      </c>
      <c r="AL738" t="s">
        <v>87</v>
      </c>
      <c r="AM738" s="31" t="s">
        <v>87</v>
      </c>
      <c r="AN738">
        <v>1</v>
      </c>
      <c r="AO738" s="15">
        <v>0</v>
      </c>
      <c r="AP738">
        <v>0</v>
      </c>
      <c r="AQ738" s="15">
        <v>1</v>
      </c>
      <c r="AR738" s="15" t="s">
        <v>186</v>
      </c>
      <c r="AS738">
        <v>1</v>
      </c>
      <c r="AT738">
        <v>0</v>
      </c>
      <c r="AU738">
        <v>0</v>
      </c>
      <c r="AV738">
        <v>0</v>
      </c>
      <c r="AW738">
        <v>0</v>
      </c>
      <c r="AX738">
        <v>0</v>
      </c>
      <c r="AY738" s="15">
        <v>0</v>
      </c>
      <c r="AZ738">
        <v>1</v>
      </c>
      <c r="BA738">
        <v>0</v>
      </c>
      <c r="BB738" s="15">
        <v>0</v>
      </c>
      <c r="BC738">
        <v>9167</v>
      </c>
      <c r="BD738" t="s">
        <v>87</v>
      </c>
      <c r="BE738" s="21">
        <v>0.91800000000000004</v>
      </c>
      <c r="BF738" s="21">
        <v>33.86</v>
      </c>
      <c r="BG738">
        <v>1</v>
      </c>
      <c r="BH738">
        <v>0</v>
      </c>
      <c r="BI738">
        <v>0</v>
      </c>
      <c r="BJ738">
        <v>0</v>
      </c>
      <c r="BK738">
        <v>0</v>
      </c>
      <c r="BL738" s="15">
        <v>0</v>
      </c>
      <c r="BM738">
        <v>0</v>
      </c>
      <c r="BN738">
        <v>0</v>
      </c>
      <c r="BO738">
        <v>1</v>
      </c>
      <c r="BP738" s="15">
        <v>0</v>
      </c>
      <c r="BQ738">
        <v>0</v>
      </c>
      <c r="BR738">
        <v>0</v>
      </c>
      <c r="BS738" s="15">
        <v>0</v>
      </c>
      <c r="BT738">
        <v>0</v>
      </c>
      <c r="BU738">
        <v>0</v>
      </c>
      <c r="BV738">
        <v>1</v>
      </c>
      <c r="BW738">
        <v>0</v>
      </c>
      <c r="BX738">
        <v>1</v>
      </c>
      <c r="BY738">
        <v>0</v>
      </c>
      <c r="BZ738">
        <v>0</v>
      </c>
      <c r="CA738">
        <v>1</v>
      </c>
      <c r="CB738">
        <v>0</v>
      </c>
      <c r="CC738">
        <v>0</v>
      </c>
      <c r="CD738">
        <v>0</v>
      </c>
      <c r="CE738" s="15">
        <v>1</v>
      </c>
      <c r="CF738">
        <v>0.29799999999999999</v>
      </c>
      <c r="CG738">
        <v>21</v>
      </c>
      <c r="CH738">
        <v>1</v>
      </c>
      <c r="CI738">
        <v>0</v>
      </c>
      <c r="CJ738">
        <v>37</v>
      </c>
      <c r="CK738" s="28" t="s">
        <v>80</v>
      </c>
    </row>
    <row r="739" spans="1:89" x14ac:dyDescent="0.35">
      <c r="A739">
        <v>738</v>
      </c>
      <c r="B739">
        <v>46</v>
      </c>
      <c r="C739" s="21" t="s">
        <v>185</v>
      </c>
      <c r="D739" s="11">
        <v>10.199999999999999</v>
      </c>
      <c r="E739" s="12">
        <v>0.8</v>
      </c>
      <c r="F739" s="7">
        <f t="shared" si="122"/>
        <v>12.749999999999998</v>
      </c>
      <c r="G739" s="8">
        <v>1</v>
      </c>
      <c r="H739" s="9">
        <v>0</v>
      </c>
      <c r="I739" s="9">
        <v>0</v>
      </c>
      <c r="J739" s="9">
        <v>0</v>
      </c>
      <c r="K739" s="9">
        <v>0</v>
      </c>
      <c r="L739" s="8">
        <v>1381</v>
      </c>
      <c r="M739" s="9">
        <v>2</v>
      </c>
      <c r="N739" s="9">
        <f t="shared" si="120"/>
        <v>1378</v>
      </c>
      <c r="O739" s="9">
        <f t="shared" si="121"/>
        <v>14</v>
      </c>
      <c r="P739" s="7">
        <v>8.75</v>
      </c>
      <c r="Q739" s="7">
        <f t="shared" si="123"/>
        <v>18.43</v>
      </c>
      <c r="R739" s="9">
        <v>1</v>
      </c>
      <c r="S739" s="9">
        <v>0</v>
      </c>
      <c r="T739" s="9">
        <v>1</v>
      </c>
      <c r="U739" s="9">
        <v>0</v>
      </c>
      <c r="V739" s="9">
        <v>0</v>
      </c>
      <c r="W739" s="25">
        <v>0</v>
      </c>
      <c r="X739" s="9">
        <v>0</v>
      </c>
      <c r="Y739" s="9">
        <v>0</v>
      </c>
      <c r="Z739" s="25">
        <v>1</v>
      </c>
      <c r="AA739" s="9">
        <v>1</v>
      </c>
      <c r="AB739" s="25">
        <v>0</v>
      </c>
      <c r="AC739" s="17">
        <v>1960</v>
      </c>
      <c r="AD739" s="27">
        <v>0.33</v>
      </c>
      <c r="AE739" s="27">
        <v>0.36</v>
      </c>
      <c r="AF739" s="27">
        <v>0.26</v>
      </c>
      <c r="AG739" s="34">
        <v>0.05</v>
      </c>
      <c r="AH739" s="33">
        <f t="shared" si="124"/>
        <v>0.97</v>
      </c>
      <c r="AI739" s="15">
        <v>0.03</v>
      </c>
      <c r="AJ739">
        <v>1</v>
      </c>
      <c r="AK739" s="31">
        <v>0</v>
      </c>
      <c r="AL739" t="s">
        <v>87</v>
      </c>
      <c r="AM739" s="31" t="s">
        <v>87</v>
      </c>
      <c r="AN739">
        <v>1</v>
      </c>
      <c r="AO739" s="15">
        <v>0</v>
      </c>
      <c r="AP739">
        <v>0</v>
      </c>
      <c r="AQ739" s="15">
        <v>1</v>
      </c>
      <c r="AR739" s="15" t="s">
        <v>186</v>
      </c>
      <c r="AS739">
        <v>1</v>
      </c>
      <c r="AT739">
        <v>0</v>
      </c>
      <c r="AU739">
        <v>0</v>
      </c>
      <c r="AV739">
        <v>0</v>
      </c>
      <c r="AW739">
        <v>0</v>
      </c>
      <c r="AX739">
        <v>0</v>
      </c>
      <c r="AY739" s="15">
        <v>0</v>
      </c>
      <c r="AZ739">
        <v>1</v>
      </c>
      <c r="BA739">
        <v>0</v>
      </c>
      <c r="BB739" s="15">
        <v>0</v>
      </c>
      <c r="BC739">
        <v>9167</v>
      </c>
      <c r="BD739" t="s">
        <v>87</v>
      </c>
      <c r="BE739" s="21">
        <v>0.91800000000000004</v>
      </c>
      <c r="BF739" s="21">
        <v>34.18</v>
      </c>
      <c r="BG739">
        <v>1</v>
      </c>
      <c r="BH739">
        <v>0</v>
      </c>
      <c r="BI739">
        <v>0</v>
      </c>
      <c r="BJ739">
        <v>0</v>
      </c>
      <c r="BK739">
        <v>0</v>
      </c>
      <c r="BL739" s="15">
        <v>0</v>
      </c>
      <c r="BM739">
        <v>0</v>
      </c>
      <c r="BN739">
        <v>0</v>
      </c>
      <c r="BO739">
        <v>1</v>
      </c>
      <c r="BP739" s="15">
        <v>0</v>
      </c>
      <c r="BQ739">
        <v>0</v>
      </c>
      <c r="BR739">
        <v>0</v>
      </c>
      <c r="BS739" s="15">
        <v>0</v>
      </c>
      <c r="BT739">
        <v>0</v>
      </c>
      <c r="BU739">
        <v>0</v>
      </c>
      <c r="BV739">
        <v>1</v>
      </c>
      <c r="BW739">
        <v>0</v>
      </c>
      <c r="BX739">
        <v>1</v>
      </c>
      <c r="BY739">
        <v>0</v>
      </c>
      <c r="BZ739">
        <v>0</v>
      </c>
      <c r="CA739">
        <v>0</v>
      </c>
      <c r="CB739">
        <v>0</v>
      </c>
      <c r="CC739">
        <v>0</v>
      </c>
      <c r="CD739">
        <v>0</v>
      </c>
      <c r="CE739" s="15">
        <v>1</v>
      </c>
      <c r="CF739">
        <v>0.29799999999999999</v>
      </c>
      <c r="CG739">
        <v>21</v>
      </c>
      <c r="CH739">
        <v>1</v>
      </c>
      <c r="CI739">
        <v>0</v>
      </c>
      <c r="CJ739">
        <v>37</v>
      </c>
      <c r="CK739" s="28" t="s">
        <v>80</v>
      </c>
    </row>
    <row r="740" spans="1:89" x14ac:dyDescent="0.35">
      <c r="A740">
        <v>739</v>
      </c>
      <c r="B740">
        <v>46</v>
      </c>
      <c r="C740" s="21" t="s">
        <v>185</v>
      </c>
      <c r="D740" s="11">
        <v>9.3000000000000007</v>
      </c>
      <c r="E740" s="12">
        <v>0.8</v>
      </c>
      <c r="F740" s="7">
        <f t="shared" si="122"/>
        <v>11.625</v>
      </c>
      <c r="G740" s="8">
        <v>1</v>
      </c>
      <c r="H740" s="9">
        <v>0</v>
      </c>
      <c r="I740" s="9">
        <v>0</v>
      </c>
      <c r="J740" s="9">
        <v>0</v>
      </c>
      <c r="K740" s="9">
        <v>0</v>
      </c>
      <c r="L740" s="8">
        <v>1381</v>
      </c>
      <c r="M740" s="9">
        <v>9</v>
      </c>
      <c r="N740" s="9">
        <f t="shared" si="120"/>
        <v>1371</v>
      </c>
      <c r="O740" s="9">
        <f t="shared" si="121"/>
        <v>14</v>
      </c>
      <c r="P740" s="7">
        <v>8.75</v>
      </c>
      <c r="Q740" s="7">
        <f t="shared" si="123"/>
        <v>18.43</v>
      </c>
      <c r="R740" s="9">
        <v>1</v>
      </c>
      <c r="S740" s="9">
        <v>0</v>
      </c>
      <c r="T740" s="9">
        <v>1</v>
      </c>
      <c r="U740" s="9">
        <v>0</v>
      </c>
      <c r="V740" s="9">
        <v>0</v>
      </c>
      <c r="W740" s="25">
        <v>0</v>
      </c>
      <c r="X740" s="9">
        <v>0</v>
      </c>
      <c r="Y740" s="9">
        <v>0</v>
      </c>
      <c r="Z740" s="25">
        <v>1</v>
      </c>
      <c r="AA740" s="9">
        <v>1</v>
      </c>
      <c r="AB740" s="25">
        <v>0</v>
      </c>
      <c r="AC740" s="17">
        <v>1960</v>
      </c>
      <c r="AD740" s="27">
        <v>0.33</v>
      </c>
      <c r="AE740" s="27">
        <v>0.36</v>
      </c>
      <c r="AF740" s="27">
        <v>0.26</v>
      </c>
      <c r="AG740" s="34">
        <v>0.05</v>
      </c>
      <c r="AH740" s="33">
        <f t="shared" si="124"/>
        <v>0.97</v>
      </c>
      <c r="AI740" s="15">
        <v>0.03</v>
      </c>
      <c r="AJ740">
        <v>1</v>
      </c>
      <c r="AK740" s="31">
        <v>0</v>
      </c>
      <c r="AL740" t="s">
        <v>87</v>
      </c>
      <c r="AM740" s="31" t="s">
        <v>87</v>
      </c>
      <c r="AN740">
        <v>1</v>
      </c>
      <c r="AO740" s="15">
        <v>0</v>
      </c>
      <c r="AP740">
        <v>0</v>
      </c>
      <c r="AQ740" s="15">
        <v>1</v>
      </c>
      <c r="AR740" s="15" t="s">
        <v>186</v>
      </c>
      <c r="AS740">
        <v>1</v>
      </c>
      <c r="AT740">
        <v>0</v>
      </c>
      <c r="AU740">
        <v>0</v>
      </c>
      <c r="AV740">
        <v>0</v>
      </c>
      <c r="AW740">
        <v>0</v>
      </c>
      <c r="AX740">
        <v>0</v>
      </c>
      <c r="AY740" s="15">
        <v>0</v>
      </c>
      <c r="AZ740">
        <v>1</v>
      </c>
      <c r="BA740">
        <v>0</v>
      </c>
      <c r="BB740" s="15">
        <v>0</v>
      </c>
      <c r="BC740">
        <v>9167</v>
      </c>
      <c r="BD740" t="s">
        <v>87</v>
      </c>
      <c r="BE740" s="21">
        <v>0.91800000000000004</v>
      </c>
      <c r="BF740" s="21">
        <v>34.18</v>
      </c>
      <c r="BG740">
        <v>1</v>
      </c>
      <c r="BH740">
        <v>0</v>
      </c>
      <c r="BI740">
        <v>0</v>
      </c>
      <c r="BJ740">
        <v>0</v>
      </c>
      <c r="BK740">
        <v>0</v>
      </c>
      <c r="BL740" s="15">
        <v>0</v>
      </c>
      <c r="BM740">
        <v>0</v>
      </c>
      <c r="BN740">
        <v>0</v>
      </c>
      <c r="BO740">
        <v>1</v>
      </c>
      <c r="BP740" s="15">
        <v>0</v>
      </c>
      <c r="BQ740">
        <v>0</v>
      </c>
      <c r="BR740">
        <v>0</v>
      </c>
      <c r="BS740" s="15">
        <v>0</v>
      </c>
      <c r="BT740">
        <v>0</v>
      </c>
      <c r="BU740">
        <v>0</v>
      </c>
      <c r="BV740">
        <v>1</v>
      </c>
      <c r="BW740">
        <v>0</v>
      </c>
      <c r="BX740">
        <v>1</v>
      </c>
      <c r="BY740">
        <v>0</v>
      </c>
      <c r="BZ740">
        <v>0</v>
      </c>
      <c r="CA740">
        <v>1</v>
      </c>
      <c r="CB740">
        <v>0</v>
      </c>
      <c r="CC740">
        <v>0</v>
      </c>
      <c r="CD740">
        <v>0</v>
      </c>
      <c r="CE740" s="15">
        <v>1</v>
      </c>
      <c r="CF740">
        <v>0.29799999999999999</v>
      </c>
      <c r="CG740">
        <v>21</v>
      </c>
      <c r="CH740">
        <v>1</v>
      </c>
      <c r="CI740">
        <v>0</v>
      </c>
      <c r="CJ740">
        <v>37</v>
      </c>
      <c r="CK740" s="28" t="s">
        <v>80</v>
      </c>
    </row>
    <row r="741" spans="1:89" x14ac:dyDescent="0.35">
      <c r="A741">
        <v>740</v>
      </c>
      <c r="B741">
        <v>46</v>
      </c>
      <c r="C741" s="21" t="s">
        <v>185</v>
      </c>
      <c r="D741" s="11">
        <v>9.1</v>
      </c>
      <c r="E741" s="12">
        <v>0.9</v>
      </c>
      <c r="F741" s="7">
        <f t="shared" si="122"/>
        <v>10.111111111111111</v>
      </c>
      <c r="G741" s="8">
        <v>1</v>
      </c>
      <c r="H741" s="9">
        <v>0</v>
      </c>
      <c r="I741" s="9">
        <v>0</v>
      </c>
      <c r="J741" s="9">
        <v>0</v>
      </c>
      <c r="K741" s="9">
        <v>0</v>
      </c>
      <c r="L741" s="8">
        <v>1381</v>
      </c>
      <c r="M741" s="9">
        <v>10</v>
      </c>
      <c r="N741" s="9">
        <f t="shared" si="120"/>
        <v>1370</v>
      </c>
      <c r="O741" s="9">
        <f t="shared" si="121"/>
        <v>14</v>
      </c>
      <c r="P741" s="7">
        <v>8.75</v>
      </c>
      <c r="Q741" s="7">
        <f t="shared" si="123"/>
        <v>18.43</v>
      </c>
      <c r="R741" s="9">
        <v>1</v>
      </c>
      <c r="S741" s="9">
        <v>0</v>
      </c>
      <c r="T741" s="9">
        <v>1</v>
      </c>
      <c r="U741" s="9">
        <v>0</v>
      </c>
      <c r="V741" s="9">
        <v>0</v>
      </c>
      <c r="W741" s="25">
        <v>0</v>
      </c>
      <c r="X741" s="9">
        <v>0</v>
      </c>
      <c r="Y741" s="9">
        <v>0</v>
      </c>
      <c r="Z741" s="25">
        <v>1</v>
      </c>
      <c r="AA741" s="9">
        <v>1</v>
      </c>
      <c r="AB741" s="25">
        <v>0</v>
      </c>
      <c r="AC741" s="17">
        <v>1960</v>
      </c>
      <c r="AD741" s="27">
        <v>0.33</v>
      </c>
      <c r="AE741" s="27">
        <v>0.36</v>
      </c>
      <c r="AF741" s="27">
        <v>0.26</v>
      </c>
      <c r="AG741" s="34">
        <v>0.05</v>
      </c>
      <c r="AH741" s="33">
        <f t="shared" si="124"/>
        <v>0.97</v>
      </c>
      <c r="AI741" s="15">
        <v>0.03</v>
      </c>
      <c r="AJ741">
        <v>1</v>
      </c>
      <c r="AK741" s="31">
        <v>0</v>
      </c>
      <c r="AL741" t="s">
        <v>87</v>
      </c>
      <c r="AM741" s="31" t="s">
        <v>87</v>
      </c>
      <c r="AN741">
        <v>1</v>
      </c>
      <c r="AO741" s="15">
        <v>0</v>
      </c>
      <c r="AP741">
        <v>0</v>
      </c>
      <c r="AQ741" s="15">
        <v>1</v>
      </c>
      <c r="AR741" s="15" t="s">
        <v>186</v>
      </c>
      <c r="AS741">
        <v>1</v>
      </c>
      <c r="AT741">
        <v>0</v>
      </c>
      <c r="AU741">
        <v>0</v>
      </c>
      <c r="AV741">
        <v>0</v>
      </c>
      <c r="AW741">
        <v>0</v>
      </c>
      <c r="AX741">
        <v>0</v>
      </c>
      <c r="AY741" s="15">
        <v>0</v>
      </c>
      <c r="AZ741">
        <v>1</v>
      </c>
      <c r="BA741">
        <v>0</v>
      </c>
      <c r="BB741" s="15">
        <v>0</v>
      </c>
      <c r="BC741">
        <v>9167</v>
      </c>
      <c r="BD741" t="s">
        <v>87</v>
      </c>
      <c r="BE741" s="21">
        <v>0.91800000000000004</v>
      </c>
      <c r="BF741" s="21">
        <v>34.18</v>
      </c>
      <c r="BG741">
        <v>1</v>
      </c>
      <c r="BH741">
        <v>0</v>
      </c>
      <c r="BI741">
        <v>0</v>
      </c>
      <c r="BJ741">
        <v>0</v>
      </c>
      <c r="BK741">
        <v>0</v>
      </c>
      <c r="BL741" s="15">
        <v>0</v>
      </c>
      <c r="BM741">
        <v>0</v>
      </c>
      <c r="BN741">
        <v>0</v>
      </c>
      <c r="BO741">
        <v>1</v>
      </c>
      <c r="BP741" s="15">
        <v>0</v>
      </c>
      <c r="BQ741">
        <v>0</v>
      </c>
      <c r="BR741">
        <v>0</v>
      </c>
      <c r="BS741" s="15">
        <v>0</v>
      </c>
      <c r="BT741">
        <v>0</v>
      </c>
      <c r="BU741">
        <v>0</v>
      </c>
      <c r="BV741">
        <v>1</v>
      </c>
      <c r="BW741">
        <v>0</v>
      </c>
      <c r="BX741">
        <v>1</v>
      </c>
      <c r="BY741">
        <v>0</v>
      </c>
      <c r="BZ741">
        <v>0</v>
      </c>
      <c r="CA741">
        <v>1</v>
      </c>
      <c r="CB741">
        <v>0</v>
      </c>
      <c r="CC741">
        <v>0</v>
      </c>
      <c r="CD741">
        <v>0</v>
      </c>
      <c r="CE741" s="15">
        <v>1</v>
      </c>
      <c r="CF741">
        <v>0.29799999999999999</v>
      </c>
      <c r="CG741">
        <v>21</v>
      </c>
      <c r="CH741">
        <v>1</v>
      </c>
      <c r="CI741">
        <v>0</v>
      </c>
      <c r="CJ741">
        <v>37</v>
      </c>
      <c r="CK741" s="28" t="s">
        <v>80</v>
      </c>
    </row>
    <row r="742" spans="1:89" x14ac:dyDescent="0.35">
      <c r="A742">
        <v>741</v>
      </c>
      <c r="B742">
        <v>46</v>
      </c>
      <c r="C742" s="21" t="s">
        <v>185</v>
      </c>
      <c r="D742" s="11">
        <v>9</v>
      </c>
      <c r="E742" s="12">
        <v>0.8</v>
      </c>
      <c r="F742" s="7">
        <f t="shared" si="122"/>
        <v>11.25</v>
      </c>
      <c r="G742" s="8">
        <v>1</v>
      </c>
      <c r="H742" s="9">
        <v>0</v>
      </c>
      <c r="I742" s="9">
        <v>0</v>
      </c>
      <c r="J742" s="9">
        <v>0</v>
      </c>
      <c r="K742" s="9">
        <v>0</v>
      </c>
      <c r="L742" s="8">
        <v>1381</v>
      </c>
      <c r="M742" s="9">
        <v>10</v>
      </c>
      <c r="N742" s="9">
        <f t="shared" si="120"/>
        <v>1370</v>
      </c>
      <c r="O742" s="9">
        <f t="shared" si="121"/>
        <v>14</v>
      </c>
      <c r="P742" s="7">
        <v>8.75</v>
      </c>
      <c r="Q742" s="7">
        <f t="shared" si="123"/>
        <v>18.43</v>
      </c>
      <c r="R742" s="9">
        <v>1</v>
      </c>
      <c r="S742" s="9">
        <v>0</v>
      </c>
      <c r="T742" s="9">
        <v>1</v>
      </c>
      <c r="U742" s="9">
        <v>0</v>
      </c>
      <c r="V742" s="9">
        <v>0</v>
      </c>
      <c r="W742" s="25">
        <v>0</v>
      </c>
      <c r="X742" s="9">
        <v>0</v>
      </c>
      <c r="Y742" s="9">
        <v>0</v>
      </c>
      <c r="Z742" s="25">
        <v>1</v>
      </c>
      <c r="AA742" s="9">
        <v>1</v>
      </c>
      <c r="AB742" s="25">
        <v>0</v>
      </c>
      <c r="AC742" s="17">
        <v>1960</v>
      </c>
      <c r="AD742" s="27">
        <v>0.33</v>
      </c>
      <c r="AE742" s="27">
        <v>0.36</v>
      </c>
      <c r="AF742" s="27">
        <v>0.26</v>
      </c>
      <c r="AG742" s="34">
        <v>0.05</v>
      </c>
      <c r="AH742" s="33">
        <f t="shared" si="124"/>
        <v>0.97</v>
      </c>
      <c r="AI742" s="15">
        <v>0.03</v>
      </c>
      <c r="AJ742">
        <v>1</v>
      </c>
      <c r="AK742" s="31">
        <v>0</v>
      </c>
      <c r="AL742" t="s">
        <v>87</v>
      </c>
      <c r="AM742" s="31" t="s">
        <v>87</v>
      </c>
      <c r="AN742">
        <v>1</v>
      </c>
      <c r="AO742" s="15">
        <v>0</v>
      </c>
      <c r="AP742">
        <v>0</v>
      </c>
      <c r="AQ742" s="15">
        <v>1</v>
      </c>
      <c r="AR742" s="15" t="s">
        <v>186</v>
      </c>
      <c r="AS742">
        <v>1</v>
      </c>
      <c r="AT742">
        <v>0</v>
      </c>
      <c r="AU742">
        <v>0</v>
      </c>
      <c r="AV742">
        <v>0</v>
      </c>
      <c r="AW742">
        <v>0</v>
      </c>
      <c r="AX742">
        <v>0</v>
      </c>
      <c r="AY742" s="15">
        <v>0</v>
      </c>
      <c r="AZ742">
        <v>1</v>
      </c>
      <c r="BA742">
        <v>0</v>
      </c>
      <c r="BB742" s="15">
        <v>0</v>
      </c>
      <c r="BC742">
        <v>9167</v>
      </c>
      <c r="BD742" t="s">
        <v>87</v>
      </c>
      <c r="BE742" s="21">
        <v>0.91800000000000004</v>
      </c>
      <c r="BF742" s="21">
        <v>34.18</v>
      </c>
      <c r="BG742">
        <v>1</v>
      </c>
      <c r="BH742">
        <v>0</v>
      </c>
      <c r="BI742">
        <v>0</v>
      </c>
      <c r="BJ742">
        <v>0</v>
      </c>
      <c r="BK742">
        <v>0</v>
      </c>
      <c r="BL742" s="15">
        <v>0</v>
      </c>
      <c r="BM742">
        <v>0</v>
      </c>
      <c r="BN742">
        <v>0</v>
      </c>
      <c r="BO742">
        <v>1</v>
      </c>
      <c r="BP742" s="15">
        <v>0</v>
      </c>
      <c r="BQ742">
        <v>0</v>
      </c>
      <c r="BR742">
        <v>0</v>
      </c>
      <c r="BS742" s="15">
        <v>0</v>
      </c>
      <c r="BT742">
        <v>0</v>
      </c>
      <c r="BU742">
        <v>0</v>
      </c>
      <c r="BV742">
        <v>1</v>
      </c>
      <c r="BW742">
        <v>0</v>
      </c>
      <c r="BX742">
        <v>1</v>
      </c>
      <c r="BY742">
        <v>0</v>
      </c>
      <c r="BZ742">
        <v>0</v>
      </c>
      <c r="CA742">
        <v>1</v>
      </c>
      <c r="CB742">
        <v>0</v>
      </c>
      <c r="CC742">
        <v>0</v>
      </c>
      <c r="CD742">
        <v>0</v>
      </c>
      <c r="CE742" s="15">
        <v>1</v>
      </c>
      <c r="CF742">
        <v>0.29799999999999999</v>
      </c>
      <c r="CG742">
        <v>21</v>
      </c>
      <c r="CH742">
        <v>1</v>
      </c>
      <c r="CI742">
        <v>0</v>
      </c>
      <c r="CJ742">
        <v>37</v>
      </c>
      <c r="CK742" s="28" t="s">
        <v>80</v>
      </c>
    </row>
    <row r="743" spans="1:89" x14ac:dyDescent="0.35">
      <c r="A743">
        <v>742</v>
      </c>
      <c r="B743">
        <v>46</v>
      </c>
      <c r="C743" s="21" t="s">
        <v>185</v>
      </c>
      <c r="D743" s="11">
        <v>6.4</v>
      </c>
      <c r="E743" s="12">
        <v>1.5</v>
      </c>
      <c r="F743" s="7">
        <f t="shared" si="122"/>
        <v>4.2666666666666666</v>
      </c>
      <c r="G743" s="8">
        <v>1</v>
      </c>
      <c r="H743" s="9">
        <v>0</v>
      </c>
      <c r="I743" s="9">
        <v>0</v>
      </c>
      <c r="J743" s="9">
        <v>0</v>
      </c>
      <c r="K743" s="9">
        <v>0</v>
      </c>
      <c r="L743" s="8">
        <v>304</v>
      </c>
      <c r="M743" s="9">
        <v>2</v>
      </c>
      <c r="N743" s="9">
        <f t="shared" si="120"/>
        <v>301</v>
      </c>
      <c r="O743" s="9">
        <f t="shared" si="121"/>
        <v>14</v>
      </c>
      <c r="P743" s="7">
        <v>7.8</v>
      </c>
      <c r="Q743" s="7">
        <f t="shared" si="123"/>
        <v>19.059999999999999</v>
      </c>
      <c r="R743" s="9">
        <v>1</v>
      </c>
      <c r="S743" s="9">
        <v>0</v>
      </c>
      <c r="T743" s="9">
        <v>1</v>
      </c>
      <c r="U743" s="9">
        <v>0</v>
      </c>
      <c r="V743" s="9">
        <v>0</v>
      </c>
      <c r="W743" s="25">
        <v>0</v>
      </c>
      <c r="X743" s="9">
        <v>0</v>
      </c>
      <c r="Y743" s="9">
        <v>0</v>
      </c>
      <c r="Z743" s="25">
        <v>1</v>
      </c>
      <c r="AA743" s="9">
        <v>1</v>
      </c>
      <c r="AB743" s="25">
        <v>0</v>
      </c>
      <c r="AC743" s="17">
        <v>1960</v>
      </c>
      <c r="AD743" s="27">
        <v>0.33</v>
      </c>
      <c r="AE743" s="27">
        <v>0.36</v>
      </c>
      <c r="AF743" s="27">
        <v>0.26</v>
      </c>
      <c r="AG743" s="34">
        <v>0.05</v>
      </c>
      <c r="AH743" s="33">
        <f t="shared" si="124"/>
        <v>0.66999999999999993</v>
      </c>
      <c r="AI743" s="15">
        <v>0.33</v>
      </c>
      <c r="AJ743">
        <v>1</v>
      </c>
      <c r="AK743" s="31">
        <v>0</v>
      </c>
      <c r="AL743" t="s">
        <v>87</v>
      </c>
      <c r="AM743" s="31" t="s">
        <v>87</v>
      </c>
      <c r="AN743">
        <v>1</v>
      </c>
      <c r="AO743" s="15">
        <v>0</v>
      </c>
      <c r="AP743">
        <v>0</v>
      </c>
      <c r="AQ743" s="15">
        <v>1</v>
      </c>
      <c r="AR743" s="15" t="s">
        <v>186</v>
      </c>
      <c r="AS743">
        <v>1</v>
      </c>
      <c r="AT743">
        <v>0</v>
      </c>
      <c r="AU743">
        <v>0</v>
      </c>
      <c r="AV743">
        <v>0</v>
      </c>
      <c r="AW743">
        <v>0</v>
      </c>
      <c r="AX743">
        <v>0</v>
      </c>
      <c r="AY743" s="15">
        <v>0</v>
      </c>
      <c r="AZ743">
        <v>1</v>
      </c>
      <c r="BA743">
        <v>0</v>
      </c>
      <c r="BB743" s="15">
        <v>0</v>
      </c>
      <c r="BC743">
        <v>9167</v>
      </c>
      <c r="BD743" t="s">
        <v>87</v>
      </c>
      <c r="BE743" s="21">
        <v>0.91800000000000004</v>
      </c>
      <c r="BF743" s="21">
        <v>33.86</v>
      </c>
      <c r="BG743">
        <v>1</v>
      </c>
      <c r="BH743">
        <v>0</v>
      </c>
      <c r="BI743">
        <v>0</v>
      </c>
      <c r="BJ743">
        <v>0</v>
      </c>
      <c r="BK743">
        <v>0</v>
      </c>
      <c r="BL743" s="15">
        <v>0</v>
      </c>
      <c r="BM743">
        <v>0</v>
      </c>
      <c r="BN743">
        <v>0</v>
      </c>
      <c r="BO743">
        <v>1</v>
      </c>
      <c r="BP743" s="15">
        <v>0</v>
      </c>
      <c r="BQ743">
        <v>0</v>
      </c>
      <c r="BR743">
        <v>0</v>
      </c>
      <c r="BS743" s="15">
        <v>0</v>
      </c>
      <c r="BT743">
        <v>0</v>
      </c>
      <c r="BU743">
        <v>0</v>
      </c>
      <c r="BV743">
        <v>1</v>
      </c>
      <c r="BW743">
        <v>0</v>
      </c>
      <c r="BX743">
        <v>1</v>
      </c>
      <c r="BY743">
        <v>0</v>
      </c>
      <c r="BZ743">
        <v>0</v>
      </c>
      <c r="CA743">
        <v>0</v>
      </c>
      <c r="CB743">
        <v>0</v>
      </c>
      <c r="CC743">
        <v>0</v>
      </c>
      <c r="CD743">
        <v>0</v>
      </c>
      <c r="CE743" s="15">
        <v>1</v>
      </c>
      <c r="CF743">
        <v>0.29799999999999999</v>
      </c>
      <c r="CG743">
        <v>21</v>
      </c>
      <c r="CH743">
        <v>1</v>
      </c>
      <c r="CI743">
        <v>0</v>
      </c>
      <c r="CJ743">
        <v>37</v>
      </c>
      <c r="CK743" s="28" t="s">
        <v>80</v>
      </c>
    </row>
    <row r="744" spans="1:89" x14ac:dyDescent="0.35">
      <c r="A744">
        <v>743</v>
      </c>
      <c r="B744">
        <v>46</v>
      </c>
      <c r="C744" s="21" t="s">
        <v>185</v>
      </c>
      <c r="D744" s="11">
        <v>5.9</v>
      </c>
      <c r="E744" s="12">
        <v>1.6</v>
      </c>
      <c r="F744" s="7">
        <f t="shared" si="122"/>
        <v>3.6875</v>
      </c>
      <c r="G744" s="8">
        <v>1</v>
      </c>
      <c r="H744" s="9">
        <v>0</v>
      </c>
      <c r="I744" s="9">
        <v>0</v>
      </c>
      <c r="J744" s="9">
        <v>0</v>
      </c>
      <c r="K744" s="9">
        <v>0</v>
      </c>
      <c r="L744" s="8">
        <v>304</v>
      </c>
      <c r="M744" s="9">
        <v>10</v>
      </c>
      <c r="N744" s="9">
        <f t="shared" si="120"/>
        <v>293</v>
      </c>
      <c r="O744" s="9">
        <f t="shared" si="121"/>
        <v>14</v>
      </c>
      <c r="P744" s="7">
        <v>7.8</v>
      </c>
      <c r="Q744" s="7">
        <f t="shared" si="123"/>
        <v>19.059999999999999</v>
      </c>
      <c r="R744" s="9">
        <v>1</v>
      </c>
      <c r="S744" s="9">
        <v>0</v>
      </c>
      <c r="T744" s="9">
        <v>1</v>
      </c>
      <c r="U744" s="9">
        <v>0</v>
      </c>
      <c r="V744" s="9">
        <v>0</v>
      </c>
      <c r="W744" s="25">
        <v>0</v>
      </c>
      <c r="X744" s="9">
        <v>0</v>
      </c>
      <c r="Y744" s="9">
        <v>0</v>
      </c>
      <c r="Z744" s="25">
        <v>1</v>
      </c>
      <c r="AA744" s="9">
        <v>1</v>
      </c>
      <c r="AB744" s="25">
        <v>0</v>
      </c>
      <c r="AC744" s="17">
        <v>1960</v>
      </c>
      <c r="AD744" s="27">
        <v>0.33</v>
      </c>
      <c r="AE744" s="27">
        <v>0.36</v>
      </c>
      <c r="AF744" s="27">
        <v>0.26</v>
      </c>
      <c r="AG744" s="34">
        <v>0.05</v>
      </c>
      <c r="AH744" s="33">
        <f t="shared" si="124"/>
        <v>0.66999999999999993</v>
      </c>
      <c r="AI744" s="15">
        <v>0.33</v>
      </c>
      <c r="AJ744">
        <v>1</v>
      </c>
      <c r="AK744" s="31">
        <v>0</v>
      </c>
      <c r="AL744" t="s">
        <v>87</v>
      </c>
      <c r="AM744" s="31" t="s">
        <v>87</v>
      </c>
      <c r="AN744">
        <v>1</v>
      </c>
      <c r="AO744" s="15">
        <v>0</v>
      </c>
      <c r="AP744">
        <v>0</v>
      </c>
      <c r="AQ744" s="15">
        <v>1</v>
      </c>
      <c r="AR744" s="15" t="s">
        <v>186</v>
      </c>
      <c r="AS744">
        <v>1</v>
      </c>
      <c r="AT744">
        <v>0</v>
      </c>
      <c r="AU744">
        <v>0</v>
      </c>
      <c r="AV744">
        <v>0</v>
      </c>
      <c r="AW744">
        <v>0</v>
      </c>
      <c r="AX744">
        <v>0</v>
      </c>
      <c r="AY744" s="15">
        <v>0</v>
      </c>
      <c r="AZ744">
        <v>1</v>
      </c>
      <c r="BA744">
        <v>0</v>
      </c>
      <c r="BB744" s="15">
        <v>0</v>
      </c>
      <c r="BC744">
        <v>9167</v>
      </c>
      <c r="BD744" t="s">
        <v>87</v>
      </c>
      <c r="BE744" s="21">
        <v>0.91800000000000004</v>
      </c>
      <c r="BF744" s="21">
        <v>33.86</v>
      </c>
      <c r="BG744">
        <v>1</v>
      </c>
      <c r="BH744">
        <v>0</v>
      </c>
      <c r="BI744">
        <v>0</v>
      </c>
      <c r="BJ744">
        <v>0</v>
      </c>
      <c r="BK744">
        <v>0</v>
      </c>
      <c r="BL744" s="15">
        <v>0</v>
      </c>
      <c r="BM744">
        <v>0</v>
      </c>
      <c r="BN744">
        <v>0</v>
      </c>
      <c r="BO744">
        <v>1</v>
      </c>
      <c r="BP744" s="15">
        <v>0</v>
      </c>
      <c r="BQ744">
        <v>0</v>
      </c>
      <c r="BR744">
        <v>0</v>
      </c>
      <c r="BS744" s="15">
        <v>0</v>
      </c>
      <c r="BT744">
        <v>0</v>
      </c>
      <c r="BU744">
        <v>0</v>
      </c>
      <c r="BV744">
        <v>1</v>
      </c>
      <c r="BW744">
        <v>0</v>
      </c>
      <c r="BX744">
        <v>1</v>
      </c>
      <c r="BY744">
        <v>0</v>
      </c>
      <c r="BZ744">
        <v>0</v>
      </c>
      <c r="CA744">
        <v>1</v>
      </c>
      <c r="CB744">
        <v>0</v>
      </c>
      <c r="CC744">
        <v>0</v>
      </c>
      <c r="CD744">
        <v>0</v>
      </c>
      <c r="CE744" s="15">
        <v>1</v>
      </c>
      <c r="CF744">
        <v>0.29799999999999999</v>
      </c>
      <c r="CG744">
        <v>21</v>
      </c>
      <c r="CH744">
        <v>1</v>
      </c>
      <c r="CI744">
        <v>0</v>
      </c>
      <c r="CJ744">
        <v>37</v>
      </c>
      <c r="CK744" s="28" t="s">
        <v>80</v>
      </c>
    </row>
    <row r="745" spans="1:89" x14ac:dyDescent="0.35">
      <c r="A745">
        <v>744</v>
      </c>
      <c r="B745">
        <v>46</v>
      </c>
      <c r="C745" s="21" t="s">
        <v>185</v>
      </c>
      <c r="D745" s="11">
        <v>3.4</v>
      </c>
      <c r="E745" s="12">
        <v>1.5</v>
      </c>
      <c r="F745" s="7">
        <f t="shared" si="122"/>
        <v>2.2666666666666666</v>
      </c>
      <c r="G745" s="8">
        <v>1</v>
      </c>
      <c r="H745" s="9">
        <v>0</v>
      </c>
      <c r="I745" s="9">
        <v>0</v>
      </c>
      <c r="J745" s="9">
        <v>0</v>
      </c>
      <c r="K745" s="9">
        <v>0</v>
      </c>
      <c r="L745" s="8">
        <v>304</v>
      </c>
      <c r="M745" s="9">
        <v>10</v>
      </c>
      <c r="N745" s="9">
        <f t="shared" si="120"/>
        <v>293</v>
      </c>
      <c r="O745" s="9">
        <f t="shared" si="121"/>
        <v>14</v>
      </c>
      <c r="P745" s="7">
        <v>7.8</v>
      </c>
      <c r="Q745" s="7">
        <f t="shared" si="123"/>
        <v>19.059999999999999</v>
      </c>
      <c r="R745" s="9">
        <v>1</v>
      </c>
      <c r="S745" s="9">
        <v>0</v>
      </c>
      <c r="T745" s="9">
        <v>1</v>
      </c>
      <c r="U745" s="9">
        <v>0</v>
      </c>
      <c r="V745" s="9">
        <v>0</v>
      </c>
      <c r="W745" s="25">
        <v>0</v>
      </c>
      <c r="X745" s="9">
        <v>0</v>
      </c>
      <c r="Y745" s="9">
        <v>0</v>
      </c>
      <c r="Z745" s="25">
        <v>1</v>
      </c>
      <c r="AA745" s="9">
        <v>1</v>
      </c>
      <c r="AB745" s="25">
        <v>0</v>
      </c>
      <c r="AC745" s="17">
        <v>1960</v>
      </c>
      <c r="AD745" s="27">
        <v>0.33</v>
      </c>
      <c r="AE745" s="27">
        <v>0.36</v>
      </c>
      <c r="AF745" s="27">
        <v>0.26</v>
      </c>
      <c r="AG745" s="34">
        <v>0.05</v>
      </c>
      <c r="AH745" s="33">
        <f t="shared" si="124"/>
        <v>0.66999999999999993</v>
      </c>
      <c r="AI745" s="15">
        <v>0.33</v>
      </c>
      <c r="AJ745">
        <v>1</v>
      </c>
      <c r="AK745" s="31">
        <v>0</v>
      </c>
      <c r="AL745" t="s">
        <v>87</v>
      </c>
      <c r="AM745" s="31" t="s">
        <v>87</v>
      </c>
      <c r="AN745">
        <v>1</v>
      </c>
      <c r="AO745" s="15">
        <v>0</v>
      </c>
      <c r="AP745">
        <v>0</v>
      </c>
      <c r="AQ745" s="15">
        <v>1</v>
      </c>
      <c r="AR745" s="15" t="s">
        <v>186</v>
      </c>
      <c r="AS745">
        <v>1</v>
      </c>
      <c r="AT745">
        <v>0</v>
      </c>
      <c r="AU745">
        <v>0</v>
      </c>
      <c r="AV745">
        <v>0</v>
      </c>
      <c r="AW745">
        <v>0</v>
      </c>
      <c r="AX745">
        <v>0</v>
      </c>
      <c r="AY745" s="15">
        <v>0</v>
      </c>
      <c r="AZ745">
        <v>1</v>
      </c>
      <c r="BA745">
        <v>0</v>
      </c>
      <c r="BB745" s="15">
        <v>0</v>
      </c>
      <c r="BC745">
        <v>9167</v>
      </c>
      <c r="BD745" t="s">
        <v>87</v>
      </c>
      <c r="BE745" s="21">
        <v>0.91800000000000004</v>
      </c>
      <c r="BF745" s="21">
        <v>33.86</v>
      </c>
      <c r="BG745">
        <v>1</v>
      </c>
      <c r="BH745">
        <v>0</v>
      </c>
      <c r="BI745">
        <v>0</v>
      </c>
      <c r="BJ745">
        <v>0</v>
      </c>
      <c r="BK745">
        <v>0</v>
      </c>
      <c r="BL745" s="15">
        <v>0</v>
      </c>
      <c r="BM745">
        <v>0</v>
      </c>
      <c r="BN745">
        <v>0</v>
      </c>
      <c r="BO745">
        <v>1</v>
      </c>
      <c r="BP745" s="15">
        <v>0</v>
      </c>
      <c r="BQ745">
        <v>0</v>
      </c>
      <c r="BR745">
        <v>0</v>
      </c>
      <c r="BS745" s="15">
        <v>0</v>
      </c>
      <c r="BT745">
        <v>0</v>
      </c>
      <c r="BU745">
        <v>0</v>
      </c>
      <c r="BV745">
        <v>1</v>
      </c>
      <c r="BW745">
        <v>0</v>
      </c>
      <c r="BX745">
        <v>1</v>
      </c>
      <c r="BY745">
        <v>0</v>
      </c>
      <c r="BZ745">
        <v>0</v>
      </c>
      <c r="CA745">
        <v>1</v>
      </c>
      <c r="CB745">
        <v>0</v>
      </c>
      <c r="CC745">
        <v>0</v>
      </c>
      <c r="CD745">
        <v>0</v>
      </c>
      <c r="CE745" s="15">
        <v>1</v>
      </c>
      <c r="CF745">
        <v>0.29799999999999999</v>
      </c>
      <c r="CG745">
        <v>21</v>
      </c>
      <c r="CH745">
        <v>1</v>
      </c>
      <c r="CI745">
        <v>0</v>
      </c>
      <c r="CJ745">
        <v>37</v>
      </c>
      <c r="CK745" s="28" t="s">
        <v>80</v>
      </c>
    </row>
    <row r="746" spans="1:89" x14ac:dyDescent="0.35">
      <c r="A746">
        <v>745</v>
      </c>
      <c r="B746">
        <v>46</v>
      </c>
      <c r="C746" s="21" t="s">
        <v>185</v>
      </c>
      <c r="D746" s="11">
        <v>5.7</v>
      </c>
      <c r="E746" s="12">
        <v>0.9</v>
      </c>
      <c r="F746" s="7">
        <f t="shared" si="122"/>
        <v>6.333333333333333</v>
      </c>
      <c r="G746" s="8">
        <v>1</v>
      </c>
      <c r="H746" s="9">
        <v>0</v>
      </c>
      <c r="I746" s="9">
        <v>0</v>
      </c>
      <c r="J746" s="9">
        <v>0</v>
      </c>
      <c r="K746" s="9">
        <v>0</v>
      </c>
      <c r="L746" s="8">
        <v>1800</v>
      </c>
      <c r="M746" s="9">
        <v>2</v>
      </c>
      <c r="N746" s="9">
        <f t="shared" si="120"/>
        <v>1797</v>
      </c>
      <c r="O746" s="9">
        <f t="shared" si="121"/>
        <v>14</v>
      </c>
      <c r="P746" s="7">
        <v>8.75</v>
      </c>
      <c r="Q746" s="7">
        <f t="shared" si="123"/>
        <v>18.43</v>
      </c>
      <c r="R746" s="9">
        <v>1</v>
      </c>
      <c r="S746" s="9">
        <v>0</v>
      </c>
      <c r="T746" s="9">
        <v>1</v>
      </c>
      <c r="U746" s="9">
        <v>0</v>
      </c>
      <c r="V746" s="9">
        <v>0</v>
      </c>
      <c r="W746" s="25">
        <v>0</v>
      </c>
      <c r="X746" s="9">
        <v>0</v>
      </c>
      <c r="Y746" s="9">
        <v>0</v>
      </c>
      <c r="Z746" s="25">
        <v>1</v>
      </c>
      <c r="AA746" s="9">
        <v>1</v>
      </c>
      <c r="AB746" s="25">
        <v>0</v>
      </c>
      <c r="AC746" s="17">
        <v>1960</v>
      </c>
      <c r="AD746" s="27">
        <v>0.33</v>
      </c>
      <c r="AE746" s="27">
        <v>0.36</v>
      </c>
      <c r="AF746" s="27">
        <v>0.26</v>
      </c>
      <c r="AG746" s="34">
        <v>0.05</v>
      </c>
      <c r="AH746" s="33">
        <f t="shared" si="124"/>
        <v>0.97</v>
      </c>
      <c r="AI746" s="15">
        <v>0.03</v>
      </c>
      <c r="AJ746">
        <v>1</v>
      </c>
      <c r="AK746" s="31">
        <v>0</v>
      </c>
      <c r="AL746" t="s">
        <v>87</v>
      </c>
      <c r="AM746" s="31" t="s">
        <v>87</v>
      </c>
      <c r="AN746">
        <v>1</v>
      </c>
      <c r="AO746" s="15">
        <v>0</v>
      </c>
      <c r="AP746">
        <v>0</v>
      </c>
      <c r="AQ746" s="15">
        <v>1</v>
      </c>
      <c r="AR746" s="15" t="s">
        <v>186</v>
      </c>
      <c r="AS746">
        <v>1</v>
      </c>
      <c r="AT746">
        <v>0</v>
      </c>
      <c r="AU746">
        <v>0</v>
      </c>
      <c r="AV746">
        <v>0</v>
      </c>
      <c r="AW746">
        <v>0</v>
      </c>
      <c r="AX746">
        <v>0</v>
      </c>
      <c r="AY746" s="15">
        <v>0</v>
      </c>
      <c r="AZ746">
        <v>1</v>
      </c>
      <c r="BA746">
        <v>0</v>
      </c>
      <c r="BB746" s="15">
        <v>0</v>
      </c>
      <c r="BC746">
        <v>9167</v>
      </c>
      <c r="BD746" t="s">
        <v>87</v>
      </c>
      <c r="BE746" s="21">
        <v>0.91800000000000004</v>
      </c>
      <c r="BF746" s="21">
        <v>34.18</v>
      </c>
      <c r="BG746">
        <v>1</v>
      </c>
      <c r="BH746">
        <v>0</v>
      </c>
      <c r="BI746">
        <v>0</v>
      </c>
      <c r="BJ746">
        <v>0</v>
      </c>
      <c r="BK746">
        <v>0</v>
      </c>
      <c r="BL746" s="15">
        <v>0</v>
      </c>
      <c r="BM746">
        <v>0</v>
      </c>
      <c r="BN746">
        <v>0</v>
      </c>
      <c r="BO746">
        <v>1</v>
      </c>
      <c r="BP746" s="15">
        <v>0</v>
      </c>
      <c r="BQ746">
        <v>0</v>
      </c>
      <c r="BR746">
        <v>0</v>
      </c>
      <c r="BS746" s="15">
        <v>0</v>
      </c>
      <c r="BT746">
        <v>0</v>
      </c>
      <c r="BU746">
        <v>0</v>
      </c>
      <c r="BV746">
        <v>1</v>
      </c>
      <c r="BW746">
        <v>0</v>
      </c>
      <c r="BX746">
        <v>1</v>
      </c>
      <c r="BY746">
        <v>0</v>
      </c>
      <c r="BZ746">
        <v>0</v>
      </c>
      <c r="CA746">
        <v>0</v>
      </c>
      <c r="CB746">
        <v>0</v>
      </c>
      <c r="CC746">
        <v>0</v>
      </c>
      <c r="CD746">
        <v>0</v>
      </c>
      <c r="CE746" s="15">
        <v>1</v>
      </c>
      <c r="CF746">
        <v>0.29799999999999999</v>
      </c>
      <c r="CG746">
        <v>21</v>
      </c>
      <c r="CH746">
        <v>1</v>
      </c>
      <c r="CI746">
        <v>0</v>
      </c>
      <c r="CJ746">
        <v>37</v>
      </c>
      <c r="CK746" s="28" t="s">
        <v>80</v>
      </c>
    </row>
    <row r="747" spans="1:89" x14ac:dyDescent="0.35">
      <c r="A747">
        <v>746</v>
      </c>
      <c r="B747">
        <v>46</v>
      </c>
      <c r="C747" s="21" t="s">
        <v>185</v>
      </c>
      <c r="D747" s="11">
        <v>5.7</v>
      </c>
      <c r="E747" s="12">
        <v>0.7</v>
      </c>
      <c r="F747" s="7">
        <f t="shared" si="122"/>
        <v>8.1428571428571441</v>
      </c>
      <c r="G747" s="8">
        <v>1</v>
      </c>
      <c r="H747" s="9">
        <v>0</v>
      </c>
      <c r="I747" s="9">
        <v>0</v>
      </c>
      <c r="J747" s="9">
        <v>0</v>
      </c>
      <c r="K747" s="9">
        <v>0</v>
      </c>
      <c r="L747" s="8">
        <v>1800</v>
      </c>
      <c r="M747" s="9">
        <v>10</v>
      </c>
      <c r="N747" s="9">
        <f t="shared" si="120"/>
        <v>1789</v>
      </c>
      <c r="O747" s="9">
        <f t="shared" si="121"/>
        <v>14</v>
      </c>
      <c r="P747" s="7">
        <v>8.75</v>
      </c>
      <c r="Q747" s="7">
        <f t="shared" si="123"/>
        <v>18.43</v>
      </c>
      <c r="R747" s="9">
        <v>1</v>
      </c>
      <c r="S747" s="9">
        <v>0</v>
      </c>
      <c r="T747" s="9">
        <v>1</v>
      </c>
      <c r="U747" s="9">
        <v>0</v>
      </c>
      <c r="V747" s="9">
        <v>0</v>
      </c>
      <c r="W747" s="25">
        <v>0</v>
      </c>
      <c r="X747" s="9">
        <v>0</v>
      </c>
      <c r="Y747" s="9">
        <v>0</v>
      </c>
      <c r="Z747" s="25">
        <v>1</v>
      </c>
      <c r="AA747" s="9">
        <v>1</v>
      </c>
      <c r="AB747" s="25">
        <v>0</v>
      </c>
      <c r="AC747" s="17">
        <v>1960</v>
      </c>
      <c r="AD747" s="27">
        <v>0.33</v>
      </c>
      <c r="AE747" s="27">
        <v>0.36</v>
      </c>
      <c r="AF747" s="27">
        <v>0.26</v>
      </c>
      <c r="AG747" s="34">
        <v>0.05</v>
      </c>
      <c r="AH747" s="33">
        <f t="shared" si="124"/>
        <v>0.97</v>
      </c>
      <c r="AI747" s="15">
        <v>0.03</v>
      </c>
      <c r="AJ747">
        <v>1</v>
      </c>
      <c r="AK747" s="31">
        <v>0</v>
      </c>
      <c r="AL747" t="s">
        <v>87</v>
      </c>
      <c r="AM747" s="31" t="s">
        <v>87</v>
      </c>
      <c r="AN747">
        <v>1</v>
      </c>
      <c r="AO747" s="15">
        <v>0</v>
      </c>
      <c r="AP747">
        <v>0</v>
      </c>
      <c r="AQ747" s="15">
        <v>1</v>
      </c>
      <c r="AR747" s="15" t="s">
        <v>186</v>
      </c>
      <c r="AS747">
        <v>1</v>
      </c>
      <c r="AT747">
        <v>0</v>
      </c>
      <c r="AU747">
        <v>0</v>
      </c>
      <c r="AV747">
        <v>0</v>
      </c>
      <c r="AW747">
        <v>0</v>
      </c>
      <c r="AX747">
        <v>0</v>
      </c>
      <c r="AY747" s="15">
        <v>0</v>
      </c>
      <c r="AZ747">
        <v>1</v>
      </c>
      <c r="BA747">
        <v>0</v>
      </c>
      <c r="BB747" s="15">
        <v>0</v>
      </c>
      <c r="BC747">
        <v>9167</v>
      </c>
      <c r="BD747" t="s">
        <v>87</v>
      </c>
      <c r="BE747" s="21">
        <v>0.91800000000000004</v>
      </c>
      <c r="BF747" s="21">
        <v>34.18</v>
      </c>
      <c r="BG747">
        <v>1</v>
      </c>
      <c r="BH747">
        <v>0</v>
      </c>
      <c r="BI747">
        <v>0</v>
      </c>
      <c r="BJ747">
        <v>0</v>
      </c>
      <c r="BK747">
        <v>0</v>
      </c>
      <c r="BL747" s="15">
        <v>0</v>
      </c>
      <c r="BM747">
        <v>0</v>
      </c>
      <c r="BN747">
        <v>0</v>
      </c>
      <c r="BO747">
        <v>1</v>
      </c>
      <c r="BP747" s="15">
        <v>0</v>
      </c>
      <c r="BQ747">
        <v>0</v>
      </c>
      <c r="BR747">
        <v>0</v>
      </c>
      <c r="BS747" s="15">
        <v>0</v>
      </c>
      <c r="BT747">
        <v>0</v>
      </c>
      <c r="BU747">
        <v>0</v>
      </c>
      <c r="BV747">
        <v>1</v>
      </c>
      <c r="BW747">
        <v>0</v>
      </c>
      <c r="BX747">
        <v>1</v>
      </c>
      <c r="BY747">
        <v>0</v>
      </c>
      <c r="BZ747">
        <v>0</v>
      </c>
      <c r="CA747">
        <v>1</v>
      </c>
      <c r="CB747">
        <v>0</v>
      </c>
      <c r="CC747">
        <v>0</v>
      </c>
      <c r="CD747">
        <v>0</v>
      </c>
      <c r="CE747" s="15">
        <v>1</v>
      </c>
      <c r="CF747">
        <v>0.29799999999999999</v>
      </c>
      <c r="CG747">
        <v>21</v>
      </c>
      <c r="CH747">
        <v>1</v>
      </c>
      <c r="CI747">
        <v>0</v>
      </c>
      <c r="CJ747">
        <v>37</v>
      </c>
      <c r="CK747" s="28" t="s">
        <v>80</v>
      </c>
    </row>
    <row r="748" spans="1:89" s="99" customFormat="1" x14ac:dyDescent="0.35">
      <c r="A748" s="99">
        <v>747</v>
      </c>
      <c r="B748" s="99">
        <v>46</v>
      </c>
      <c r="C748" s="100" t="s">
        <v>185</v>
      </c>
      <c r="D748" s="101">
        <v>4.3</v>
      </c>
      <c r="E748" s="102">
        <v>0.8</v>
      </c>
      <c r="F748" s="103">
        <f t="shared" si="122"/>
        <v>5.3749999999999991</v>
      </c>
      <c r="G748" s="105">
        <v>1</v>
      </c>
      <c r="H748" s="106">
        <v>0</v>
      </c>
      <c r="I748" s="106">
        <v>0</v>
      </c>
      <c r="J748" s="106">
        <v>0</v>
      </c>
      <c r="K748" s="106">
        <v>0</v>
      </c>
      <c r="L748" s="105">
        <v>1800</v>
      </c>
      <c r="M748" s="106">
        <v>10</v>
      </c>
      <c r="N748" s="106">
        <f t="shared" si="120"/>
        <v>1789</v>
      </c>
      <c r="O748" s="106">
        <f t="shared" si="121"/>
        <v>14</v>
      </c>
      <c r="P748" s="103">
        <v>8.75</v>
      </c>
      <c r="Q748" s="103">
        <f t="shared" si="123"/>
        <v>18.43</v>
      </c>
      <c r="R748" s="106">
        <v>1</v>
      </c>
      <c r="S748" s="106">
        <v>0</v>
      </c>
      <c r="T748" s="106">
        <v>1</v>
      </c>
      <c r="U748" s="106">
        <v>0</v>
      </c>
      <c r="V748" s="106">
        <v>0</v>
      </c>
      <c r="W748" s="107">
        <v>0</v>
      </c>
      <c r="X748" s="106">
        <v>0</v>
      </c>
      <c r="Y748" s="106">
        <v>0</v>
      </c>
      <c r="Z748" s="107">
        <v>1</v>
      </c>
      <c r="AA748" s="106">
        <v>1</v>
      </c>
      <c r="AB748" s="107">
        <v>0</v>
      </c>
      <c r="AC748" s="108">
        <v>1960</v>
      </c>
      <c r="AD748" s="27">
        <v>0.33</v>
      </c>
      <c r="AE748" s="27">
        <v>0.36</v>
      </c>
      <c r="AF748" s="27">
        <v>0.26</v>
      </c>
      <c r="AG748" s="34">
        <v>0.05</v>
      </c>
      <c r="AH748" s="110">
        <f t="shared" si="124"/>
        <v>0.97</v>
      </c>
      <c r="AI748" s="111">
        <v>0.03</v>
      </c>
      <c r="AJ748" s="99">
        <v>1</v>
      </c>
      <c r="AK748" s="112">
        <v>0</v>
      </c>
      <c r="AL748" s="99" t="s">
        <v>87</v>
      </c>
      <c r="AM748" s="112" t="s">
        <v>87</v>
      </c>
      <c r="AN748">
        <v>1</v>
      </c>
      <c r="AO748" s="111">
        <v>0</v>
      </c>
      <c r="AP748" s="99">
        <v>0</v>
      </c>
      <c r="AQ748" s="111">
        <v>1</v>
      </c>
      <c r="AR748" s="111" t="s">
        <v>186</v>
      </c>
      <c r="AS748">
        <v>1</v>
      </c>
      <c r="AT748">
        <v>0</v>
      </c>
      <c r="AU748">
        <v>0</v>
      </c>
      <c r="AV748">
        <v>0</v>
      </c>
      <c r="AW748">
        <v>0</v>
      </c>
      <c r="AX748">
        <v>0</v>
      </c>
      <c r="AY748" s="111">
        <v>0</v>
      </c>
      <c r="AZ748">
        <v>1</v>
      </c>
      <c r="BA748">
        <v>0</v>
      </c>
      <c r="BB748" s="111">
        <v>0</v>
      </c>
      <c r="BC748">
        <v>9167</v>
      </c>
      <c r="BD748" t="s">
        <v>87</v>
      </c>
      <c r="BE748" s="100">
        <v>0.91800000000000004</v>
      </c>
      <c r="BF748" s="100">
        <v>34.18</v>
      </c>
      <c r="BG748" s="99">
        <v>1</v>
      </c>
      <c r="BH748" s="99">
        <v>0</v>
      </c>
      <c r="BI748" s="99">
        <v>0</v>
      </c>
      <c r="BJ748" s="99">
        <v>0</v>
      </c>
      <c r="BK748" s="99">
        <v>0</v>
      </c>
      <c r="BL748" s="111">
        <v>0</v>
      </c>
      <c r="BM748" s="99">
        <v>0</v>
      </c>
      <c r="BN748" s="99">
        <v>0</v>
      </c>
      <c r="BO748" s="99">
        <v>1</v>
      </c>
      <c r="BP748" s="111">
        <v>0</v>
      </c>
      <c r="BQ748" s="99">
        <v>0</v>
      </c>
      <c r="BR748" s="99">
        <v>0</v>
      </c>
      <c r="BS748" s="111">
        <v>0</v>
      </c>
      <c r="BT748" s="99">
        <v>0</v>
      </c>
      <c r="BU748" s="99">
        <v>0</v>
      </c>
      <c r="BV748" s="99">
        <v>1</v>
      </c>
      <c r="BW748" s="99">
        <v>0</v>
      </c>
      <c r="BX748" s="99">
        <v>1</v>
      </c>
      <c r="BY748" s="99">
        <v>0</v>
      </c>
      <c r="BZ748" s="99">
        <v>0</v>
      </c>
      <c r="CA748" s="99">
        <v>1</v>
      </c>
      <c r="CB748" s="99">
        <v>0</v>
      </c>
      <c r="CC748" s="99">
        <v>0</v>
      </c>
      <c r="CD748" s="99">
        <v>0</v>
      </c>
      <c r="CE748" s="111">
        <v>1</v>
      </c>
      <c r="CF748">
        <v>0.29799999999999999</v>
      </c>
      <c r="CG748">
        <v>21</v>
      </c>
      <c r="CH748">
        <v>1</v>
      </c>
      <c r="CI748">
        <v>0</v>
      </c>
      <c r="CJ748">
        <v>37</v>
      </c>
      <c r="CK748" s="28" t="s">
        <v>80</v>
      </c>
    </row>
    <row r="749" spans="1:89" x14ac:dyDescent="0.35">
      <c r="A749">
        <v>748</v>
      </c>
      <c r="B749">
        <v>47</v>
      </c>
      <c r="C749" s="21" t="s">
        <v>187</v>
      </c>
      <c r="D749" s="11">
        <v>18.399999999999999</v>
      </c>
      <c r="E749" s="12">
        <v>0.4</v>
      </c>
      <c r="F749" s="7">
        <f t="shared" si="122"/>
        <v>45.999999999999993</v>
      </c>
      <c r="G749" s="8">
        <v>0</v>
      </c>
      <c r="H749" s="9">
        <v>0</v>
      </c>
      <c r="I749" s="9">
        <v>1</v>
      </c>
      <c r="J749" s="9">
        <v>0</v>
      </c>
      <c r="K749" s="9">
        <v>0</v>
      </c>
      <c r="L749" s="8">
        <v>4530</v>
      </c>
      <c r="M749" s="9">
        <v>3</v>
      </c>
      <c r="N749" s="9">
        <f t="shared" si="120"/>
        <v>4526</v>
      </c>
      <c r="O749" s="9">
        <f t="shared" si="121"/>
        <v>9</v>
      </c>
      <c r="P749" s="7">
        <f t="shared" ref="P749:P757" si="125">(0*AD749+9*AE749+15*AF749+18*AG749)</f>
        <v>10.29</v>
      </c>
      <c r="Q749" s="7">
        <f t="shared" ref="Q749:Q757" si="126">BF749-P749-6</f>
        <v>23.21</v>
      </c>
      <c r="R749" s="9">
        <v>1</v>
      </c>
      <c r="S749" s="9">
        <v>0</v>
      </c>
      <c r="T749" s="9">
        <v>0</v>
      </c>
      <c r="U749" s="9">
        <v>0</v>
      </c>
      <c r="V749" s="9">
        <v>1</v>
      </c>
      <c r="W749" s="25">
        <v>0</v>
      </c>
      <c r="X749" s="9">
        <v>0</v>
      </c>
      <c r="Y749" s="9">
        <v>0</v>
      </c>
      <c r="Z749" s="25">
        <v>1</v>
      </c>
      <c r="AA749" s="9">
        <v>0</v>
      </c>
      <c r="AB749" s="25">
        <v>1</v>
      </c>
      <c r="AC749" s="17">
        <v>2001</v>
      </c>
      <c r="AD749" s="27">
        <v>0</v>
      </c>
      <c r="AE749" s="27">
        <v>0.79</v>
      </c>
      <c r="AF749" s="27">
        <v>0.2</v>
      </c>
      <c r="AG749" s="34">
        <v>0.01</v>
      </c>
      <c r="AH749" s="33" t="s">
        <v>87</v>
      </c>
      <c r="AI749" s="15" t="s">
        <v>87</v>
      </c>
      <c r="AJ749" s="30">
        <f t="shared" ref="AJ749:AJ757" si="127">1-AK749</f>
        <v>0.61</v>
      </c>
      <c r="AK749" s="31">
        <v>0.39</v>
      </c>
      <c r="AL749" s="30">
        <f t="shared" ref="AL749:AL757" si="128">1-AM749</f>
        <v>0.78800000000000003</v>
      </c>
      <c r="AM749" s="31">
        <v>0.21199999999999999</v>
      </c>
      <c r="AN749">
        <v>0</v>
      </c>
      <c r="AO749" s="15">
        <v>1</v>
      </c>
      <c r="AP749">
        <v>0.36820000000000003</v>
      </c>
      <c r="AQ749" s="15">
        <f t="shared" ref="AQ749:AQ757" si="129">1-AP749</f>
        <v>0.63179999999999992</v>
      </c>
      <c r="AR749" s="15" t="s">
        <v>188</v>
      </c>
      <c r="AS749">
        <v>0</v>
      </c>
      <c r="AT749">
        <v>0</v>
      </c>
      <c r="AU749">
        <v>0</v>
      </c>
      <c r="AV749">
        <v>0</v>
      </c>
      <c r="AW749">
        <v>0</v>
      </c>
      <c r="AX749">
        <v>0</v>
      </c>
      <c r="AY749" s="15">
        <v>1</v>
      </c>
      <c r="AZ749">
        <v>0</v>
      </c>
      <c r="BA749">
        <v>0</v>
      </c>
      <c r="BB749" s="15">
        <v>1</v>
      </c>
      <c r="BC749">
        <v>430</v>
      </c>
      <c r="BD749">
        <v>26</v>
      </c>
      <c r="BE749" s="21">
        <v>0.78700000000000003</v>
      </c>
      <c r="BF749" s="21">
        <v>39.5</v>
      </c>
      <c r="BG749">
        <v>1</v>
      </c>
      <c r="BH749">
        <v>0</v>
      </c>
      <c r="BI749">
        <v>0</v>
      </c>
      <c r="BJ749">
        <v>0</v>
      </c>
      <c r="BK749">
        <v>0</v>
      </c>
      <c r="BL749" s="15">
        <v>0</v>
      </c>
      <c r="BM749">
        <v>0</v>
      </c>
      <c r="BN749">
        <v>0</v>
      </c>
      <c r="BO749">
        <v>1</v>
      </c>
      <c r="BP749" s="15">
        <v>0</v>
      </c>
      <c r="BQ749">
        <v>0</v>
      </c>
      <c r="BR749">
        <v>0</v>
      </c>
      <c r="BS749" s="15">
        <v>0</v>
      </c>
      <c r="BT749">
        <v>1</v>
      </c>
      <c r="BU749">
        <v>1</v>
      </c>
      <c r="BV749">
        <v>0</v>
      </c>
      <c r="BW749">
        <v>0</v>
      </c>
      <c r="BX749">
        <v>0</v>
      </c>
      <c r="BY749">
        <v>0</v>
      </c>
      <c r="BZ749">
        <v>0</v>
      </c>
      <c r="CA749">
        <v>1</v>
      </c>
      <c r="CB749">
        <v>0</v>
      </c>
      <c r="CC749">
        <v>0</v>
      </c>
      <c r="CD749">
        <v>0</v>
      </c>
      <c r="CE749" s="15">
        <v>0</v>
      </c>
      <c r="CF749">
        <v>0.29799999999999999</v>
      </c>
      <c r="CG749">
        <v>1</v>
      </c>
      <c r="CH749">
        <v>1</v>
      </c>
      <c r="CI749">
        <v>0</v>
      </c>
      <c r="CJ749">
        <v>41</v>
      </c>
      <c r="CK749" s="28" t="s">
        <v>80</v>
      </c>
    </row>
    <row r="750" spans="1:89" x14ac:dyDescent="0.35">
      <c r="A750">
        <v>749</v>
      </c>
      <c r="B750">
        <v>47</v>
      </c>
      <c r="C750" s="21" t="s">
        <v>187</v>
      </c>
      <c r="D750" s="11">
        <v>16</v>
      </c>
      <c r="E750" s="12">
        <v>0.4</v>
      </c>
      <c r="F750" s="7">
        <f t="shared" si="122"/>
        <v>40</v>
      </c>
      <c r="G750" s="8">
        <v>0</v>
      </c>
      <c r="H750" s="9">
        <v>0</v>
      </c>
      <c r="I750" s="9">
        <v>1</v>
      </c>
      <c r="J750" s="9">
        <v>0</v>
      </c>
      <c r="K750" s="9">
        <v>0</v>
      </c>
      <c r="L750" s="8">
        <v>10502</v>
      </c>
      <c r="M750" s="9">
        <v>3</v>
      </c>
      <c r="N750" s="9">
        <f t="shared" si="120"/>
        <v>10498</v>
      </c>
      <c r="O750" s="9">
        <f t="shared" si="121"/>
        <v>9</v>
      </c>
      <c r="P750" s="7">
        <f t="shared" si="125"/>
        <v>10.079999999999998</v>
      </c>
      <c r="Q750" s="7">
        <f t="shared" si="126"/>
        <v>23.42</v>
      </c>
      <c r="R750" s="9">
        <v>1</v>
      </c>
      <c r="S750" s="9">
        <v>0</v>
      </c>
      <c r="T750" s="9">
        <v>0</v>
      </c>
      <c r="U750" s="9">
        <v>0</v>
      </c>
      <c r="V750" s="9">
        <v>1</v>
      </c>
      <c r="W750" s="25">
        <v>0</v>
      </c>
      <c r="X750" s="9">
        <v>0</v>
      </c>
      <c r="Y750" s="9">
        <v>0</v>
      </c>
      <c r="Z750" s="25">
        <v>1</v>
      </c>
      <c r="AA750" s="9">
        <v>0</v>
      </c>
      <c r="AB750" s="25">
        <v>1</v>
      </c>
      <c r="AC750" s="17">
        <v>2006</v>
      </c>
      <c r="AD750" s="27">
        <v>0</v>
      </c>
      <c r="AE750" s="27">
        <v>0.83</v>
      </c>
      <c r="AF750" s="27">
        <v>0.15</v>
      </c>
      <c r="AG750" s="34">
        <v>0.02</v>
      </c>
      <c r="AH750" s="33" t="s">
        <v>87</v>
      </c>
      <c r="AI750" s="15" t="s">
        <v>87</v>
      </c>
      <c r="AJ750" s="30">
        <f t="shared" si="127"/>
        <v>0.62</v>
      </c>
      <c r="AK750" s="31">
        <v>0.38</v>
      </c>
      <c r="AL750" s="30">
        <f t="shared" si="128"/>
        <v>0.80259999999999998</v>
      </c>
      <c r="AM750" s="31">
        <v>0.19739999999999999</v>
      </c>
      <c r="AN750">
        <v>0</v>
      </c>
      <c r="AO750" s="15">
        <v>1</v>
      </c>
      <c r="AP750">
        <v>0.39300000000000002</v>
      </c>
      <c r="AQ750" s="15">
        <f t="shared" si="129"/>
        <v>0.60699999999999998</v>
      </c>
      <c r="AR750" s="15" t="s">
        <v>188</v>
      </c>
      <c r="AS750">
        <v>0</v>
      </c>
      <c r="AT750">
        <v>0</v>
      </c>
      <c r="AU750">
        <v>0</v>
      </c>
      <c r="AV750">
        <v>0</v>
      </c>
      <c r="AW750">
        <v>0</v>
      </c>
      <c r="AX750">
        <v>0</v>
      </c>
      <c r="AY750" s="15">
        <v>1</v>
      </c>
      <c r="AZ750">
        <v>0</v>
      </c>
      <c r="BA750">
        <v>0</v>
      </c>
      <c r="BB750" s="15">
        <v>1</v>
      </c>
      <c r="BC750">
        <v>510</v>
      </c>
      <c r="BD750">
        <v>49</v>
      </c>
      <c r="BE750" s="21">
        <v>0.78700000000000003</v>
      </c>
      <c r="BF750" s="21">
        <v>39.5</v>
      </c>
      <c r="BG750">
        <v>1</v>
      </c>
      <c r="BH750">
        <v>0</v>
      </c>
      <c r="BI750">
        <v>0</v>
      </c>
      <c r="BJ750">
        <v>0</v>
      </c>
      <c r="BK750">
        <v>0</v>
      </c>
      <c r="BL750" s="15">
        <v>0</v>
      </c>
      <c r="BM750">
        <v>0</v>
      </c>
      <c r="BN750">
        <v>0</v>
      </c>
      <c r="BO750">
        <v>1</v>
      </c>
      <c r="BP750" s="15">
        <v>0</v>
      </c>
      <c r="BQ750">
        <v>0</v>
      </c>
      <c r="BR750">
        <v>0</v>
      </c>
      <c r="BS750" s="15">
        <v>0</v>
      </c>
      <c r="BT750">
        <v>1</v>
      </c>
      <c r="BU750">
        <v>1</v>
      </c>
      <c r="BV750">
        <v>0</v>
      </c>
      <c r="BW750">
        <v>0</v>
      </c>
      <c r="BX750">
        <v>0</v>
      </c>
      <c r="BY750">
        <v>0</v>
      </c>
      <c r="BZ750">
        <v>0</v>
      </c>
      <c r="CA750">
        <v>1</v>
      </c>
      <c r="CB750">
        <v>0</v>
      </c>
      <c r="CC750">
        <v>0</v>
      </c>
      <c r="CD750">
        <v>0</v>
      </c>
      <c r="CE750" s="15">
        <v>0</v>
      </c>
      <c r="CF750">
        <v>0.29799999999999999</v>
      </c>
      <c r="CG750">
        <v>1</v>
      </c>
      <c r="CH750">
        <v>1</v>
      </c>
      <c r="CI750">
        <v>0</v>
      </c>
      <c r="CJ750">
        <v>41</v>
      </c>
      <c r="CK750" s="28" t="s">
        <v>80</v>
      </c>
    </row>
    <row r="751" spans="1:89" x14ac:dyDescent="0.35">
      <c r="A751">
        <v>750</v>
      </c>
      <c r="B751">
        <v>47</v>
      </c>
      <c r="C751" s="21" t="s">
        <v>187</v>
      </c>
      <c r="D751" s="11">
        <v>16.399999999999999</v>
      </c>
      <c r="E751" s="12">
        <v>0.4</v>
      </c>
      <c r="F751" s="7">
        <f t="shared" si="122"/>
        <v>40.999999999999993</v>
      </c>
      <c r="G751" s="8">
        <v>0</v>
      </c>
      <c r="H751" s="9">
        <v>0</v>
      </c>
      <c r="I751" s="9">
        <v>1</v>
      </c>
      <c r="J751" s="9">
        <v>0</v>
      </c>
      <c r="K751" s="9">
        <v>0</v>
      </c>
      <c r="L751" s="8">
        <v>14312</v>
      </c>
      <c r="M751" s="9">
        <v>3</v>
      </c>
      <c r="N751" s="9">
        <f t="shared" si="120"/>
        <v>14308</v>
      </c>
      <c r="O751" s="9">
        <f t="shared" si="121"/>
        <v>9</v>
      </c>
      <c r="P751" s="7">
        <f t="shared" si="125"/>
        <v>11.01</v>
      </c>
      <c r="Q751" s="7">
        <f t="shared" si="126"/>
        <v>22.490000000000002</v>
      </c>
      <c r="R751" s="9">
        <v>1</v>
      </c>
      <c r="S751" s="9">
        <v>0</v>
      </c>
      <c r="T751" s="9">
        <v>0</v>
      </c>
      <c r="U751" s="9">
        <v>0</v>
      </c>
      <c r="V751" s="9">
        <v>1</v>
      </c>
      <c r="W751" s="25">
        <v>0</v>
      </c>
      <c r="X751" s="9">
        <v>0</v>
      </c>
      <c r="Y751" s="9">
        <v>0</v>
      </c>
      <c r="Z751" s="25">
        <v>1</v>
      </c>
      <c r="AA751" s="9">
        <v>0</v>
      </c>
      <c r="AB751" s="25">
        <v>1</v>
      </c>
      <c r="AC751" s="17">
        <v>2014</v>
      </c>
      <c r="AD751" s="27">
        <v>0</v>
      </c>
      <c r="AE751" s="27">
        <v>0.7</v>
      </c>
      <c r="AF751" s="27">
        <v>0.23</v>
      </c>
      <c r="AG751" s="34">
        <v>7.0000000000000007E-2</v>
      </c>
      <c r="AH751" s="33" t="s">
        <v>87</v>
      </c>
      <c r="AI751" s="15" t="s">
        <v>87</v>
      </c>
      <c r="AJ751" s="30">
        <f t="shared" si="127"/>
        <v>0.59000000000000008</v>
      </c>
      <c r="AK751" s="31">
        <v>0.41</v>
      </c>
      <c r="AL751" s="30">
        <f t="shared" si="128"/>
        <v>0.79889999999999994</v>
      </c>
      <c r="AM751" s="31">
        <v>0.2011</v>
      </c>
      <c r="AN751">
        <v>0</v>
      </c>
      <c r="AO751" s="15">
        <v>1</v>
      </c>
      <c r="AP751">
        <v>0.1943</v>
      </c>
      <c r="AQ751" s="15">
        <f t="shared" si="129"/>
        <v>0.80569999999999997</v>
      </c>
      <c r="AR751" s="15" t="s">
        <v>188</v>
      </c>
      <c r="AS751">
        <v>0</v>
      </c>
      <c r="AT751">
        <v>0</v>
      </c>
      <c r="AU751">
        <v>0</v>
      </c>
      <c r="AV751">
        <v>0</v>
      </c>
      <c r="AW751">
        <v>0</v>
      </c>
      <c r="AX751">
        <v>0</v>
      </c>
      <c r="AY751" s="15">
        <v>1</v>
      </c>
      <c r="AZ751">
        <v>0</v>
      </c>
      <c r="BA751">
        <v>0</v>
      </c>
      <c r="BB751" s="15">
        <v>1</v>
      </c>
      <c r="BC751">
        <v>571</v>
      </c>
      <c r="BD751">
        <v>83</v>
      </c>
      <c r="BE751" s="21">
        <v>0.77500000000000002</v>
      </c>
      <c r="BF751" s="21">
        <v>39.5</v>
      </c>
      <c r="BG751">
        <v>1</v>
      </c>
      <c r="BH751">
        <v>0</v>
      </c>
      <c r="BI751">
        <v>0</v>
      </c>
      <c r="BJ751">
        <v>0</v>
      </c>
      <c r="BK751">
        <v>0</v>
      </c>
      <c r="BL751" s="15">
        <v>0</v>
      </c>
      <c r="BM751">
        <v>0</v>
      </c>
      <c r="BN751">
        <v>0</v>
      </c>
      <c r="BO751">
        <v>1</v>
      </c>
      <c r="BP751" s="15">
        <v>0</v>
      </c>
      <c r="BQ751">
        <v>0</v>
      </c>
      <c r="BR751">
        <v>0</v>
      </c>
      <c r="BS751" s="15">
        <v>0</v>
      </c>
      <c r="BT751">
        <v>1</v>
      </c>
      <c r="BU751">
        <v>1</v>
      </c>
      <c r="BV751">
        <v>0</v>
      </c>
      <c r="BW751">
        <v>0</v>
      </c>
      <c r="BX751">
        <v>0</v>
      </c>
      <c r="BY751">
        <v>0</v>
      </c>
      <c r="BZ751">
        <v>0</v>
      </c>
      <c r="CA751">
        <v>1</v>
      </c>
      <c r="CB751">
        <v>0</v>
      </c>
      <c r="CC751">
        <v>0</v>
      </c>
      <c r="CD751">
        <v>0</v>
      </c>
      <c r="CE751" s="15">
        <v>0</v>
      </c>
      <c r="CF751">
        <v>0.29799999999999999</v>
      </c>
      <c r="CG751">
        <v>1</v>
      </c>
      <c r="CH751">
        <v>1</v>
      </c>
      <c r="CI751">
        <v>0</v>
      </c>
      <c r="CJ751">
        <v>41</v>
      </c>
      <c r="CK751" s="28" t="s">
        <v>80</v>
      </c>
    </row>
    <row r="752" spans="1:89" x14ac:dyDescent="0.35">
      <c r="A752">
        <v>751</v>
      </c>
      <c r="B752">
        <v>47</v>
      </c>
      <c r="C752" s="21" t="s">
        <v>187</v>
      </c>
      <c r="D752" s="11">
        <v>9.6</v>
      </c>
      <c r="E752" s="12">
        <v>0.4</v>
      </c>
      <c r="F752" s="7">
        <f t="shared" si="122"/>
        <v>23.999999999999996</v>
      </c>
      <c r="G752" s="8">
        <v>0</v>
      </c>
      <c r="H752" s="9">
        <v>0</v>
      </c>
      <c r="I752" s="9">
        <v>1</v>
      </c>
      <c r="J752" s="9">
        <v>0</v>
      </c>
      <c r="K752" s="9">
        <v>0</v>
      </c>
      <c r="L752" s="8">
        <v>7860</v>
      </c>
      <c r="M752" s="9">
        <v>14</v>
      </c>
      <c r="N752" s="9">
        <f t="shared" si="120"/>
        <v>7845</v>
      </c>
      <c r="O752" s="9">
        <f t="shared" si="121"/>
        <v>9</v>
      </c>
      <c r="P752" s="7">
        <f t="shared" si="125"/>
        <v>10.29</v>
      </c>
      <c r="Q752" s="7">
        <f t="shared" si="126"/>
        <v>23.21</v>
      </c>
      <c r="R752" s="9">
        <v>1</v>
      </c>
      <c r="S752" s="9">
        <v>0</v>
      </c>
      <c r="T752" s="9">
        <v>0</v>
      </c>
      <c r="U752" s="9">
        <v>0</v>
      </c>
      <c r="V752" s="9">
        <v>1</v>
      </c>
      <c r="W752" s="25">
        <v>0</v>
      </c>
      <c r="X752" s="9">
        <v>0</v>
      </c>
      <c r="Y752" s="9">
        <v>0</v>
      </c>
      <c r="Z752" s="25">
        <v>1</v>
      </c>
      <c r="AA752" s="9">
        <v>0</v>
      </c>
      <c r="AB752" s="25">
        <v>1</v>
      </c>
      <c r="AC752" s="17">
        <v>2001</v>
      </c>
      <c r="AD752" s="27">
        <v>0</v>
      </c>
      <c r="AE752" s="27">
        <v>0.79</v>
      </c>
      <c r="AF752" s="27">
        <v>0.2</v>
      </c>
      <c r="AG752" s="34">
        <v>0.01</v>
      </c>
      <c r="AH752" s="33" t="s">
        <v>87</v>
      </c>
      <c r="AI752" s="15" t="s">
        <v>87</v>
      </c>
      <c r="AJ752" s="30">
        <f t="shared" si="127"/>
        <v>0.61</v>
      </c>
      <c r="AK752" s="31">
        <v>0.39</v>
      </c>
      <c r="AL752" s="30">
        <f t="shared" si="128"/>
        <v>0.78800000000000003</v>
      </c>
      <c r="AM752" s="31">
        <v>0.21199999999999999</v>
      </c>
      <c r="AN752">
        <v>0</v>
      </c>
      <c r="AO752" s="15">
        <v>1</v>
      </c>
      <c r="AP752">
        <v>0.36820000000000003</v>
      </c>
      <c r="AQ752" s="15">
        <f t="shared" si="129"/>
        <v>0.63179999999999992</v>
      </c>
      <c r="AR752" s="15" t="s">
        <v>188</v>
      </c>
      <c r="AS752">
        <v>0</v>
      </c>
      <c r="AT752">
        <v>0</v>
      </c>
      <c r="AU752">
        <v>0</v>
      </c>
      <c r="AV752">
        <v>0</v>
      </c>
      <c r="AW752">
        <v>0</v>
      </c>
      <c r="AX752">
        <v>0</v>
      </c>
      <c r="AY752" s="15">
        <v>1</v>
      </c>
      <c r="AZ752">
        <v>0</v>
      </c>
      <c r="BA752">
        <v>0</v>
      </c>
      <c r="BB752" s="15">
        <v>1</v>
      </c>
      <c r="BC752">
        <v>430</v>
      </c>
      <c r="BD752">
        <v>26</v>
      </c>
      <c r="BE752" s="21">
        <v>0.78700000000000003</v>
      </c>
      <c r="BF752" s="21">
        <v>39.5</v>
      </c>
      <c r="BG752">
        <v>1</v>
      </c>
      <c r="BH752">
        <v>0</v>
      </c>
      <c r="BI752">
        <v>0</v>
      </c>
      <c r="BJ752">
        <v>0</v>
      </c>
      <c r="BK752">
        <v>0</v>
      </c>
      <c r="BL752" s="15">
        <v>0</v>
      </c>
      <c r="BM752">
        <v>0</v>
      </c>
      <c r="BN752">
        <v>0</v>
      </c>
      <c r="BO752">
        <v>1</v>
      </c>
      <c r="BP752" s="15">
        <v>0</v>
      </c>
      <c r="BQ752">
        <v>0</v>
      </c>
      <c r="BR752">
        <v>0</v>
      </c>
      <c r="BS752" s="15">
        <v>0</v>
      </c>
      <c r="BT752">
        <v>1</v>
      </c>
      <c r="BU752">
        <v>1</v>
      </c>
      <c r="BV752">
        <v>0</v>
      </c>
      <c r="BW752">
        <v>0</v>
      </c>
      <c r="BX752">
        <v>0</v>
      </c>
      <c r="BY752">
        <v>0</v>
      </c>
      <c r="BZ752">
        <v>1</v>
      </c>
      <c r="CA752">
        <v>1</v>
      </c>
      <c r="CB752">
        <v>1</v>
      </c>
      <c r="CC752">
        <v>0</v>
      </c>
      <c r="CD752">
        <v>1</v>
      </c>
      <c r="CE752" s="15">
        <v>0</v>
      </c>
      <c r="CF752">
        <v>0.29799999999999999</v>
      </c>
      <c r="CG752">
        <v>1</v>
      </c>
      <c r="CH752">
        <v>1</v>
      </c>
      <c r="CI752">
        <v>0</v>
      </c>
      <c r="CJ752">
        <v>41</v>
      </c>
      <c r="CK752" s="28" t="s">
        <v>80</v>
      </c>
    </row>
    <row r="753" spans="1:89" x14ac:dyDescent="0.35">
      <c r="A753">
        <v>752</v>
      </c>
      <c r="B753">
        <v>47</v>
      </c>
      <c r="C753" s="21" t="s">
        <v>187</v>
      </c>
      <c r="D753" s="11">
        <v>8.9</v>
      </c>
      <c r="E753" s="12">
        <v>0.4</v>
      </c>
      <c r="F753" s="7">
        <f t="shared" si="122"/>
        <v>22.25</v>
      </c>
      <c r="G753" s="8">
        <v>0</v>
      </c>
      <c r="H753" s="9">
        <v>0</v>
      </c>
      <c r="I753" s="9">
        <v>1</v>
      </c>
      <c r="J753" s="9">
        <v>0</v>
      </c>
      <c r="K753" s="9">
        <v>0</v>
      </c>
      <c r="L753" s="8">
        <v>10502</v>
      </c>
      <c r="M753" s="9">
        <v>14</v>
      </c>
      <c r="N753" s="9">
        <f t="shared" si="120"/>
        <v>10487</v>
      </c>
      <c r="O753" s="9">
        <f t="shared" si="121"/>
        <v>9</v>
      </c>
      <c r="P753" s="7">
        <f t="shared" si="125"/>
        <v>10.079999999999998</v>
      </c>
      <c r="Q753" s="7">
        <f t="shared" si="126"/>
        <v>23.42</v>
      </c>
      <c r="R753" s="9">
        <v>1</v>
      </c>
      <c r="S753" s="9">
        <v>0</v>
      </c>
      <c r="T753" s="9">
        <v>0</v>
      </c>
      <c r="U753" s="9">
        <v>0</v>
      </c>
      <c r="V753" s="9">
        <v>1</v>
      </c>
      <c r="W753" s="25">
        <v>0</v>
      </c>
      <c r="X753" s="9">
        <v>0</v>
      </c>
      <c r="Y753" s="9">
        <v>0</v>
      </c>
      <c r="Z753" s="25">
        <v>1</v>
      </c>
      <c r="AA753" s="9">
        <v>0</v>
      </c>
      <c r="AB753" s="25">
        <v>1</v>
      </c>
      <c r="AC753" s="17">
        <v>2006</v>
      </c>
      <c r="AD753" s="27">
        <v>0</v>
      </c>
      <c r="AE753" s="27">
        <v>0.83</v>
      </c>
      <c r="AF753" s="27">
        <v>0.15</v>
      </c>
      <c r="AG753" s="34">
        <v>0.02</v>
      </c>
      <c r="AH753" s="33" t="s">
        <v>87</v>
      </c>
      <c r="AI753" s="15" t="s">
        <v>87</v>
      </c>
      <c r="AJ753" s="30">
        <f t="shared" si="127"/>
        <v>0.62</v>
      </c>
      <c r="AK753" s="31">
        <v>0.38</v>
      </c>
      <c r="AL753" s="30">
        <f t="shared" si="128"/>
        <v>0.80259999999999998</v>
      </c>
      <c r="AM753" s="31">
        <v>0.19739999999999999</v>
      </c>
      <c r="AN753">
        <v>0</v>
      </c>
      <c r="AO753" s="15">
        <v>1</v>
      </c>
      <c r="AP753">
        <v>0.39300000000000002</v>
      </c>
      <c r="AQ753" s="15">
        <f t="shared" si="129"/>
        <v>0.60699999999999998</v>
      </c>
      <c r="AR753" s="15" t="s">
        <v>188</v>
      </c>
      <c r="AS753">
        <v>0</v>
      </c>
      <c r="AT753">
        <v>0</v>
      </c>
      <c r="AU753">
        <v>0</v>
      </c>
      <c r="AV753">
        <v>0</v>
      </c>
      <c r="AW753">
        <v>0</v>
      </c>
      <c r="AX753">
        <v>0</v>
      </c>
      <c r="AY753" s="15">
        <v>1</v>
      </c>
      <c r="AZ753">
        <v>0</v>
      </c>
      <c r="BA753">
        <v>0</v>
      </c>
      <c r="BB753" s="15">
        <v>1</v>
      </c>
      <c r="BC753">
        <v>510</v>
      </c>
      <c r="BD753">
        <v>49</v>
      </c>
      <c r="BE753" s="21">
        <v>0.78700000000000003</v>
      </c>
      <c r="BF753" s="21">
        <v>39.5</v>
      </c>
      <c r="BG753">
        <v>1</v>
      </c>
      <c r="BH753">
        <v>0</v>
      </c>
      <c r="BI753">
        <v>0</v>
      </c>
      <c r="BJ753">
        <v>0</v>
      </c>
      <c r="BK753">
        <v>0</v>
      </c>
      <c r="BL753" s="15">
        <v>0</v>
      </c>
      <c r="BM753">
        <v>0</v>
      </c>
      <c r="BN753">
        <v>0</v>
      </c>
      <c r="BO753">
        <v>1</v>
      </c>
      <c r="BP753" s="15">
        <v>0</v>
      </c>
      <c r="BQ753">
        <v>0</v>
      </c>
      <c r="BR753">
        <v>0</v>
      </c>
      <c r="BS753" s="15">
        <v>0</v>
      </c>
      <c r="BT753">
        <v>1</v>
      </c>
      <c r="BU753">
        <v>1</v>
      </c>
      <c r="BV753">
        <v>0</v>
      </c>
      <c r="BW753">
        <v>0</v>
      </c>
      <c r="BX753">
        <v>0</v>
      </c>
      <c r="BY753">
        <v>0</v>
      </c>
      <c r="BZ753">
        <v>1</v>
      </c>
      <c r="CA753">
        <v>1</v>
      </c>
      <c r="CB753">
        <v>1</v>
      </c>
      <c r="CC753">
        <v>0</v>
      </c>
      <c r="CD753">
        <v>1</v>
      </c>
      <c r="CE753" s="15">
        <v>0</v>
      </c>
      <c r="CF753">
        <v>0.29799999999999999</v>
      </c>
      <c r="CG753">
        <v>1</v>
      </c>
      <c r="CH753">
        <v>1</v>
      </c>
      <c r="CI753">
        <v>0</v>
      </c>
      <c r="CJ753">
        <v>41</v>
      </c>
      <c r="CK753" s="28" t="s">
        <v>80</v>
      </c>
    </row>
    <row r="754" spans="1:89" x14ac:dyDescent="0.35">
      <c r="A754">
        <v>753</v>
      </c>
      <c r="B754">
        <v>47</v>
      </c>
      <c r="C754" s="21" t="s">
        <v>187</v>
      </c>
      <c r="D754" s="11">
        <v>10.8</v>
      </c>
      <c r="E754" s="12">
        <v>0.3</v>
      </c>
      <c r="F754" s="7">
        <f t="shared" si="122"/>
        <v>36.000000000000007</v>
      </c>
      <c r="G754" s="8">
        <v>0</v>
      </c>
      <c r="H754" s="9">
        <v>0</v>
      </c>
      <c r="I754" s="9">
        <v>1</v>
      </c>
      <c r="J754" s="9">
        <v>0</v>
      </c>
      <c r="K754" s="9">
        <v>0</v>
      </c>
      <c r="L754" s="8">
        <v>14312</v>
      </c>
      <c r="M754" s="9">
        <v>14</v>
      </c>
      <c r="N754" s="9">
        <f t="shared" si="120"/>
        <v>14297</v>
      </c>
      <c r="O754" s="9">
        <f t="shared" si="121"/>
        <v>9</v>
      </c>
      <c r="P754" s="7">
        <f t="shared" si="125"/>
        <v>11.01</v>
      </c>
      <c r="Q754" s="7">
        <f t="shared" si="126"/>
        <v>22.490000000000002</v>
      </c>
      <c r="R754" s="9">
        <v>1</v>
      </c>
      <c r="S754" s="9">
        <v>0</v>
      </c>
      <c r="T754" s="9">
        <v>0</v>
      </c>
      <c r="U754" s="9">
        <v>0</v>
      </c>
      <c r="V754" s="9">
        <v>1</v>
      </c>
      <c r="W754" s="25">
        <v>0</v>
      </c>
      <c r="X754" s="9">
        <v>0</v>
      </c>
      <c r="Y754" s="9">
        <v>0</v>
      </c>
      <c r="Z754" s="25">
        <v>1</v>
      </c>
      <c r="AA754" s="9">
        <v>0</v>
      </c>
      <c r="AB754" s="25">
        <v>1</v>
      </c>
      <c r="AC754" s="17">
        <v>2014</v>
      </c>
      <c r="AD754" s="27">
        <v>0</v>
      </c>
      <c r="AE754" s="27">
        <v>0.7</v>
      </c>
      <c r="AF754" s="27">
        <v>0.23</v>
      </c>
      <c r="AG754" s="34">
        <v>7.0000000000000007E-2</v>
      </c>
      <c r="AH754" s="33" t="s">
        <v>87</v>
      </c>
      <c r="AI754" s="15" t="s">
        <v>87</v>
      </c>
      <c r="AJ754" s="30">
        <f t="shared" si="127"/>
        <v>0.59000000000000008</v>
      </c>
      <c r="AK754" s="31">
        <v>0.41</v>
      </c>
      <c r="AL754" s="30">
        <f t="shared" si="128"/>
        <v>0.79889999999999994</v>
      </c>
      <c r="AM754" s="31">
        <v>0.2011</v>
      </c>
      <c r="AN754">
        <v>0</v>
      </c>
      <c r="AO754" s="15">
        <v>1</v>
      </c>
      <c r="AP754">
        <v>0.1943</v>
      </c>
      <c r="AQ754" s="15">
        <f t="shared" si="129"/>
        <v>0.80569999999999997</v>
      </c>
      <c r="AR754" s="15" t="s">
        <v>188</v>
      </c>
      <c r="AS754">
        <v>0</v>
      </c>
      <c r="AT754">
        <v>0</v>
      </c>
      <c r="AU754">
        <v>0</v>
      </c>
      <c r="AV754">
        <v>0</v>
      </c>
      <c r="AW754">
        <v>0</v>
      </c>
      <c r="AX754">
        <v>0</v>
      </c>
      <c r="AY754" s="15">
        <v>1</v>
      </c>
      <c r="AZ754">
        <v>0</v>
      </c>
      <c r="BA754">
        <v>0</v>
      </c>
      <c r="BB754" s="15">
        <v>1</v>
      </c>
      <c r="BC754">
        <v>571</v>
      </c>
      <c r="BD754">
        <v>83</v>
      </c>
      <c r="BE754" s="21">
        <v>0.77500000000000002</v>
      </c>
      <c r="BF754" s="21">
        <v>39.5</v>
      </c>
      <c r="BG754">
        <v>1</v>
      </c>
      <c r="BH754">
        <v>0</v>
      </c>
      <c r="BI754">
        <v>0</v>
      </c>
      <c r="BJ754">
        <v>0</v>
      </c>
      <c r="BK754">
        <v>0</v>
      </c>
      <c r="BL754" s="15">
        <v>0</v>
      </c>
      <c r="BM754">
        <v>0</v>
      </c>
      <c r="BN754">
        <v>0</v>
      </c>
      <c r="BO754">
        <v>1</v>
      </c>
      <c r="BP754" s="15">
        <v>0</v>
      </c>
      <c r="BQ754">
        <v>0</v>
      </c>
      <c r="BR754">
        <v>0</v>
      </c>
      <c r="BS754" s="15">
        <v>0</v>
      </c>
      <c r="BT754">
        <v>1</v>
      </c>
      <c r="BU754">
        <v>1</v>
      </c>
      <c r="BV754">
        <v>0</v>
      </c>
      <c r="BW754">
        <v>0</v>
      </c>
      <c r="BX754">
        <v>0</v>
      </c>
      <c r="BY754">
        <v>0</v>
      </c>
      <c r="BZ754">
        <v>1</v>
      </c>
      <c r="CA754">
        <v>1</v>
      </c>
      <c r="CB754">
        <v>1</v>
      </c>
      <c r="CC754">
        <v>0</v>
      </c>
      <c r="CD754">
        <v>1</v>
      </c>
      <c r="CE754" s="15">
        <v>0</v>
      </c>
      <c r="CF754">
        <v>0.29799999999999999</v>
      </c>
      <c r="CG754">
        <v>1</v>
      </c>
      <c r="CH754">
        <v>1</v>
      </c>
      <c r="CI754">
        <v>0</v>
      </c>
      <c r="CJ754">
        <v>41</v>
      </c>
      <c r="CK754" s="28" t="s">
        <v>80</v>
      </c>
    </row>
    <row r="755" spans="1:89" x14ac:dyDescent="0.35">
      <c r="A755">
        <v>754</v>
      </c>
      <c r="B755">
        <v>47</v>
      </c>
      <c r="C755" s="21" t="s">
        <v>187</v>
      </c>
      <c r="D755" s="11">
        <v>10.8</v>
      </c>
      <c r="E755" s="12">
        <v>0.7</v>
      </c>
      <c r="F755" s="7">
        <f t="shared" si="122"/>
        <v>15.428571428571431</v>
      </c>
      <c r="G755" s="8">
        <v>0</v>
      </c>
      <c r="H755" s="9">
        <v>0</v>
      </c>
      <c r="I755" s="9">
        <v>1</v>
      </c>
      <c r="J755" s="9">
        <v>0</v>
      </c>
      <c r="K755" s="9">
        <v>0</v>
      </c>
      <c r="L755" s="8">
        <v>7860</v>
      </c>
      <c r="M755" s="9">
        <v>14</v>
      </c>
      <c r="N755" s="9">
        <f t="shared" si="120"/>
        <v>7845</v>
      </c>
      <c r="O755" s="9">
        <f t="shared" si="121"/>
        <v>9</v>
      </c>
      <c r="P755" s="7">
        <f t="shared" si="125"/>
        <v>10.29</v>
      </c>
      <c r="Q755" s="7">
        <f t="shared" si="126"/>
        <v>23.21</v>
      </c>
      <c r="R755" s="9">
        <v>1</v>
      </c>
      <c r="S755" s="9">
        <v>0</v>
      </c>
      <c r="T755" s="9">
        <v>0</v>
      </c>
      <c r="U755" s="9">
        <v>0</v>
      </c>
      <c r="V755" s="9">
        <v>1</v>
      </c>
      <c r="W755" s="25">
        <v>0</v>
      </c>
      <c r="X755" s="9">
        <v>0</v>
      </c>
      <c r="Y755" s="9">
        <v>0</v>
      </c>
      <c r="Z755" s="25">
        <v>1</v>
      </c>
      <c r="AA755" s="9">
        <v>0</v>
      </c>
      <c r="AB755" s="25">
        <v>1</v>
      </c>
      <c r="AC755" s="17">
        <v>2001</v>
      </c>
      <c r="AD755" s="27">
        <v>0</v>
      </c>
      <c r="AE755" s="27">
        <v>0.79</v>
      </c>
      <c r="AF755" s="27">
        <v>0.2</v>
      </c>
      <c r="AG755" s="34">
        <v>0.01</v>
      </c>
      <c r="AH755" s="33" t="s">
        <v>87</v>
      </c>
      <c r="AI755" s="15" t="s">
        <v>87</v>
      </c>
      <c r="AJ755" s="30">
        <f t="shared" si="127"/>
        <v>0.61</v>
      </c>
      <c r="AK755" s="31">
        <v>0.39</v>
      </c>
      <c r="AL755" s="30">
        <f t="shared" si="128"/>
        <v>0.78800000000000003</v>
      </c>
      <c r="AM755" s="31">
        <v>0.21199999999999999</v>
      </c>
      <c r="AN755">
        <v>0</v>
      </c>
      <c r="AO755" s="15">
        <v>1</v>
      </c>
      <c r="AP755">
        <v>0.36820000000000003</v>
      </c>
      <c r="AQ755" s="15">
        <f t="shared" si="129"/>
        <v>0.63179999999999992</v>
      </c>
      <c r="AR755" s="15" t="s">
        <v>188</v>
      </c>
      <c r="AS755">
        <v>0</v>
      </c>
      <c r="AT755">
        <v>0</v>
      </c>
      <c r="AU755">
        <v>0</v>
      </c>
      <c r="AV755">
        <v>0</v>
      </c>
      <c r="AW755">
        <v>0</v>
      </c>
      <c r="AX755">
        <v>0</v>
      </c>
      <c r="AY755" s="15">
        <v>1</v>
      </c>
      <c r="AZ755">
        <v>0</v>
      </c>
      <c r="BA755">
        <v>0</v>
      </c>
      <c r="BB755" s="15">
        <v>1</v>
      </c>
      <c r="BC755">
        <v>430</v>
      </c>
      <c r="BD755">
        <v>26</v>
      </c>
      <c r="BE755" s="21">
        <v>0.78700000000000003</v>
      </c>
      <c r="BF755" s="21">
        <v>39.5</v>
      </c>
      <c r="BG755">
        <v>1</v>
      </c>
      <c r="BH755">
        <v>0</v>
      </c>
      <c r="BI755">
        <v>0</v>
      </c>
      <c r="BJ755">
        <v>0</v>
      </c>
      <c r="BK755">
        <v>0</v>
      </c>
      <c r="BL755" s="15">
        <v>0</v>
      </c>
      <c r="BM755">
        <v>0</v>
      </c>
      <c r="BN755">
        <v>1</v>
      </c>
      <c r="BO755">
        <v>0</v>
      </c>
      <c r="BP755" s="15">
        <v>0</v>
      </c>
      <c r="BQ755">
        <v>0</v>
      </c>
      <c r="BR755">
        <v>0</v>
      </c>
      <c r="BS755" s="15">
        <v>0</v>
      </c>
      <c r="BT755">
        <v>1</v>
      </c>
      <c r="BU755">
        <v>1</v>
      </c>
      <c r="BV755">
        <v>0</v>
      </c>
      <c r="BW755">
        <v>0</v>
      </c>
      <c r="BX755">
        <v>0</v>
      </c>
      <c r="BY755">
        <v>0</v>
      </c>
      <c r="BZ755">
        <v>1</v>
      </c>
      <c r="CA755">
        <v>1</v>
      </c>
      <c r="CB755">
        <v>1</v>
      </c>
      <c r="CC755">
        <v>0</v>
      </c>
      <c r="CD755">
        <v>1</v>
      </c>
      <c r="CE755" s="15">
        <v>0</v>
      </c>
      <c r="CF755">
        <v>0.29799999999999999</v>
      </c>
      <c r="CG755">
        <v>1</v>
      </c>
      <c r="CH755">
        <v>1</v>
      </c>
      <c r="CI755">
        <v>0</v>
      </c>
      <c r="CJ755">
        <v>41</v>
      </c>
      <c r="CK755" s="28" t="s">
        <v>80</v>
      </c>
    </row>
    <row r="756" spans="1:89" x14ac:dyDescent="0.35">
      <c r="A756">
        <v>755</v>
      </c>
      <c r="B756">
        <v>47</v>
      </c>
      <c r="C756" s="21" t="s">
        <v>187</v>
      </c>
      <c r="D756" s="11">
        <v>12.3</v>
      </c>
      <c r="E756" s="12">
        <v>1</v>
      </c>
      <c r="F756" s="7">
        <f t="shared" si="122"/>
        <v>12.3</v>
      </c>
      <c r="G756" s="8">
        <v>0</v>
      </c>
      <c r="H756" s="9">
        <v>0</v>
      </c>
      <c r="I756" s="9">
        <v>1</v>
      </c>
      <c r="J756" s="9">
        <v>0</v>
      </c>
      <c r="K756" s="9">
        <v>0</v>
      </c>
      <c r="L756" s="8">
        <v>10502</v>
      </c>
      <c r="M756" s="9">
        <v>14</v>
      </c>
      <c r="N756" s="9">
        <f t="shared" si="120"/>
        <v>10487</v>
      </c>
      <c r="O756" s="9">
        <f t="shared" si="121"/>
        <v>9</v>
      </c>
      <c r="P756" s="7">
        <f t="shared" si="125"/>
        <v>10.079999999999998</v>
      </c>
      <c r="Q756" s="7">
        <f t="shared" si="126"/>
        <v>23.42</v>
      </c>
      <c r="R756" s="9">
        <v>1</v>
      </c>
      <c r="S756" s="9">
        <v>0</v>
      </c>
      <c r="T756" s="9">
        <v>0</v>
      </c>
      <c r="U756" s="9">
        <v>0</v>
      </c>
      <c r="V756" s="9">
        <v>1</v>
      </c>
      <c r="W756" s="25">
        <v>0</v>
      </c>
      <c r="X756" s="9">
        <v>0</v>
      </c>
      <c r="Y756" s="9">
        <v>0</v>
      </c>
      <c r="Z756" s="25">
        <v>1</v>
      </c>
      <c r="AA756" s="9">
        <v>0</v>
      </c>
      <c r="AB756" s="25">
        <v>1</v>
      </c>
      <c r="AC756" s="17">
        <v>2006</v>
      </c>
      <c r="AD756" s="27">
        <v>0</v>
      </c>
      <c r="AE756" s="27">
        <v>0.83</v>
      </c>
      <c r="AF756" s="27">
        <v>0.15</v>
      </c>
      <c r="AG756" s="34">
        <v>0.02</v>
      </c>
      <c r="AH756" s="33" t="s">
        <v>87</v>
      </c>
      <c r="AI756" s="15" t="s">
        <v>87</v>
      </c>
      <c r="AJ756" s="30">
        <f t="shared" si="127"/>
        <v>0.62</v>
      </c>
      <c r="AK756" s="31">
        <v>0.38</v>
      </c>
      <c r="AL756" s="30">
        <f t="shared" si="128"/>
        <v>0.80259999999999998</v>
      </c>
      <c r="AM756" s="31">
        <v>0.19739999999999999</v>
      </c>
      <c r="AN756">
        <v>0</v>
      </c>
      <c r="AO756" s="15">
        <v>1</v>
      </c>
      <c r="AP756">
        <v>0.39300000000000002</v>
      </c>
      <c r="AQ756" s="15">
        <f t="shared" si="129"/>
        <v>0.60699999999999998</v>
      </c>
      <c r="AR756" s="15" t="s">
        <v>188</v>
      </c>
      <c r="AS756">
        <v>0</v>
      </c>
      <c r="AT756">
        <v>0</v>
      </c>
      <c r="AU756">
        <v>0</v>
      </c>
      <c r="AV756">
        <v>0</v>
      </c>
      <c r="AW756">
        <v>0</v>
      </c>
      <c r="AX756">
        <v>0</v>
      </c>
      <c r="AY756" s="15">
        <v>1</v>
      </c>
      <c r="AZ756">
        <v>0</v>
      </c>
      <c r="BA756">
        <v>0</v>
      </c>
      <c r="BB756" s="15">
        <v>1</v>
      </c>
      <c r="BC756">
        <v>510</v>
      </c>
      <c r="BD756">
        <v>49</v>
      </c>
      <c r="BE756" s="21">
        <v>0.78700000000000003</v>
      </c>
      <c r="BF756" s="21">
        <v>39.5</v>
      </c>
      <c r="BG756">
        <v>1</v>
      </c>
      <c r="BH756">
        <v>0</v>
      </c>
      <c r="BI756">
        <v>0</v>
      </c>
      <c r="BJ756">
        <v>0</v>
      </c>
      <c r="BK756">
        <v>0</v>
      </c>
      <c r="BL756" s="15">
        <v>0</v>
      </c>
      <c r="BM756">
        <v>0</v>
      </c>
      <c r="BN756">
        <v>1</v>
      </c>
      <c r="BO756">
        <v>0</v>
      </c>
      <c r="BP756" s="15">
        <v>0</v>
      </c>
      <c r="BQ756">
        <v>0</v>
      </c>
      <c r="BR756">
        <v>0</v>
      </c>
      <c r="BS756" s="15">
        <v>0</v>
      </c>
      <c r="BT756">
        <v>1</v>
      </c>
      <c r="BU756">
        <v>1</v>
      </c>
      <c r="BV756">
        <v>0</v>
      </c>
      <c r="BW756">
        <v>0</v>
      </c>
      <c r="BX756">
        <v>0</v>
      </c>
      <c r="BY756">
        <v>0</v>
      </c>
      <c r="BZ756">
        <v>1</v>
      </c>
      <c r="CA756">
        <v>1</v>
      </c>
      <c r="CB756">
        <v>1</v>
      </c>
      <c r="CC756">
        <v>0</v>
      </c>
      <c r="CD756">
        <v>1</v>
      </c>
      <c r="CE756" s="15">
        <v>0</v>
      </c>
      <c r="CF756">
        <v>0.29799999999999999</v>
      </c>
      <c r="CG756">
        <v>1</v>
      </c>
      <c r="CH756">
        <v>1</v>
      </c>
      <c r="CI756">
        <v>0</v>
      </c>
      <c r="CJ756">
        <v>41</v>
      </c>
      <c r="CK756" s="28" t="s">
        <v>80</v>
      </c>
    </row>
    <row r="757" spans="1:89" s="99" customFormat="1" x14ac:dyDescent="0.35">
      <c r="A757" s="99">
        <v>756</v>
      </c>
      <c r="B757" s="99">
        <v>47</v>
      </c>
      <c r="C757" s="100" t="s">
        <v>187</v>
      </c>
      <c r="D757" s="101">
        <v>17.399999999999999</v>
      </c>
      <c r="E757" s="102">
        <v>1</v>
      </c>
      <c r="F757" s="103">
        <f t="shared" si="122"/>
        <v>17.399999999999999</v>
      </c>
      <c r="G757" s="105">
        <v>0</v>
      </c>
      <c r="H757" s="106">
        <v>0</v>
      </c>
      <c r="I757" s="106">
        <v>1</v>
      </c>
      <c r="J757" s="106">
        <v>0</v>
      </c>
      <c r="K757" s="106">
        <v>0</v>
      </c>
      <c r="L757" s="105">
        <v>14312</v>
      </c>
      <c r="M757" s="106">
        <v>14</v>
      </c>
      <c r="N757" s="106">
        <f t="shared" si="120"/>
        <v>14297</v>
      </c>
      <c r="O757" s="106">
        <f t="shared" si="121"/>
        <v>9</v>
      </c>
      <c r="P757" s="103">
        <f t="shared" si="125"/>
        <v>11.01</v>
      </c>
      <c r="Q757" s="103">
        <f t="shared" si="126"/>
        <v>22.490000000000002</v>
      </c>
      <c r="R757" s="106">
        <v>1</v>
      </c>
      <c r="S757" s="106">
        <v>0</v>
      </c>
      <c r="T757" s="106">
        <v>0</v>
      </c>
      <c r="U757" s="106">
        <v>0</v>
      </c>
      <c r="V757" s="106">
        <v>1</v>
      </c>
      <c r="W757" s="107">
        <v>0</v>
      </c>
      <c r="X757" s="106">
        <v>0</v>
      </c>
      <c r="Y757" s="106">
        <v>0</v>
      </c>
      <c r="Z757" s="107">
        <v>1</v>
      </c>
      <c r="AA757" s="106">
        <v>0</v>
      </c>
      <c r="AB757" s="107">
        <v>1</v>
      </c>
      <c r="AC757" s="108">
        <v>2014</v>
      </c>
      <c r="AD757" s="104">
        <v>0</v>
      </c>
      <c r="AE757" s="104">
        <v>0.7</v>
      </c>
      <c r="AF757" s="104">
        <v>0.23</v>
      </c>
      <c r="AG757" s="109">
        <v>7.0000000000000007E-2</v>
      </c>
      <c r="AH757" s="110" t="s">
        <v>87</v>
      </c>
      <c r="AI757" s="111" t="s">
        <v>87</v>
      </c>
      <c r="AJ757" s="114">
        <f t="shared" si="127"/>
        <v>0.59000000000000008</v>
      </c>
      <c r="AK757" s="112">
        <v>0.41</v>
      </c>
      <c r="AL757" s="114">
        <f t="shared" si="128"/>
        <v>0.79889999999999994</v>
      </c>
      <c r="AM757" s="112">
        <v>0.2011</v>
      </c>
      <c r="AN757">
        <v>0</v>
      </c>
      <c r="AO757" s="111">
        <v>1</v>
      </c>
      <c r="AP757" s="99">
        <v>0.1943</v>
      </c>
      <c r="AQ757" s="111">
        <f t="shared" si="129"/>
        <v>0.80569999999999997</v>
      </c>
      <c r="AR757" s="111" t="s">
        <v>188</v>
      </c>
      <c r="AS757">
        <v>0</v>
      </c>
      <c r="AT757">
        <v>0</v>
      </c>
      <c r="AU757">
        <v>0</v>
      </c>
      <c r="AV757">
        <v>0</v>
      </c>
      <c r="AW757">
        <v>0</v>
      </c>
      <c r="AX757">
        <v>0</v>
      </c>
      <c r="AY757" s="111">
        <v>1</v>
      </c>
      <c r="AZ757">
        <v>0</v>
      </c>
      <c r="BA757">
        <v>0</v>
      </c>
      <c r="BB757" s="111">
        <v>1</v>
      </c>
      <c r="BC757">
        <v>571</v>
      </c>
      <c r="BD757">
        <v>83</v>
      </c>
      <c r="BE757" s="100">
        <v>0.77500000000000002</v>
      </c>
      <c r="BF757" s="100">
        <v>39.5</v>
      </c>
      <c r="BG757" s="99">
        <v>1</v>
      </c>
      <c r="BH757" s="99">
        <v>0</v>
      </c>
      <c r="BI757" s="99">
        <v>0</v>
      </c>
      <c r="BJ757" s="99">
        <v>0</v>
      </c>
      <c r="BK757" s="99">
        <v>0</v>
      </c>
      <c r="BL757" s="111">
        <v>0</v>
      </c>
      <c r="BM757" s="99">
        <v>0</v>
      </c>
      <c r="BN757" s="99">
        <v>1</v>
      </c>
      <c r="BO757" s="99">
        <v>0</v>
      </c>
      <c r="BP757" s="111">
        <v>0</v>
      </c>
      <c r="BQ757" s="99">
        <v>0</v>
      </c>
      <c r="BR757" s="99">
        <v>0</v>
      </c>
      <c r="BS757" s="111">
        <v>0</v>
      </c>
      <c r="BT757" s="99">
        <v>1</v>
      </c>
      <c r="BU757" s="99">
        <v>1</v>
      </c>
      <c r="BV757" s="99">
        <v>0</v>
      </c>
      <c r="BW757" s="99">
        <v>0</v>
      </c>
      <c r="BX757" s="99">
        <v>0</v>
      </c>
      <c r="BY757" s="99">
        <v>0</v>
      </c>
      <c r="BZ757" s="99">
        <v>1</v>
      </c>
      <c r="CA757">
        <v>1</v>
      </c>
      <c r="CB757" s="99">
        <v>1</v>
      </c>
      <c r="CC757" s="99">
        <v>0</v>
      </c>
      <c r="CD757" s="99">
        <v>1</v>
      </c>
      <c r="CE757" s="111">
        <v>0</v>
      </c>
      <c r="CF757">
        <v>0.29799999999999999</v>
      </c>
      <c r="CG757">
        <v>1</v>
      </c>
      <c r="CH757">
        <v>1</v>
      </c>
      <c r="CI757">
        <v>0</v>
      </c>
      <c r="CJ757">
        <v>41</v>
      </c>
      <c r="CK757" s="28" t="s">
        <v>80</v>
      </c>
    </row>
    <row r="758" spans="1:89" x14ac:dyDescent="0.35">
      <c r="A758">
        <v>757</v>
      </c>
      <c r="B758">
        <v>48</v>
      </c>
      <c r="C758" s="21" t="s">
        <v>189</v>
      </c>
      <c r="D758" s="11">
        <v>11.7</v>
      </c>
      <c r="E758" s="12">
        <v>0.3</v>
      </c>
      <c r="F758" s="7">
        <f t="shared" si="122"/>
        <v>39</v>
      </c>
      <c r="G758" s="8">
        <v>0</v>
      </c>
      <c r="H758" s="9">
        <v>1</v>
      </c>
      <c r="I758" s="9">
        <v>0</v>
      </c>
      <c r="J758" s="9">
        <v>0</v>
      </c>
      <c r="K758" s="9">
        <v>0</v>
      </c>
      <c r="L758" s="8">
        <v>8807</v>
      </c>
      <c r="M758" s="9">
        <v>7</v>
      </c>
      <c r="N758" s="9">
        <f t="shared" si="120"/>
        <v>8799</v>
      </c>
      <c r="O758" s="9">
        <f t="shared" si="121"/>
        <v>10</v>
      </c>
      <c r="P758" s="7">
        <v>9.6470000000000002</v>
      </c>
      <c r="Q758" s="7">
        <v>17.068999999999999</v>
      </c>
      <c r="R758" s="9">
        <v>1</v>
      </c>
      <c r="S758" s="9">
        <v>0</v>
      </c>
      <c r="T758" s="9">
        <v>0</v>
      </c>
      <c r="U758" s="9">
        <v>0</v>
      </c>
      <c r="V758" s="9">
        <v>1</v>
      </c>
      <c r="W758" s="25">
        <v>0</v>
      </c>
      <c r="X758" s="9">
        <v>0</v>
      </c>
      <c r="Y758" s="9">
        <v>0</v>
      </c>
      <c r="Z758" s="25">
        <v>1</v>
      </c>
      <c r="AA758" s="9">
        <v>0</v>
      </c>
      <c r="AB758" s="25">
        <v>1</v>
      </c>
      <c r="AC758" s="17">
        <v>2000</v>
      </c>
      <c r="AD758" s="27">
        <v>2.9000000000000001E-2</v>
      </c>
      <c r="AE758" s="27">
        <v>0.28000000000000003</v>
      </c>
      <c r="AF758" s="27">
        <f t="shared" ref="AF758:AF767" si="130">1-SUM(AD758,AE758,AG758)</f>
        <v>0.498</v>
      </c>
      <c r="AG758" s="34">
        <v>0.193</v>
      </c>
      <c r="AH758" s="33">
        <v>1</v>
      </c>
      <c r="AI758" s="15">
        <v>0</v>
      </c>
      <c r="AJ758">
        <v>0.6391</v>
      </c>
      <c r="AK758" s="31">
        <f>1-AJ758</f>
        <v>0.3609</v>
      </c>
      <c r="AL758" t="s">
        <v>87</v>
      </c>
      <c r="AM758" s="31" t="s">
        <v>87</v>
      </c>
      <c r="AN758">
        <v>0</v>
      </c>
      <c r="AO758" s="15">
        <v>1</v>
      </c>
      <c r="AP758">
        <f t="shared" ref="AP758:AP771" si="131">1-AQ758</f>
        <v>0.34599999999999997</v>
      </c>
      <c r="AQ758" s="15">
        <v>0.65400000000000003</v>
      </c>
      <c r="AR758" s="15" t="s">
        <v>13</v>
      </c>
      <c r="AS758">
        <v>0</v>
      </c>
      <c r="AT758">
        <v>1</v>
      </c>
      <c r="AU758">
        <v>0</v>
      </c>
      <c r="AV758">
        <v>0</v>
      </c>
      <c r="AW758">
        <v>0</v>
      </c>
      <c r="AX758">
        <v>0</v>
      </c>
      <c r="AY758" s="15">
        <v>0</v>
      </c>
      <c r="AZ758">
        <v>0</v>
      </c>
      <c r="BA758">
        <v>1</v>
      </c>
      <c r="BB758" s="15">
        <v>0</v>
      </c>
      <c r="BC758">
        <v>1172</v>
      </c>
      <c r="BD758">
        <v>35</v>
      </c>
      <c r="BE758" s="56">
        <v>0.74199999999999999</v>
      </c>
      <c r="BF758" s="56">
        <f t="shared" ref="BF758:BF767" si="132">P758+Q758+6</f>
        <v>32.716000000000001</v>
      </c>
      <c r="BG758">
        <v>1</v>
      </c>
      <c r="BH758">
        <v>0</v>
      </c>
      <c r="BI758">
        <v>0</v>
      </c>
      <c r="BJ758">
        <v>0</v>
      </c>
      <c r="BK758">
        <v>0</v>
      </c>
      <c r="BL758" s="15">
        <v>0</v>
      </c>
      <c r="BM758">
        <v>0</v>
      </c>
      <c r="BN758">
        <v>0</v>
      </c>
      <c r="BO758">
        <v>1</v>
      </c>
      <c r="BP758" s="15">
        <v>0</v>
      </c>
      <c r="BQ758">
        <v>0</v>
      </c>
      <c r="BR758">
        <v>0</v>
      </c>
      <c r="BS758" s="15">
        <v>0</v>
      </c>
      <c r="BT758">
        <v>0</v>
      </c>
      <c r="BU758">
        <v>0</v>
      </c>
      <c r="BV758">
        <v>1</v>
      </c>
      <c r="BW758">
        <v>1</v>
      </c>
      <c r="BX758">
        <v>0</v>
      </c>
      <c r="BY758">
        <v>0</v>
      </c>
      <c r="BZ758">
        <v>0</v>
      </c>
      <c r="CA758">
        <v>0</v>
      </c>
      <c r="CB758">
        <v>0</v>
      </c>
      <c r="CC758">
        <v>0</v>
      </c>
      <c r="CD758">
        <v>1</v>
      </c>
      <c r="CE758" s="15">
        <v>0</v>
      </c>
      <c r="CF758">
        <v>2.5000000000000001E-2</v>
      </c>
      <c r="CG758">
        <v>25</v>
      </c>
      <c r="CH758">
        <v>1</v>
      </c>
      <c r="CI758">
        <v>0</v>
      </c>
      <c r="CJ758">
        <v>36</v>
      </c>
      <c r="CK758" s="28" t="s">
        <v>80</v>
      </c>
    </row>
    <row r="759" spans="1:89" x14ac:dyDescent="0.35">
      <c r="A759">
        <v>758</v>
      </c>
      <c r="B759">
        <v>48</v>
      </c>
      <c r="C759" s="21" t="s">
        <v>189</v>
      </c>
      <c r="D759" s="11">
        <v>10.9</v>
      </c>
      <c r="E759" s="12">
        <v>0.3</v>
      </c>
      <c r="F759" s="7">
        <f t="shared" si="122"/>
        <v>36.333333333333336</v>
      </c>
      <c r="G759" s="8">
        <v>0</v>
      </c>
      <c r="H759" s="9">
        <v>1</v>
      </c>
      <c r="I759" s="9">
        <v>0</v>
      </c>
      <c r="J759" s="9">
        <v>0</v>
      </c>
      <c r="K759" s="9">
        <v>0</v>
      </c>
      <c r="L759" s="8">
        <v>5629</v>
      </c>
      <c r="M759" s="9">
        <v>7</v>
      </c>
      <c r="N759" s="9">
        <f t="shared" si="120"/>
        <v>5621</v>
      </c>
      <c r="O759" s="9">
        <f t="shared" si="121"/>
        <v>10</v>
      </c>
      <c r="P759" s="7">
        <v>9.7219999999999995</v>
      </c>
      <c r="Q759" s="7">
        <v>17.300999999999998</v>
      </c>
      <c r="R759" s="9">
        <v>1</v>
      </c>
      <c r="S759" s="9">
        <v>0</v>
      </c>
      <c r="T759" s="9">
        <v>0</v>
      </c>
      <c r="U759" s="9">
        <v>0</v>
      </c>
      <c r="V759" s="9">
        <v>1</v>
      </c>
      <c r="W759" s="25">
        <v>0</v>
      </c>
      <c r="X759" s="9">
        <v>0</v>
      </c>
      <c r="Y759" s="9">
        <v>0</v>
      </c>
      <c r="Z759" s="25">
        <v>1</v>
      </c>
      <c r="AA759" s="9">
        <v>0</v>
      </c>
      <c r="AB759" s="25">
        <v>1</v>
      </c>
      <c r="AC759" s="17">
        <v>2000</v>
      </c>
      <c r="AD759" s="27">
        <v>1.4999999999999999E-2</v>
      </c>
      <c r="AE759" s="27">
        <v>0.27400000000000002</v>
      </c>
      <c r="AF759" s="27">
        <f t="shared" si="130"/>
        <v>0.54899999999999993</v>
      </c>
      <c r="AG759" s="34">
        <v>0.16200000000000001</v>
      </c>
      <c r="AH759" s="33">
        <v>1</v>
      </c>
      <c r="AI759" s="15">
        <v>0</v>
      </c>
      <c r="AJ759">
        <v>1</v>
      </c>
      <c r="AK759" s="31">
        <v>0</v>
      </c>
      <c r="AL759" t="s">
        <v>87</v>
      </c>
      <c r="AM759" s="31" t="s">
        <v>87</v>
      </c>
      <c r="AN759">
        <v>0</v>
      </c>
      <c r="AO759" s="15">
        <v>1</v>
      </c>
      <c r="AP759">
        <f t="shared" si="131"/>
        <v>0.35699999999999998</v>
      </c>
      <c r="AQ759" s="15">
        <v>0.64300000000000002</v>
      </c>
      <c r="AR759" s="15" t="s">
        <v>13</v>
      </c>
      <c r="AS759">
        <v>0</v>
      </c>
      <c r="AT759">
        <v>1</v>
      </c>
      <c r="AU759">
        <v>0</v>
      </c>
      <c r="AV759">
        <v>0</v>
      </c>
      <c r="AW759">
        <v>0</v>
      </c>
      <c r="AX759">
        <v>0</v>
      </c>
      <c r="AY759" s="15">
        <v>0</v>
      </c>
      <c r="AZ759">
        <v>0</v>
      </c>
      <c r="BA759">
        <v>1</v>
      </c>
      <c r="BB759" s="15">
        <v>0</v>
      </c>
      <c r="BC759">
        <v>1172</v>
      </c>
      <c r="BD759">
        <v>35</v>
      </c>
      <c r="BE759" s="56">
        <v>0.74199999999999999</v>
      </c>
      <c r="BF759" s="56">
        <f t="shared" si="132"/>
        <v>33.022999999999996</v>
      </c>
      <c r="BG759">
        <v>1</v>
      </c>
      <c r="BH759">
        <v>0</v>
      </c>
      <c r="BI759">
        <v>0</v>
      </c>
      <c r="BJ759">
        <v>0</v>
      </c>
      <c r="BK759">
        <v>0</v>
      </c>
      <c r="BL759" s="15">
        <v>0</v>
      </c>
      <c r="BM759">
        <v>0</v>
      </c>
      <c r="BN759">
        <v>0</v>
      </c>
      <c r="BO759">
        <v>1</v>
      </c>
      <c r="BP759" s="15">
        <v>0</v>
      </c>
      <c r="BQ759">
        <v>0</v>
      </c>
      <c r="BR759">
        <v>0</v>
      </c>
      <c r="BS759" s="15">
        <v>0</v>
      </c>
      <c r="BT759">
        <v>0</v>
      </c>
      <c r="BU759">
        <v>0</v>
      </c>
      <c r="BV759">
        <v>1</v>
      </c>
      <c r="BW759">
        <v>1</v>
      </c>
      <c r="BX759">
        <v>0</v>
      </c>
      <c r="BY759">
        <v>0</v>
      </c>
      <c r="BZ759">
        <v>0</v>
      </c>
      <c r="CA759">
        <v>0</v>
      </c>
      <c r="CB759">
        <v>0</v>
      </c>
      <c r="CC759">
        <v>0</v>
      </c>
      <c r="CD759">
        <v>1</v>
      </c>
      <c r="CE759" s="15">
        <v>0</v>
      </c>
      <c r="CF759">
        <v>2.5000000000000001E-2</v>
      </c>
      <c r="CG759">
        <v>25</v>
      </c>
      <c r="CH759">
        <v>1</v>
      </c>
      <c r="CI759">
        <v>0</v>
      </c>
      <c r="CJ759">
        <v>36</v>
      </c>
      <c r="CK759" s="28" t="s">
        <v>80</v>
      </c>
    </row>
    <row r="760" spans="1:89" x14ac:dyDescent="0.35">
      <c r="A760">
        <v>759</v>
      </c>
      <c r="B760">
        <v>48</v>
      </c>
      <c r="C760" s="21" t="s">
        <v>189</v>
      </c>
      <c r="D760" s="11">
        <v>11.8</v>
      </c>
      <c r="E760" s="12">
        <v>0.4</v>
      </c>
      <c r="F760" s="7">
        <f t="shared" si="122"/>
        <v>29.5</v>
      </c>
      <c r="G760" s="8">
        <v>0</v>
      </c>
      <c r="H760" s="9">
        <v>1</v>
      </c>
      <c r="I760" s="9">
        <v>0</v>
      </c>
      <c r="J760" s="9">
        <v>0</v>
      </c>
      <c r="K760" s="9">
        <v>0</v>
      </c>
      <c r="L760" s="8">
        <v>3178</v>
      </c>
      <c r="M760" s="9">
        <v>7</v>
      </c>
      <c r="N760" s="9">
        <f t="shared" si="120"/>
        <v>3170</v>
      </c>
      <c r="O760" s="9">
        <f t="shared" si="121"/>
        <v>10</v>
      </c>
      <c r="P760" s="7">
        <v>9.5139999999999993</v>
      </c>
      <c r="Q760" s="7">
        <v>16.657</v>
      </c>
      <c r="R760" s="9">
        <v>1</v>
      </c>
      <c r="S760" s="9">
        <v>0</v>
      </c>
      <c r="T760" s="9">
        <v>0</v>
      </c>
      <c r="U760" s="9">
        <v>0</v>
      </c>
      <c r="V760" s="9">
        <v>1</v>
      </c>
      <c r="W760" s="25">
        <v>0</v>
      </c>
      <c r="X760" s="9">
        <v>0</v>
      </c>
      <c r="Y760" s="9">
        <v>0</v>
      </c>
      <c r="Z760" s="25">
        <v>1</v>
      </c>
      <c r="AA760" s="9">
        <v>0</v>
      </c>
      <c r="AB760" s="25">
        <v>1</v>
      </c>
      <c r="AC760" s="17">
        <v>2000</v>
      </c>
      <c r="AD760" s="27">
        <v>5.1999999999999998E-2</v>
      </c>
      <c r="AE760" s="27">
        <v>0.29099999999999998</v>
      </c>
      <c r="AF760" s="27">
        <f t="shared" si="130"/>
        <v>0.40800000000000003</v>
      </c>
      <c r="AG760" s="34">
        <v>0.249</v>
      </c>
      <c r="AH760" s="33">
        <v>1</v>
      </c>
      <c r="AI760" s="15">
        <v>0</v>
      </c>
      <c r="AJ760">
        <v>0</v>
      </c>
      <c r="AK760" s="31">
        <v>1</v>
      </c>
      <c r="AL760" t="s">
        <v>87</v>
      </c>
      <c r="AM760" s="31" t="s">
        <v>87</v>
      </c>
      <c r="AN760">
        <v>0</v>
      </c>
      <c r="AO760" s="15">
        <v>1</v>
      </c>
      <c r="AP760">
        <f t="shared" si="131"/>
        <v>0.32599999999999996</v>
      </c>
      <c r="AQ760" s="15">
        <v>0.67400000000000004</v>
      </c>
      <c r="AR760" s="15" t="s">
        <v>13</v>
      </c>
      <c r="AS760">
        <v>0</v>
      </c>
      <c r="AT760">
        <v>1</v>
      </c>
      <c r="AU760">
        <v>0</v>
      </c>
      <c r="AV760">
        <v>0</v>
      </c>
      <c r="AW760">
        <v>0</v>
      </c>
      <c r="AX760">
        <v>0</v>
      </c>
      <c r="AY760" s="15">
        <v>0</v>
      </c>
      <c r="AZ760">
        <v>0</v>
      </c>
      <c r="BA760">
        <v>1</v>
      </c>
      <c r="BB760" s="15">
        <v>0</v>
      </c>
      <c r="BC760">
        <v>1172</v>
      </c>
      <c r="BD760">
        <v>35</v>
      </c>
      <c r="BE760" s="56">
        <v>0.74199999999999999</v>
      </c>
      <c r="BF760" s="56">
        <f t="shared" si="132"/>
        <v>32.170999999999999</v>
      </c>
      <c r="BG760">
        <v>1</v>
      </c>
      <c r="BH760">
        <v>0</v>
      </c>
      <c r="BI760">
        <v>0</v>
      </c>
      <c r="BJ760">
        <v>0</v>
      </c>
      <c r="BK760">
        <v>0</v>
      </c>
      <c r="BL760" s="15">
        <v>0</v>
      </c>
      <c r="BM760">
        <v>0</v>
      </c>
      <c r="BN760">
        <v>0</v>
      </c>
      <c r="BO760">
        <v>1</v>
      </c>
      <c r="BP760" s="15">
        <v>0</v>
      </c>
      <c r="BQ760">
        <v>0</v>
      </c>
      <c r="BR760">
        <v>0</v>
      </c>
      <c r="BS760" s="15">
        <v>0</v>
      </c>
      <c r="BT760">
        <v>0</v>
      </c>
      <c r="BU760">
        <v>0</v>
      </c>
      <c r="BV760">
        <v>1</v>
      </c>
      <c r="BW760">
        <v>1</v>
      </c>
      <c r="BX760">
        <v>0</v>
      </c>
      <c r="BY760">
        <v>0</v>
      </c>
      <c r="BZ760">
        <v>0</v>
      </c>
      <c r="CA760">
        <v>0</v>
      </c>
      <c r="CB760">
        <v>0</v>
      </c>
      <c r="CC760">
        <v>0</v>
      </c>
      <c r="CD760">
        <v>1</v>
      </c>
      <c r="CE760" s="15">
        <v>0</v>
      </c>
      <c r="CF760">
        <v>2.5000000000000001E-2</v>
      </c>
      <c r="CG760">
        <v>25</v>
      </c>
      <c r="CH760">
        <v>1</v>
      </c>
      <c r="CI760">
        <v>0</v>
      </c>
      <c r="CJ760">
        <v>36</v>
      </c>
      <c r="CK760" s="28" t="s">
        <v>80</v>
      </c>
    </row>
    <row r="761" spans="1:89" x14ac:dyDescent="0.35">
      <c r="A761">
        <v>760</v>
      </c>
      <c r="B761">
        <v>48</v>
      </c>
      <c r="C761" s="21" t="s">
        <v>189</v>
      </c>
      <c r="D761" s="11">
        <v>4.5</v>
      </c>
      <c r="E761" s="12">
        <v>0.5</v>
      </c>
      <c r="F761" s="7">
        <f t="shared" si="122"/>
        <v>9</v>
      </c>
      <c r="G761" s="8">
        <v>0</v>
      </c>
      <c r="H761" s="9">
        <v>1</v>
      </c>
      <c r="I761" s="9">
        <v>0</v>
      </c>
      <c r="J761" s="9">
        <v>0</v>
      </c>
      <c r="K761" s="9">
        <v>0</v>
      </c>
      <c r="L761" s="8">
        <v>4777</v>
      </c>
      <c r="M761" s="9">
        <v>11</v>
      </c>
      <c r="N761" s="9">
        <f t="shared" si="120"/>
        <v>4765</v>
      </c>
      <c r="O761" s="9">
        <f t="shared" si="121"/>
        <v>10</v>
      </c>
      <c r="P761" s="7">
        <v>9.5139999999999993</v>
      </c>
      <c r="Q761" s="7">
        <v>16.657</v>
      </c>
      <c r="R761" s="9">
        <v>1</v>
      </c>
      <c r="S761" s="9">
        <v>0</v>
      </c>
      <c r="T761" s="9">
        <v>0</v>
      </c>
      <c r="U761" s="9">
        <v>0</v>
      </c>
      <c r="V761" s="9">
        <v>1</v>
      </c>
      <c r="W761" s="25">
        <v>0</v>
      </c>
      <c r="X761" s="9">
        <v>0</v>
      </c>
      <c r="Y761" s="9">
        <v>0</v>
      </c>
      <c r="Z761" s="25">
        <v>1</v>
      </c>
      <c r="AA761" s="9">
        <v>0</v>
      </c>
      <c r="AB761" s="25">
        <v>1</v>
      </c>
      <c r="AC761" s="17">
        <v>2000</v>
      </c>
      <c r="AD761" s="27">
        <v>5.1999999999999998E-2</v>
      </c>
      <c r="AE761" s="27">
        <v>0.29099999999999998</v>
      </c>
      <c r="AF761" s="27">
        <f t="shared" si="130"/>
        <v>0.40800000000000003</v>
      </c>
      <c r="AG761" s="34">
        <v>0.249</v>
      </c>
      <c r="AH761" s="33">
        <v>1</v>
      </c>
      <c r="AI761" s="15">
        <v>0</v>
      </c>
      <c r="AJ761">
        <v>0</v>
      </c>
      <c r="AK761" s="31">
        <v>1</v>
      </c>
      <c r="AL761" t="s">
        <v>87</v>
      </c>
      <c r="AM761" s="31" t="s">
        <v>87</v>
      </c>
      <c r="AN761">
        <v>0</v>
      </c>
      <c r="AO761" s="15">
        <v>1</v>
      </c>
      <c r="AP761">
        <f t="shared" si="131"/>
        <v>0.32599999999999996</v>
      </c>
      <c r="AQ761" s="15">
        <v>0.67400000000000004</v>
      </c>
      <c r="AR761" s="15" t="s">
        <v>13</v>
      </c>
      <c r="AS761">
        <v>0</v>
      </c>
      <c r="AT761">
        <v>1</v>
      </c>
      <c r="AU761">
        <v>0</v>
      </c>
      <c r="AV761">
        <v>0</v>
      </c>
      <c r="AW761">
        <v>0</v>
      </c>
      <c r="AX761">
        <v>0</v>
      </c>
      <c r="AY761" s="15">
        <v>0</v>
      </c>
      <c r="AZ761">
        <v>0</v>
      </c>
      <c r="BA761">
        <v>1</v>
      </c>
      <c r="BB761" s="15">
        <v>0</v>
      </c>
      <c r="BC761">
        <v>1172</v>
      </c>
      <c r="BD761">
        <v>35</v>
      </c>
      <c r="BE761" s="56">
        <v>0.74199999999999999</v>
      </c>
      <c r="BF761" s="56">
        <f t="shared" si="132"/>
        <v>32.170999999999999</v>
      </c>
      <c r="BG761">
        <v>0</v>
      </c>
      <c r="BH761">
        <v>0</v>
      </c>
      <c r="BI761">
        <v>0</v>
      </c>
      <c r="BJ761">
        <v>1</v>
      </c>
      <c r="BK761">
        <v>0</v>
      </c>
      <c r="BL761" s="15">
        <v>0</v>
      </c>
      <c r="BM761">
        <v>0</v>
      </c>
      <c r="BN761">
        <v>0</v>
      </c>
      <c r="BO761">
        <v>1</v>
      </c>
      <c r="BP761" s="15">
        <v>0</v>
      </c>
      <c r="BQ761">
        <v>0</v>
      </c>
      <c r="BR761">
        <v>0</v>
      </c>
      <c r="BS761" s="15">
        <v>0</v>
      </c>
      <c r="BT761">
        <v>0</v>
      </c>
      <c r="BU761">
        <v>0</v>
      </c>
      <c r="BV761">
        <v>1</v>
      </c>
      <c r="BW761">
        <v>1</v>
      </c>
      <c r="BX761">
        <v>0</v>
      </c>
      <c r="BY761">
        <v>0</v>
      </c>
      <c r="BZ761">
        <v>0</v>
      </c>
      <c r="CA761">
        <v>1</v>
      </c>
      <c r="CB761">
        <v>1</v>
      </c>
      <c r="CC761">
        <v>0</v>
      </c>
      <c r="CD761">
        <v>1</v>
      </c>
      <c r="CE761" s="15">
        <v>1</v>
      </c>
      <c r="CF761">
        <v>2.5000000000000001E-2</v>
      </c>
      <c r="CG761">
        <v>25</v>
      </c>
      <c r="CH761">
        <v>1</v>
      </c>
      <c r="CI761">
        <v>0</v>
      </c>
      <c r="CJ761">
        <v>36</v>
      </c>
      <c r="CK761" s="28" t="s">
        <v>80</v>
      </c>
    </row>
    <row r="762" spans="1:89" x14ac:dyDescent="0.35">
      <c r="A762">
        <v>761</v>
      </c>
      <c r="B762">
        <v>48</v>
      </c>
      <c r="C762" s="21" t="s">
        <v>189</v>
      </c>
      <c r="D762" s="11">
        <v>11</v>
      </c>
      <c r="E762" s="12">
        <v>0.5</v>
      </c>
      <c r="F762" s="7">
        <f t="shared" si="122"/>
        <v>22</v>
      </c>
      <c r="G762" s="8">
        <v>0</v>
      </c>
      <c r="H762" s="9">
        <v>1</v>
      </c>
      <c r="I762" s="9">
        <v>0</v>
      </c>
      <c r="J762" s="9">
        <v>0</v>
      </c>
      <c r="K762" s="9">
        <v>0</v>
      </c>
      <c r="L762" s="8">
        <v>4777</v>
      </c>
      <c r="M762" s="9">
        <v>7</v>
      </c>
      <c r="N762" s="9">
        <f t="shared" si="120"/>
        <v>4769</v>
      </c>
      <c r="O762" s="9">
        <f t="shared" si="121"/>
        <v>10</v>
      </c>
      <c r="P762" s="7">
        <v>9.5139999999999993</v>
      </c>
      <c r="Q762" s="7">
        <v>16.657</v>
      </c>
      <c r="R762" s="9">
        <v>1</v>
      </c>
      <c r="S762" s="9">
        <v>0</v>
      </c>
      <c r="T762" s="9">
        <v>0</v>
      </c>
      <c r="U762" s="9">
        <v>0</v>
      </c>
      <c r="V762" s="9">
        <v>1</v>
      </c>
      <c r="W762" s="25">
        <v>0</v>
      </c>
      <c r="X762" s="9">
        <v>0</v>
      </c>
      <c r="Y762" s="9">
        <v>0</v>
      </c>
      <c r="Z762" s="25">
        <v>1</v>
      </c>
      <c r="AA762" s="9">
        <v>0</v>
      </c>
      <c r="AB762" s="25">
        <v>1</v>
      </c>
      <c r="AC762" s="17">
        <v>2000</v>
      </c>
      <c r="AD762" s="27">
        <v>5.1999999999999998E-2</v>
      </c>
      <c r="AE762" s="27">
        <v>0.29099999999999998</v>
      </c>
      <c r="AF762" s="27">
        <f t="shared" si="130"/>
        <v>0.40800000000000003</v>
      </c>
      <c r="AG762" s="34">
        <v>0.249</v>
      </c>
      <c r="AH762" s="33">
        <v>1</v>
      </c>
      <c r="AI762" s="15">
        <v>0</v>
      </c>
      <c r="AJ762">
        <v>0</v>
      </c>
      <c r="AK762" s="31">
        <v>1</v>
      </c>
      <c r="AL762" t="s">
        <v>87</v>
      </c>
      <c r="AM762" s="31" t="s">
        <v>87</v>
      </c>
      <c r="AN762">
        <v>0</v>
      </c>
      <c r="AO762" s="15">
        <v>1</v>
      </c>
      <c r="AP762">
        <f t="shared" si="131"/>
        <v>0.32599999999999996</v>
      </c>
      <c r="AQ762" s="15">
        <v>0.67400000000000004</v>
      </c>
      <c r="AR762" s="15" t="s">
        <v>13</v>
      </c>
      <c r="AS762">
        <v>0</v>
      </c>
      <c r="AT762">
        <v>1</v>
      </c>
      <c r="AU762">
        <v>0</v>
      </c>
      <c r="AV762">
        <v>0</v>
      </c>
      <c r="AW762">
        <v>0</v>
      </c>
      <c r="AX762">
        <v>0</v>
      </c>
      <c r="AY762" s="15">
        <v>0</v>
      </c>
      <c r="AZ762">
        <v>0</v>
      </c>
      <c r="BA762">
        <v>1</v>
      </c>
      <c r="BB762" s="15">
        <v>0</v>
      </c>
      <c r="BC762">
        <v>1172</v>
      </c>
      <c r="BD762">
        <v>35</v>
      </c>
      <c r="BE762" s="56">
        <v>0.74199999999999999</v>
      </c>
      <c r="BF762" s="56">
        <f t="shared" si="132"/>
        <v>32.170999999999999</v>
      </c>
      <c r="BG762">
        <v>0</v>
      </c>
      <c r="BH762">
        <v>0</v>
      </c>
      <c r="BI762">
        <v>0</v>
      </c>
      <c r="BJ762">
        <v>1</v>
      </c>
      <c r="BK762">
        <v>0</v>
      </c>
      <c r="BL762" s="15">
        <v>0</v>
      </c>
      <c r="BM762">
        <v>0</v>
      </c>
      <c r="BN762">
        <v>0</v>
      </c>
      <c r="BO762">
        <v>1</v>
      </c>
      <c r="BP762" s="15">
        <v>0</v>
      </c>
      <c r="BQ762">
        <v>0</v>
      </c>
      <c r="BR762">
        <v>0</v>
      </c>
      <c r="BS762" s="15">
        <v>0</v>
      </c>
      <c r="BT762">
        <v>0</v>
      </c>
      <c r="BU762">
        <v>0</v>
      </c>
      <c r="BV762">
        <v>1</v>
      </c>
      <c r="BW762">
        <v>1</v>
      </c>
      <c r="BX762">
        <v>0</v>
      </c>
      <c r="BY762">
        <v>0</v>
      </c>
      <c r="BZ762">
        <v>0</v>
      </c>
      <c r="CA762">
        <v>0</v>
      </c>
      <c r="CB762">
        <v>1</v>
      </c>
      <c r="CC762">
        <v>0</v>
      </c>
      <c r="CD762">
        <v>1</v>
      </c>
      <c r="CE762" s="15">
        <v>1</v>
      </c>
      <c r="CF762">
        <v>2.5000000000000001E-2</v>
      </c>
      <c r="CG762">
        <v>25</v>
      </c>
      <c r="CH762">
        <v>1</v>
      </c>
      <c r="CI762">
        <v>0</v>
      </c>
      <c r="CJ762">
        <v>36</v>
      </c>
      <c r="CK762" s="28" t="s">
        <v>80</v>
      </c>
    </row>
    <row r="763" spans="1:89" x14ac:dyDescent="0.35">
      <c r="A763">
        <v>762</v>
      </c>
      <c r="B763">
        <v>48</v>
      </c>
      <c r="C763" s="21" t="s">
        <v>189</v>
      </c>
      <c r="D763" s="11">
        <v>17.3</v>
      </c>
      <c r="E763" s="12">
        <v>0.8</v>
      </c>
      <c r="F763" s="7">
        <f t="shared" si="122"/>
        <v>21.625</v>
      </c>
      <c r="G763" s="8">
        <v>0</v>
      </c>
      <c r="H763" s="9">
        <v>1</v>
      </c>
      <c r="I763" s="9">
        <v>0</v>
      </c>
      <c r="J763" s="9">
        <v>0</v>
      </c>
      <c r="K763" s="9">
        <v>0</v>
      </c>
      <c r="L763" s="8">
        <v>4994</v>
      </c>
      <c r="M763" s="9">
        <v>6</v>
      </c>
      <c r="N763" s="9">
        <f t="shared" si="120"/>
        <v>4987</v>
      </c>
      <c r="O763" s="9">
        <f t="shared" si="121"/>
        <v>10</v>
      </c>
      <c r="P763" s="7">
        <v>9.6470000000000002</v>
      </c>
      <c r="Q763" s="7">
        <v>17.068999999999999</v>
      </c>
      <c r="R763" s="9">
        <v>1</v>
      </c>
      <c r="S763" s="9">
        <v>0</v>
      </c>
      <c r="T763" s="9">
        <v>0</v>
      </c>
      <c r="U763" s="9">
        <v>0</v>
      </c>
      <c r="V763" s="9">
        <v>1</v>
      </c>
      <c r="W763" s="25">
        <v>0</v>
      </c>
      <c r="X763" s="9">
        <v>0</v>
      </c>
      <c r="Y763" s="9">
        <v>0</v>
      </c>
      <c r="Z763" s="25">
        <v>1</v>
      </c>
      <c r="AA763" s="9">
        <v>0</v>
      </c>
      <c r="AB763" s="25">
        <v>1</v>
      </c>
      <c r="AC763" s="17">
        <v>2000</v>
      </c>
      <c r="AD763" s="27">
        <v>2.9000000000000001E-2</v>
      </c>
      <c r="AE763" s="27">
        <v>0.28000000000000003</v>
      </c>
      <c r="AF763" s="27">
        <f t="shared" si="130"/>
        <v>0.498</v>
      </c>
      <c r="AG763" s="34">
        <v>0.193</v>
      </c>
      <c r="AH763" s="33">
        <v>1</v>
      </c>
      <c r="AI763" s="15">
        <v>0</v>
      </c>
      <c r="AJ763">
        <v>0.65210000000000001</v>
      </c>
      <c r="AK763" s="31">
        <f>1-AJ763</f>
        <v>0.34789999999999999</v>
      </c>
      <c r="AL763" t="s">
        <v>87</v>
      </c>
      <c r="AM763" s="31" t="s">
        <v>87</v>
      </c>
      <c r="AN763">
        <v>0</v>
      </c>
      <c r="AO763" s="15">
        <v>1</v>
      </c>
      <c r="AP763">
        <f t="shared" si="131"/>
        <v>0.34599999999999997</v>
      </c>
      <c r="AQ763" s="15">
        <v>0.65400000000000003</v>
      </c>
      <c r="AR763" s="15" t="s">
        <v>13</v>
      </c>
      <c r="AS763">
        <v>0</v>
      </c>
      <c r="AT763">
        <v>1</v>
      </c>
      <c r="AU763">
        <v>0</v>
      </c>
      <c r="AV763">
        <v>0</v>
      </c>
      <c r="AW763">
        <v>0</v>
      </c>
      <c r="AX763">
        <v>0</v>
      </c>
      <c r="AY763" s="15">
        <v>0</v>
      </c>
      <c r="AZ763">
        <v>0</v>
      </c>
      <c r="BA763">
        <v>1</v>
      </c>
      <c r="BB763" s="15">
        <v>0</v>
      </c>
      <c r="BC763">
        <v>1172</v>
      </c>
      <c r="BD763">
        <v>35</v>
      </c>
      <c r="BE763" s="56">
        <v>0.74199999999999999</v>
      </c>
      <c r="BF763" s="56">
        <f t="shared" si="132"/>
        <v>32.716000000000001</v>
      </c>
      <c r="BG763">
        <v>0</v>
      </c>
      <c r="BH763">
        <v>0</v>
      </c>
      <c r="BI763">
        <v>0</v>
      </c>
      <c r="BJ763">
        <v>0</v>
      </c>
      <c r="BK763">
        <v>0</v>
      </c>
      <c r="BL763" s="15">
        <v>1</v>
      </c>
      <c r="BM763">
        <v>0</v>
      </c>
      <c r="BN763">
        <v>1</v>
      </c>
      <c r="BO763">
        <v>0</v>
      </c>
      <c r="BP763" s="15">
        <v>0</v>
      </c>
      <c r="BQ763">
        <v>1</v>
      </c>
      <c r="BR763">
        <v>0</v>
      </c>
      <c r="BS763" s="15">
        <v>0</v>
      </c>
      <c r="BT763">
        <v>0</v>
      </c>
      <c r="BU763">
        <v>0</v>
      </c>
      <c r="BV763">
        <v>1</v>
      </c>
      <c r="BW763">
        <v>1</v>
      </c>
      <c r="BX763">
        <v>0</v>
      </c>
      <c r="BY763">
        <v>0</v>
      </c>
      <c r="BZ763">
        <v>0</v>
      </c>
      <c r="CA763">
        <v>1</v>
      </c>
      <c r="CB763">
        <v>0</v>
      </c>
      <c r="CC763">
        <v>0</v>
      </c>
      <c r="CD763">
        <v>1</v>
      </c>
      <c r="CE763" s="15">
        <v>0</v>
      </c>
      <c r="CF763">
        <v>2.5000000000000001E-2</v>
      </c>
      <c r="CG763">
        <v>25</v>
      </c>
      <c r="CH763">
        <v>1</v>
      </c>
      <c r="CI763">
        <v>0</v>
      </c>
      <c r="CJ763">
        <v>36</v>
      </c>
      <c r="CK763" s="28" t="s">
        <v>80</v>
      </c>
    </row>
    <row r="764" spans="1:89" x14ac:dyDescent="0.35">
      <c r="A764">
        <v>763</v>
      </c>
      <c r="B764">
        <v>48</v>
      </c>
      <c r="C764" s="21" t="s">
        <v>189</v>
      </c>
      <c r="D764" s="11">
        <v>16.3</v>
      </c>
      <c r="E764" s="12">
        <v>1</v>
      </c>
      <c r="F764" s="7">
        <f t="shared" si="122"/>
        <v>16.3</v>
      </c>
      <c r="G764" s="8">
        <v>0</v>
      </c>
      <c r="H764" s="9">
        <v>1</v>
      </c>
      <c r="I764" s="9">
        <v>0</v>
      </c>
      <c r="J764" s="9">
        <v>0</v>
      </c>
      <c r="K764" s="9">
        <v>0</v>
      </c>
      <c r="L764" s="8">
        <v>3257</v>
      </c>
      <c r="M764" s="9">
        <v>6</v>
      </c>
      <c r="N764" s="9">
        <f t="shared" si="120"/>
        <v>3250</v>
      </c>
      <c r="O764" s="9">
        <f t="shared" si="121"/>
        <v>10</v>
      </c>
      <c r="P764" s="7">
        <v>9.7219999999999995</v>
      </c>
      <c r="Q764" s="7">
        <v>17.300999999999998</v>
      </c>
      <c r="R764" s="9">
        <v>1</v>
      </c>
      <c r="S764" s="9">
        <v>0</v>
      </c>
      <c r="T764" s="9">
        <v>0</v>
      </c>
      <c r="U764" s="9">
        <v>0</v>
      </c>
      <c r="V764" s="9">
        <v>1</v>
      </c>
      <c r="W764" s="25">
        <v>0</v>
      </c>
      <c r="X764" s="9">
        <v>0</v>
      </c>
      <c r="Y764" s="9">
        <v>0</v>
      </c>
      <c r="Z764" s="25">
        <v>1</v>
      </c>
      <c r="AA764" s="9">
        <v>0</v>
      </c>
      <c r="AB764" s="25">
        <v>1</v>
      </c>
      <c r="AC764" s="17">
        <v>2000</v>
      </c>
      <c r="AD764" s="27">
        <v>1.4999999999999999E-2</v>
      </c>
      <c r="AE764" s="27">
        <v>0.27400000000000002</v>
      </c>
      <c r="AF764" s="27">
        <f t="shared" si="130"/>
        <v>0.54899999999999993</v>
      </c>
      <c r="AG764" s="34">
        <v>0.16200000000000001</v>
      </c>
      <c r="AH764" s="33">
        <v>1</v>
      </c>
      <c r="AI764" s="15">
        <v>0</v>
      </c>
      <c r="AJ764">
        <v>1</v>
      </c>
      <c r="AK764" s="31">
        <v>0</v>
      </c>
      <c r="AL764" t="s">
        <v>87</v>
      </c>
      <c r="AM764" s="31" t="s">
        <v>87</v>
      </c>
      <c r="AN764">
        <v>0</v>
      </c>
      <c r="AO764" s="15">
        <v>1</v>
      </c>
      <c r="AP764">
        <f t="shared" si="131"/>
        <v>0.35699999999999998</v>
      </c>
      <c r="AQ764" s="15">
        <v>0.64300000000000002</v>
      </c>
      <c r="AR764" s="15" t="s">
        <v>13</v>
      </c>
      <c r="AS764">
        <v>0</v>
      </c>
      <c r="AT764">
        <v>1</v>
      </c>
      <c r="AU764">
        <v>0</v>
      </c>
      <c r="AV764">
        <v>0</v>
      </c>
      <c r="AW764">
        <v>0</v>
      </c>
      <c r="AX764">
        <v>0</v>
      </c>
      <c r="AY764" s="15">
        <v>0</v>
      </c>
      <c r="AZ764">
        <v>0</v>
      </c>
      <c r="BA764">
        <v>1</v>
      </c>
      <c r="BB764" s="15">
        <v>0</v>
      </c>
      <c r="BC764">
        <v>1172</v>
      </c>
      <c r="BD764">
        <v>35</v>
      </c>
      <c r="BE764" s="56">
        <v>0.74199999999999999</v>
      </c>
      <c r="BF764" s="56">
        <f t="shared" si="132"/>
        <v>33.022999999999996</v>
      </c>
      <c r="BG764">
        <v>0</v>
      </c>
      <c r="BH764">
        <v>0</v>
      </c>
      <c r="BI764">
        <v>0</v>
      </c>
      <c r="BJ764">
        <v>0</v>
      </c>
      <c r="BK764">
        <v>0</v>
      </c>
      <c r="BL764" s="15">
        <v>1</v>
      </c>
      <c r="BM764">
        <v>0</v>
      </c>
      <c r="BN764">
        <v>1</v>
      </c>
      <c r="BO764">
        <v>0</v>
      </c>
      <c r="BP764" s="15">
        <v>0</v>
      </c>
      <c r="BQ764">
        <v>1</v>
      </c>
      <c r="BR764">
        <v>0</v>
      </c>
      <c r="BS764" s="15">
        <v>0</v>
      </c>
      <c r="BT764">
        <v>0</v>
      </c>
      <c r="BU764">
        <v>0</v>
      </c>
      <c r="BV764">
        <v>1</v>
      </c>
      <c r="BW764">
        <v>1</v>
      </c>
      <c r="BX764">
        <v>0</v>
      </c>
      <c r="BY764">
        <v>0</v>
      </c>
      <c r="BZ764">
        <v>0</v>
      </c>
      <c r="CA764">
        <v>0</v>
      </c>
      <c r="CB764">
        <v>0</v>
      </c>
      <c r="CC764">
        <v>0</v>
      </c>
      <c r="CD764">
        <v>1</v>
      </c>
      <c r="CE764" s="15">
        <v>0</v>
      </c>
      <c r="CF764">
        <v>2.5000000000000001E-2</v>
      </c>
      <c r="CG764">
        <v>25</v>
      </c>
      <c r="CH764">
        <v>1</v>
      </c>
      <c r="CI764">
        <v>0</v>
      </c>
      <c r="CJ764">
        <v>36</v>
      </c>
      <c r="CK764" s="28" t="s">
        <v>80</v>
      </c>
    </row>
    <row r="765" spans="1:89" x14ac:dyDescent="0.35">
      <c r="A765">
        <v>764</v>
      </c>
      <c r="B765">
        <v>48</v>
      </c>
      <c r="C765" s="21" t="s">
        <v>189</v>
      </c>
      <c r="D765" s="11">
        <v>18.7</v>
      </c>
      <c r="E765" s="12">
        <v>1.2</v>
      </c>
      <c r="F765" s="7">
        <f t="shared" si="122"/>
        <v>15.583333333333334</v>
      </c>
      <c r="G765" s="8">
        <v>0</v>
      </c>
      <c r="H765" s="9">
        <v>1</v>
      </c>
      <c r="I765" s="9">
        <v>0</v>
      </c>
      <c r="J765" s="9">
        <v>0</v>
      </c>
      <c r="K765" s="9">
        <v>0</v>
      </c>
      <c r="L765" s="8">
        <v>1737</v>
      </c>
      <c r="M765" s="9">
        <v>6</v>
      </c>
      <c r="N765" s="9">
        <f t="shared" si="120"/>
        <v>1730</v>
      </c>
      <c r="O765" s="9">
        <f t="shared" si="121"/>
        <v>10</v>
      </c>
      <c r="P765" s="7">
        <v>9.5139999999999993</v>
      </c>
      <c r="Q765" s="7">
        <v>16.657</v>
      </c>
      <c r="R765" s="9">
        <v>1</v>
      </c>
      <c r="S765" s="9">
        <v>0</v>
      </c>
      <c r="T765" s="9">
        <v>0</v>
      </c>
      <c r="U765" s="9">
        <v>0</v>
      </c>
      <c r="V765" s="9">
        <v>1</v>
      </c>
      <c r="W765" s="25">
        <v>0</v>
      </c>
      <c r="X765" s="9">
        <v>0</v>
      </c>
      <c r="Y765" s="9">
        <v>0</v>
      </c>
      <c r="Z765" s="25">
        <v>1</v>
      </c>
      <c r="AA765" s="9">
        <v>0</v>
      </c>
      <c r="AB765" s="25">
        <v>1</v>
      </c>
      <c r="AC765" s="17">
        <v>2000</v>
      </c>
      <c r="AD765" s="27">
        <v>5.1999999999999998E-2</v>
      </c>
      <c r="AE765" s="27">
        <v>0.29099999999999998</v>
      </c>
      <c r="AF765" s="27">
        <f t="shared" si="130"/>
        <v>0.40800000000000003</v>
      </c>
      <c r="AG765" s="34">
        <v>0.249</v>
      </c>
      <c r="AH765" s="33">
        <v>1</v>
      </c>
      <c r="AI765" s="15">
        <v>0</v>
      </c>
      <c r="AJ765">
        <v>0</v>
      </c>
      <c r="AK765" s="31">
        <v>1</v>
      </c>
      <c r="AL765" t="s">
        <v>87</v>
      </c>
      <c r="AM765" s="31" t="s">
        <v>87</v>
      </c>
      <c r="AN765">
        <v>0</v>
      </c>
      <c r="AO765" s="15">
        <v>1</v>
      </c>
      <c r="AP765">
        <f t="shared" si="131"/>
        <v>0.32599999999999996</v>
      </c>
      <c r="AQ765" s="15">
        <v>0.67400000000000004</v>
      </c>
      <c r="AR765" s="15" t="s">
        <v>13</v>
      </c>
      <c r="AS765">
        <v>0</v>
      </c>
      <c r="AT765">
        <v>1</v>
      </c>
      <c r="AU765">
        <v>0</v>
      </c>
      <c r="AV765">
        <v>0</v>
      </c>
      <c r="AW765">
        <v>0</v>
      </c>
      <c r="AX765">
        <v>0</v>
      </c>
      <c r="AY765" s="15">
        <v>0</v>
      </c>
      <c r="AZ765">
        <v>0</v>
      </c>
      <c r="BA765">
        <v>1</v>
      </c>
      <c r="BB765" s="15">
        <v>0</v>
      </c>
      <c r="BC765">
        <v>1172</v>
      </c>
      <c r="BD765">
        <v>35</v>
      </c>
      <c r="BE765" s="56">
        <v>0.74199999999999999</v>
      </c>
      <c r="BF765" s="56">
        <f t="shared" si="132"/>
        <v>32.170999999999999</v>
      </c>
      <c r="BG765">
        <v>0</v>
      </c>
      <c r="BH765">
        <v>0</v>
      </c>
      <c r="BI765">
        <v>0</v>
      </c>
      <c r="BJ765">
        <v>0</v>
      </c>
      <c r="BK765">
        <v>0</v>
      </c>
      <c r="BL765" s="15">
        <v>1</v>
      </c>
      <c r="BM765">
        <v>0</v>
      </c>
      <c r="BN765">
        <v>1</v>
      </c>
      <c r="BO765">
        <v>0</v>
      </c>
      <c r="BP765" s="15">
        <v>0</v>
      </c>
      <c r="BQ765">
        <v>1</v>
      </c>
      <c r="BR765">
        <v>0</v>
      </c>
      <c r="BS765" s="15">
        <v>0</v>
      </c>
      <c r="BT765">
        <v>0</v>
      </c>
      <c r="BU765">
        <v>0</v>
      </c>
      <c r="BV765">
        <v>1</v>
      </c>
      <c r="BW765">
        <v>1</v>
      </c>
      <c r="BX765">
        <v>0</v>
      </c>
      <c r="BY765">
        <v>0</v>
      </c>
      <c r="BZ765">
        <v>0</v>
      </c>
      <c r="CA765">
        <v>0</v>
      </c>
      <c r="CB765">
        <v>0</v>
      </c>
      <c r="CC765">
        <v>0</v>
      </c>
      <c r="CD765">
        <v>1</v>
      </c>
      <c r="CE765" s="15">
        <v>0</v>
      </c>
      <c r="CF765">
        <v>2.5000000000000001E-2</v>
      </c>
      <c r="CG765">
        <v>25</v>
      </c>
      <c r="CH765">
        <v>1</v>
      </c>
      <c r="CI765">
        <v>0</v>
      </c>
      <c r="CJ765">
        <v>36</v>
      </c>
      <c r="CK765" s="28" t="s">
        <v>80</v>
      </c>
    </row>
    <row r="766" spans="1:89" x14ac:dyDescent="0.35">
      <c r="A766">
        <v>765</v>
      </c>
      <c r="B766">
        <v>48</v>
      </c>
      <c r="C766" s="21" t="s">
        <v>189</v>
      </c>
      <c r="D766" s="11">
        <v>10.8</v>
      </c>
      <c r="E766" s="12">
        <v>1.1000000000000001</v>
      </c>
      <c r="F766" s="7">
        <f t="shared" si="122"/>
        <v>9.8181818181818183</v>
      </c>
      <c r="G766" s="8">
        <v>0</v>
      </c>
      <c r="H766" s="9">
        <v>1</v>
      </c>
      <c r="I766" s="9">
        <v>0</v>
      </c>
      <c r="J766" s="9">
        <v>0</v>
      </c>
      <c r="K766" s="9">
        <v>0</v>
      </c>
      <c r="L766" s="8">
        <v>648</v>
      </c>
      <c r="M766" s="9">
        <v>7</v>
      </c>
      <c r="N766" s="9">
        <f t="shared" si="120"/>
        <v>640</v>
      </c>
      <c r="O766" s="9">
        <f t="shared" si="121"/>
        <v>10</v>
      </c>
      <c r="P766" s="7">
        <v>9.6470000000000002</v>
      </c>
      <c r="Q766" s="7">
        <v>17.068999999999999</v>
      </c>
      <c r="R766" s="9">
        <v>1</v>
      </c>
      <c r="S766" s="9">
        <v>0</v>
      </c>
      <c r="T766" s="9">
        <v>0</v>
      </c>
      <c r="U766" s="9">
        <v>0</v>
      </c>
      <c r="V766" s="9">
        <v>1</v>
      </c>
      <c r="W766" s="25">
        <v>0</v>
      </c>
      <c r="X766" s="9">
        <v>0</v>
      </c>
      <c r="Y766" s="9">
        <v>0</v>
      </c>
      <c r="Z766" s="25">
        <v>1</v>
      </c>
      <c r="AA766" s="9">
        <v>0</v>
      </c>
      <c r="AB766" s="25">
        <v>1</v>
      </c>
      <c r="AC766" s="17">
        <v>2000</v>
      </c>
      <c r="AD766" s="27">
        <v>2.9000000000000001E-2</v>
      </c>
      <c r="AE766" s="27">
        <v>0.28000000000000003</v>
      </c>
      <c r="AF766" s="27">
        <f t="shared" si="130"/>
        <v>0.498</v>
      </c>
      <c r="AG766" s="34">
        <v>0.193</v>
      </c>
      <c r="AH766" s="33">
        <v>1</v>
      </c>
      <c r="AI766" s="15">
        <v>0</v>
      </c>
      <c r="AJ766">
        <v>0.6391</v>
      </c>
      <c r="AK766" s="31">
        <f>1-AJ766</f>
        <v>0.3609</v>
      </c>
      <c r="AL766" t="s">
        <v>87</v>
      </c>
      <c r="AM766" s="31" t="s">
        <v>87</v>
      </c>
      <c r="AN766">
        <v>0</v>
      </c>
      <c r="AO766" s="15">
        <v>1</v>
      </c>
      <c r="AP766">
        <f t="shared" si="131"/>
        <v>0.34599999999999997</v>
      </c>
      <c r="AQ766" s="15">
        <v>0.65400000000000003</v>
      </c>
      <c r="AR766" s="15" t="s">
        <v>13</v>
      </c>
      <c r="AS766">
        <v>0</v>
      </c>
      <c r="AT766">
        <v>1</v>
      </c>
      <c r="AU766">
        <v>0</v>
      </c>
      <c r="AV766">
        <v>0</v>
      </c>
      <c r="AW766">
        <v>0</v>
      </c>
      <c r="AX766">
        <v>0</v>
      </c>
      <c r="AY766" s="15">
        <v>0</v>
      </c>
      <c r="AZ766">
        <v>0</v>
      </c>
      <c r="BA766">
        <v>1</v>
      </c>
      <c r="BB766" s="15">
        <v>0</v>
      </c>
      <c r="BC766">
        <v>1172</v>
      </c>
      <c r="BD766">
        <v>35</v>
      </c>
      <c r="BE766" s="56">
        <v>0.74199999999999999</v>
      </c>
      <c r="BF766" s="56">
        <f t="shared" si="132"/>
        <v>32.716000000000001</v>
      </c>
      <c r="BG766">
        <v>1</v>
      </c>
      <c r="BH766">
        <v>0</v>
      </c>
      <c r="BI766">
        <v>0</v>
      </c>
      <c r="BJ766">
        <v>0</v>
      </c>
      <c r="BK766">
        <v>0</v>
      </c>
      <c r="BL766" s="15">
        <v>0</v>
      </c>
      <c r="BM766">
        <v>0</v>
      </c>
      <c r="BN766">
        <v>0</v>
      </c>
      <c r="BO766">
        <v>1</v>
      </c>
      <c r="BP766" s="15">
        <v>0</v>
      </c>
      <c r="BQ766">
        <v>0</v>
      </c>
      <c r="BR766">
        <v>0</v>
      </c>
      <c r="BS766" s="15">
        <v>0</v>
      </c>
      <c r="BT766">
        <v>0</v>
      </c>
      <c r="BU766">
        <v>0</v>
      </c>
      <c r="BV766">
        <v>1</v>
      </c>
      <c r="BW766">
        <v>1</v>
      </c>
      <c r="BX766">
        <v>0</v>
      </c>
      <c r="BY766">
        <v>0</v>
      </c>
      <c r="BZ766">
        <v>1</v>
      </c>
      <c r="CA766">
        <v>0</v>
      </c>
      <c r="CB766">
        <v>0</v>
      </c>
      <c r="CC766">
        <v>0</v>
      </c>
      <c r="CD766">
        <v>1</v>
      </c>
      <c r="CE766" s="15">
        <v>0</v>
      </c>
      <c r="CF766">
        <v>2.5000000000000001E-2</v>
      </c>
      <c r="CG766">
        <v>25</v>
      </c>
      <c r="CH766">
        <v>1</v>
      </c>
      <c r="CI766">
        <v>0</v>
      </c>
      <c r="CJ766">
        <v>36</v>
      </c>
      <c r="CK766" s="28" t="s">
        <v>80</v>
      </c>
    </row>
    <row r="767" spans="1:89" s="99" customFormat="1" x14ac:dyDescent="0.35">
      <c r="A767" s="99">
        <v>766</v>
      </c>
      <c r="B767" s="99">
        <v>48</v>
      </c>
      <c r="C767" s="100" t="s">
        <v>189</v>
      </c>
      <c r="D767" s="101">
        <v>5</v>
      </c>
      <c r="E767" s="102">
        <v>2.4</v>
      </c>
      <c r="F767" s="103">
        <f t="shared" ref="F767:F786" si="133">D767/E767</f>
        <v>2.0833333333333335</v>
      </c>
      <c r="G767" s="105">
        <v>0</v>
      </c>
      <c r="H767" s="106">
        <v>1</v>
      </c>
      <c r="I767" s="106">
        <v>0</v>
      </c>
      <c r="J767" s="106">
        <v>0</v>
      </c>
      <c r="K767" s="106">
        <v>0</v>
      </c>
      <c r="L767" s="105">
        <v>648</v>
      </c>
      <c r="M767" s="106">
        <v>5</v>
      </c>
      <c r="N767" s="106">
        <f t="shared" si="120"/>
        <v>642</v>
      </c>
      <c r="O767" s="106">
        <f t="shared" si="121"/>
        <v>10</v>
      </c>
      <c r="P767" s="103">
        <v>9.6470000000000002</v>
      </c>
      <c r="Q767" s="103">
        <v>17.068999999999999</v>
      </c>
      <c r="R767" s="106">
        <v>1</v>
      </c>
      <c r="S767" s="106">
        <v>0</v>
      </c>
      <c r="T767" s="106">
        <v>0</v>
      </c>
      <c r="U767" s="106">
        <v>0</v>
      </c>
      <c r="V767" s="106">
        <v>1</v>
      </c>
      <c r="W767" s="107">
        <v>0</v>
      </c>
      <c r="X767" s="106">
        <v>0</v>
      </c>
      <c r="Y767" s="106">
        <v>0</v>
      </c>
      <c r="Z767" s="107">
        <v>1</v>
      </c>
      <c r="AA767" s="106">
        <v>0</v>
      </c>
      <c r="AB767" s="107">
        <v>1</v>
      </c>
      <c r="AC767" s="108">
        <v>2000</v>
      </c>
      <c r="AD767" s="104">
        <v>2.9000000000000001E-2</v>
      </c>
      <c r="AE767" s="104">
        <v>0.28000000000000003</v>
      </c>
      <c r="AF767" s="104">
        <f t="shared" si="130"/>
        <v>0.498</v>
      </c>
      <c r="AG767" s="109">
        <v>0.193</v>
      </c>
      <c r="AH767" s="110">
        <v>1</v>
      </c>
      <c r="AI767" s="111">
        <v>0</v>
      </c>
      <c r="AJ767" s="99">
        <v>0.6391</v>
      </c>
      <c r="AK767" s="112">
        <f>1-AJ767</f>
        <v>0.3609</v>
      </c>
      <c r="AL767" s="99" t="s">
        <v>87</v>
      </c>
      <c r="AM767" s="112" t="s">
        <v>87</v>
      </c>
      <c r="AN767">
        <v>0</v>
      </c>
      <c r="AO767" s="111">
        <v>1</v>
      </c>
      <c r="AP767" s="99">
        <f t="shared" si="131"/>
        <v>0.34599999999999997</v>
      </c>
      <c r="AQ767" s="111">
        <v>0.65400000000000003</v>
      </c>
      <c r="AR767" s="111" t="s">
        <v>13</v>
      </c>
      <c r="AS767">
        <v>0</v>
      </c>
      <c r="AT767">
        <v>1</v>
      </c>
      <c r="AU767">
        <v>0</v>
      </c>
      <c r="AV767">
        <v>0</v>
      </c>
      <c r="AW767">
        <v>0</v>
      </c>
      <c r="AX767">
        <v>0</v>
      </c>
      <c r="AY767" s="111">
        <v>0</v>
      </c>
      <c r="AZ767">
        <v>0</v>
      </c>
      <c r="BA767">
        <v>1</v>
      </c>
      <c r="BB767" s="111">
        <v>0</v>
      </c>
      <c r="BC767">
        <v>1172</v>
      </c>
      <c r="BD767">
        <v>35</v>
      </c>
      <c r="BE767" s="113">
        <v>0.74199999999999999</v>
      </c>
      <c r="BF767" s="113">
        <f t="shared" si="132"/>
        <v>32.716000000000001</v>
      </c>
      <c r="BG767" s="99">
        <v>0</v>
      </c>
      <c r="BH767" s="99">
        <v>1</v>
      </c>
      <c r="BI767" s="99">
        <v>0</v>
      </c>
      <c r="BJ767" s="99">
        <v>0</v>
      </c>
      <c r="BK767" s="99">
        <v>0</v>
      </c>
      <c r="BL767" s="111">
        <v>0</v>
      </c>
      <c r="BM767" s="99">
        <v>0</v>
      </c>
      <c r="BN767" s="99">
        <v>0</v>
      </c>
      <c r="BO767" s="99">
        <v>1</v>
      </c>
      <c r="BP767" s="111">
        <v>0</v>
      </c>
      <c r="BQ767" s="99">
        <v>0</v>
      </c>
      <c r="BR767" s="99">
        <v>0</v>
      </c>
      <c r="BS767" s="111">
        <v>0</v>
      </c>
      <c r="BT767" s="99">
        <v>0</v>
      </c>
      <c r="BU767" s="99">
        <v>0</v>
      </c>
      <c r="BV767" s="99">
        <v>1</v>
      </c>
      <c r="BW767" s="99">
        <v>1</v>
      </c>
      <c r="BX767" s="99">
        <v>0</v>
      </c>
      <c r="BY767" s="99">
        <v>0</v>
      </c>
      <c r="BZ767" s="99">
        <v>1</v>
      </c>
      <c r="CA767" s="99">
        <v>0</v>
      </c>
      <c r="CB767" s="99">
        <v>0</v>
      </c>
      <c r="CC767" s="99">
        <v>0</v>
      </c>
      <c r="CD767" s="99">
        <v>1</v>
      </c>
      <c r="CE767" s="111">
        <v>0</v>
      </c>
      <c r="CF767">
        <v>2.5000000000000001E-2</v>
      </c>
      <c r="CG767">
        <v>25</v>
      </c>
      <c r="CH767">
        <v>1</v>
      </c>
      <c r="CI767">
        <v>0</v>
      </c>
      <c r="CJ767">
        <v>36</v>
      </c>
      <c r="CK767" s="28" t="s">
        <v>80</v>
      </c>
    </row>
    <row r="768" spans="1:89" x14ac:dyDescent="0.35">
      <c r="A768">
        <v>767</v>
      </c>
      <c r="B768">
        <v>49</v>
      </c>
      <c r="C768" s="21" t="s">
        <v>190</v>
      </c>
      <c r="D768" s="11">
        <v>1.5</v>
      </c>
      <c r="E768" s="12">
        <v>0.2</v>
      </c>
      <c r="F768" s="7">
        <f t="shared" si="133"/>
        <v>7.5</v>
      </c>
      <c r="G768" s="8">
        <v>0</v>
      </c>
      <c r="H768" s="9">
        <v>0</v>
      </c>
      <c r="I768" s="9">
        <v>0</v>
      </c>
      <c r="J768" s="9">
        <v>1</v>
      </c>
      <c r="K768" s="9">
        <v>0</v>
      </c>
      <c r="L768" s="8">
        <v>47881</v>
      </c>
      <c r="M768" s="9">
        <v>6</v>
      </c>
      <c r="N768" s="9">
        <f t="shared" si="120"/>
        <v>47874</v>
      </c>
      <c r="O768" s="9">
        <f t="shared" si="121"/>
        <v>4</v>
      </c>
      <c r="P768" s="7">
        <f>(6*AE768+11*AF768)</f>
        <v>9.8500000000000014</v>
      </c>
      <c r="Q768" s="7">
        <f t="shared" ref="Q768:Q777" si="134">BF768-P768-6</f>
        <v>1.1499999999999986</v>
      </c>
      <c r="R768" s="9">
        <v>1</v>
      </c>
      <c r="S768" s="9">
        <v>0</v>
      </c>
      <c r="T768" s="9">
        <v>1</v>
      </c>
      <c r="U768" s="9">
        <v>0</v>
      </c>
      <c r="V768" s="9">
        <v>0</v>
      </c>
      <c r="W768" s="25">
        <v>0</v>
      </c>
      <c r="X768" s="9">
        <v>0</v>
      </c>
      <c r="Y768" s="9">
        <v>0</v>
      </c>
      <c r="Z768" s="25">
        <v>1</v>
      </c>
      <c r="AA768" s="9">
        <v>1</v>
      </c>
      <c r="AB768" s="25">
        <v>0</v>
      </c>
      <c r="AC768" s="17">
        <v>1987</v>
      </c>
      <c r="AD768" s="27">
        <v>0</v>
      </c>
      <c r="AE768" s="27">
        <v>0.23</v>
      </c>
      <c r="AF768" s="27">
        <v>0.77</v>
      </c>
      <c r="AG768" s="34">
        <v>0</v>
      </c>
      <c r="AH768" s="33">
        <v>1</v>
      </c>
      <c r="AI768" s="15">
        <v>0</v>
      </c>
      <c r="AJ768" s="27">
        <v>1</v>
      </c>
      <c r="AK768" s="31">
        <v>0</v>
      </c>
      <c r="AL768">
        <v>1</v>
      </c>
      <c r="AM768" s="31">
        <v>0</v>
      </c>
      <c r="AN768">
        <v>1</v>
      </c>
      <c r="AO768" s="15">
        <v>0</v>
      </c>
      <c r="AP768">
        <f t="shared" si="131"/>
        <v>0.86519999999999997</v>
      </c>
      <c r="AQ768" s="15">
        <v>0.1348</v>
      </c>
      <c r="AR768" s="15" t="s">
        <v>191</v>
      </c>
      <c r="AS768">
        <v>1</v>
      </c>
      <c r="AT768">
        <v>0</v>
      </c>
      <c r="AU768">
        <v>0</v>
      </c>
      <c r="AV768">
        <v>0</v>
      </c>
      <c r="AW768">
        <v>0</v>
      </c>
      <c r="AX768">
        <v>0</v>
      </c>
      <c r="AY768" s="15">
        <v>0</v>
      </c>
      <c r="AZ768">
        <v>1</v>
      </c>
      <c r="BA768">
        <v>0</v>
      </c>
      <c r="BB768" s="15">
        <v>0</v>
      </c>
      <c r="BC768">
        <v>16480</v>
      </c>
      <c r="BD768">
        <v>326</v>
      </c>
      <c r="BE768" s="21">
        <v>0.96</v>
      </c>
      <c r="BF768" s="21">
        <v>17</v>
      </c>
      <c r="BG768">
        <v>1</v>
      </c>
      <c r="BH768">
        <v>0</v>
      </c>
      <c r="BI768">
        <v>0</v>
      </c>
      <c r="BJ768">
        <v>0</v>
      </c>
      <c r="BK768">
        <v>0</v>
      </c>
      <c r="BL768" s="15">
        <v>0</v>
      </c>
      <c r="BM768">
        <v>0</v>
      </c>
      <c r="BN768">
        <v>1</v>
      </c>
      <c r="BO768">
        <v>0</v>
      </c>
      <c r="BP768" s="15">
        <v>0</v>
      </c>
      <c r="BQ768">
        <v>0</v>
      </c>
      <c r="BR768">
        <v>0</v>
      </c>
      <c r="BS768" s="15">
        <v>1</v>
      </c>
      <c r="BT768">
        <v>1</v>
      </c>
      <c r="BU768">
        <v>1</v>
      </c>
      <c r="BV768">
        <v>1</v>
      </c>
      <c r="BW768">
        <v>1</v>
      </c>
      <c r="BX768">
        <v>1</v>
      </c>
      <c r="BY768">
        <v>0</v>
      </c>
      <c r="BZ768">
        <v>0</v>
      </c>
      <c r="CA768">
        <v>0</v>
      </c>
      <c r="CB768">
        <v>0</v>
      </c>
      <c r="CC768">
        <v>0</v>
      </c>
      <c r="CD768">
        <v>0</v>
      </c>
      <c r="CE768" s="15">
        <v>1</v>
      </c>
      <c r="CF768">
        <v>0.63</v>
      </c>
      <c r="CG768">
        <v>161</v>
      </c>
      <c r="CH768">
        <v>1</v>
      </c>
      <c r="CI768">
        <v>0</v>
      </c>
      <c r="CJ768">
        <v>29</v>
      </c>
      <c r="CK768" s="28" t="s">
        <v>80</v>
      </c>
    </row>
    <row r="769" spans="1:89" x14ac:dyDescent="0.35">
      <c r="A769">
        <v>768</v>
      </c>
      <c r="B769">
        <v>49</v>
      </c>
      <c r="C769" s="21" t="s">
        <v>190</v>
      </c>
      <c r="D769" s="11">
        <v>2.7</v>
      </c>
      <c r="E769" s="12">
        <v>0.2</v>
      </c>
      <c r="F769" s="7">
        <f t="shared" si="133"/>
        <v>13.5</v>
      </c>
      <c r="G769" s="8">
        <v>0</v>
      </c>
      <c r="H769" s="9">
        <v>0</v>
      </c>
      <c r="I769" s="9">
        <v>0</v>
      </c>
      <c r="J769" s="9">
        <v>1</v>
      </c>
      <c r="K769" s="9">
        <v>0</v>
      </c>
      <c r="L769" s="8">
        <v>47881</v>
      </c>
      <c r="M769" s="9">
        <v>7</v>
      </c>
      <c r="N769" s="9">
        <f t="shared" si="120"/>
        <v>47873</v>
      </c>
      <c r="O769" s="9">
        <f t="shared" si="121"/>
        <v>4</v>
      </c>
      <c r="P769" s="7">
        <f>(6*AE769+11*AF769)</f>
        <v>9.8500000000000014</v>
      </c>
      <c r="Q769" s="7">
        <f t="shared" si="134"/>
        <v>1.1499999999999986</v>
      </c>
      <c r="R769" s="9">
        <v>1</v>
      </c>
      <c r="S769" s="9">
        <v>0</v>
      </c>
      <c r="T769" s="9">
        <v>1</v>
      </c>
      <c r="U769" s="9">
        <v>0</v>
      </c>
      <c r="V769" s="9">
        <v>0</v>
      </c>
      <c r="W769" s="25">
        <v>0</v>
      </c>
      <c r="X769" s="9">
        <v>0</v>
      </c>
      <c r="Y769" s="9">
        <v>0</v>
      </c>
      <c r="Z769" s="25">
        <v>1</v>
      </c>
      <c r="AA769" s="9">
        <v>1</v>
      </c>
      <c r="AB769" s="25">
        <v>0</v>
      </c>
      <c r="AC769" s="17">
        <v>1987</v>
      </c>
      <c r="AD769" s="27">
        <v>0</v>
      </c>
      <c r="AE769" s="27">
        <v>0.23</v>
      </c>
      <c r="AF769" s="27">
        <v>0.77</v>
      </c>
      <c r="AG769" s="34">
        <v>0</v>
      </c>
      <c r="AH769" s="33">
        <v>1</v>
      </c>
      <c r="AI769" s="15">
        <v>0</v>
      </c>
      <c r="AJ769" s="27">
        <v>1</v>
      </c>
      <c r="AK769" s="31">
        <v>0</v>
      </c>
      <c r="AL769">
        <v>1</v>
      </c>
      <c r="AM769" s="31">
        <v>0</v>
      </c>
      <c r="AN769">
        <v>1</v>
      </c>
      <c r="AO769" s="15">
        <v>0</v>
      </c>
      <c r="AP769">
        <f t="shared" si="131"/>
        <v>0.86519999999999997</v>
      </c>
      <c r="AQ769" s="15">
        <v>0.1348</v>
      </c>
      <c r="AR769" s="15" t="s">
        <v>191</v>
      </c>
      <c r="AS769">
        <v>1</v>
      </c>
      <c r="AT769">
        <v>0</v>
      </c>
      <c r="AU769">
        <v>0</v>
      </c>
      <c r="AV769">
        <v>0</v>
      </c>
      <c r="AW769">
        <v>0</v>
      </c>
      <c r="AX769">
        <v>0</v>
      </c>
      <c r="AY769" s="15">
        <v>0</v>
      </c>
      <c r="AZ769">
        <v>1</v>
      </c>
      <c r="BA769">
        <v>0</v>
      </c>
      <c r="BB769" s="15">
        <v>0</v>
      </c>
      <c r="BC769">
        <v>16480</v>
      </c>
      <c r="BD769">
        <v>326</v>
      </c>
      <c r="BE769" s="21">
        <v>0.96</v>
      </c>
      <c r="BF769" s="21">
        <v>17</v>
      </c>
      <c r="BG769">
        <v>1</v>
      </c>
      <c r="BH769">
        <v>0</v>
      </c>
      <c r="BI769">
        <v>0</v>
      </c>
      <c r="BJ769">
        <v>0</v>
      </c>
      <c r="BK769">
        <v>0</v>
      </c>
      <c r="BL769" s="15">
        <v>0</v>
      </c>
      <c r="BM769">
        <v>0</v>
      </c>
      <c r="BN769">
        <v>1</v>
      </c>
      <c r="BO769">
        <v>0</v>
      </c>
      <c r="BP769" s="15">
        <v>0</v>
      </c>
      <c r="BQ769">
        <v>0</v>
      </c>
      <c r="BR769">
        <v>0</v>
      </c>
      <c r="BS769" s="15">
        <v>1</v>
      </c>
      <c r="BT769">
        <v>1</v>
      </c>
      <c r="BU769">
        <v>1</v>
      </c>
      <c r="BV769">
        <v>1</v>
      </c>
      <c r="BW769">
        <v>1</v>
      </c>
      <c r="BX769">
        <v>1</v>
      </c>
      <c r="BY769">
        <v>0</v>
      </c>
      <c r="BZ769">
        <v>0</v>
      </c>
      <c r="CA769">
        <v>0</v>
      </c>
      <c r="CB769">
        <v>0</v>
      </c>
      <c r="CC769">
        <v>0</v>
      </c>
      <c r="CD769">
        <v>0</v>
      </c>
      <c r="CE769" s="15">
        <v>1</v>
      </c>
      <c r="CF769">
        <v>0.63</v>
      </c>
      <c r="CG769">
        <v>161</v>
      </c>
      <c r="CH769">
        <v>1</v>
      </c>
      <c r="CI769">
        <v>0</v>
      </c>
      <c r="CJ769">
        <v>29</v>
      </c>
      <c r="CK769" s="28" t="s">
        <v>80</v>
      </c>
    </row>
    <row r="770" spans="1:89" x14ac:dyDescent="0.35">
      <c r="A770">
        <v>769</v>
      </c>
      <c r="B770">
        <v>49</v>
      </c>
      <c r="C770" s="21" t="s">
        <v>190</v>
      </c>
      <c r="D770" s="11">
        <v>2.6</v>
      </c>
      <c r="E770" s="12">
        <v>1.6</v>
      </c>
      <c r="F770" s="7">
        <f t="shared" si="133"/>
        <v>1.625</v>
      </c>
      <c r="G770" s="8">
        <v>0</v>
      </c>
      <c r="H770" s="9">
        <v>0</v>
      </c>
      <c r="I770" s="9">
        <v>0</v>
      </c>
      <c r="J770" s="9">
        <v>1</v>
      </c>
      <c r="K770" s="9">
        <v>0</v>
      </c>
      <c r="L770" s="8">
        <v>47881</v>
      </c>
      <c r="M770" s="9">
        <v>7</v>
      </c>
      <c r="N770" s="9">
        <f t="shared" ref="N770:N833" si="135">L770-M770-1</f>
        <v>47873</v>
      </c>
      <c r="O770" s="9">
        <f t="shared" ref="O770:O833" si="136">COUNTIF(B:B,B770)</f>
        <v>4</v>
      </c>
      <c r="P770" s="7">
        <f>(6*AE770+11*AF770)</f>
        <v>9.8500000000000014</v>
      </c>
      <c r="Q770" s="7">
        <f t="shared" si="134"/>
        <v>1.1499999999999986</v>
      </c>
      <c r="R770" s="9">
        <v>1</v>
      </c>
      <c r="S770" s="9">
        <v>0</v>
      </c>
      <c r="T770" s="9">
        <v>1</v>
      </c>
      <c r="U770" s="9">
        <v>0</v>
      </c>
      <c r="V770" s="9">
        <v>0</v>
      </c>
      <c r="W770" s="25">
        <v>0</v>
      </c>
      <c r="X770" s="9">
        <v>0</v>
      </c>
      <c r="Y770" s="9">
        <v>0</v>
      </c>
      <c r="Z770" s="25">
        <v>1</v>
      </c>
      <c r="AA770" s="9">
        <v>1</v>
      </c>
      <c r="AB770" s="25">
        <v>0</v>
      </c>
      <c r="AC770" s="17">
        <v>1987</v>
      </c>
      <c r="AD770" s="27">
        <v>0</v>
      </c>
      <c r="AE770" s="27">
        <v>0.23</v>
      </c>
      <c r="AF770" s="27">
        <v>0.77</v>
      </c>
      <c r="AG770" s="34">
        <v>0</v>
      </c>
      <c r="AH770" s="33">
        <v>1</v>
      </c>
      <c r="AI770" s="15">
        <v>0</v>
      </c>
      <c r="AJ770" s="27">
        <v>1</v>
      </c>
      <c r="AK770" s="31">
        <v>0</v>
      </c>
      <c r="AL770">
        <v>1</v>
      </c>
      <c r="AM770" s="31">
        <v>0</v>
      </c>
      <c r="AN770">
        <v>1</v>
      </c>
      <c r="AO770" s="15">
        <v>0</v>
      </c>
      <c r="AP770">
        <f t="shared" si="131"/>
        <v>0.86519999999999997</v>
      </c>
      <c r="AQ770" s="15">
        <v>0.1348</v>
      </c>
      <c r="AR770" s="15" t="s">
        <v>191</v>
      </c>
      <c r="AS770">
        <v>1</v>
      </c>
      <c r="AT770">
        <v>0</v>
      </c>
      <c r="AU770">
        <v>0</v>
      </c>
      <c r="AV770">
        <v>0</v>
      </c>
      <c r="AW770">
        <v>0</v>
      </c>
      <c r="AX770">
        <v>0</v>
      </c>
      <c r="AY770" s="15">
        <v>0</v>
      </c>
      <c r="AZ770">
        <v>1</v>
      </c>
      <c r="BA770">
        <v>0</v>
      </c>
      <c r="BB770" s="15">
        <v>0</v>
      </c>
      <c r="BC770">
        <v>16480</v>
      </c>
      <c r="BD770">
        <v>326</v>
      </c>
      <c r="BE770" s="21">
        <v>0.96</v>
      </c>
      <c r="BF770" s="21">
        <v>17</v>
      </c>
      <c r="BG770">
        <v>0</v>
      </c>
      <c r="BH770">
        <v>0</v>
      </c>
      <c r="BI770">
        <v>0</v>
      </c>
      <c r="BJ770">
        <v>0</v>
      </c>
      <c r="BK770">
        <v>0</v>
      </c>
      <c r="BL770" s="15">
        <v>1</v>
      </c>
      <c r="BM770">
        <v>0</v>
      </c>
      <c r="BN770">
        <v>1</v>
      </c>
      <c r="BO770">
        <v>0</v>
      </c>
      <c r="BP770" s="15">
        <v>0</v>
      </c>
      <c r="BQ770">
        <v>0</v>
      </c>
      <c r="BR770">
        <v>0</v>
      </c>
      <c r="BS770" s="15">
        <v>1</v>
      </c>
      <c r="BT770">
        <v>1</v>
      </c>
      <c r="BU770">
        <v>1</v>
      </c>
      <c r="BV770">
        <v>1</v>
      </c>
      <c r="BW770">
        <v>1</v>
      </c>
      <c r="BX770">
        <v>1</v>
      </c>
      <c r="BY770">
        <v>0</v>
      </c>
      <c r="BZ770">
        <v>0</v>
      </c>
      <c r="CA770">
        <v>0</v>
      </c>
      <c r="CB770">
        <v>0</v>
      </c>
      <c r="CC770">
        <v>0</v>
      </c>
      <c r="CD770">
        <v>0</v>
      </c>
      <c r="CE770" s="15">
        <v>1</v>
      </c>
      <c r="CF770">
        <v>0.63</v>
      </c>
      <c r="CG770">
        <v>161</v>
      </c>
      <c r="CH770">
        <v>1</v>
      </c>
      <c r="CI770">
        <v>0</v>
      </c>
      <c r="CJ770">
        <v>29</v>
      </c>
      <c r="CK770" s="28" t="s">
        <v>80</v>
      </c>
    </row>
    <row r="771" spans="1:89" s="99" customFormat="1" x14ac:dyDescent="0.35">
      <c r="A771" s="99">
        <v>770</v>
      </c>
      <c r="B771" s="99">
        <v>49</v>
      </c>
      <c r="C771" s="100" t="s">
        <v>190</v>
      </c>
      <c r="D771" s="101">
        <v>4.0999999999999996</v>
      </c>
      <c r="E771" s="102">
        <v>1.8</v>
      </c>
      <c r="F771" s="103">
        <f t="shared" si="133"/>
        <v>2.2777777777777777</v>
      </c>
      <c r="G771" s="105">
        <v>0</v>
      </c>
      <c r="H771" s="106">
        <v>0</v>
      </c>
      <c r="I771" s="106">
        <v>0</v>
      </c>
      <c r="J771" s="106">
        <v>1</v>
      </c>
      <c r="K771" s="106">
        <v>0</v>
      </c>
      <c r="L771" s="105">
        <v>47881</v>
      </c>
      <c r="M771" s="106">
        <v>7</v>
      </c>
      <c r="N771" s="106">
        <f t="shared" si="135"/>
        <v>47873</v>
      </c>
      <c r="O771" s="106">
        <f t="shared" si="136"/>
        <v>4</v>
      </c>
      <c r="P771" s="103">
        <f>(6*AE771+11*AF771)</f>
        <v>9.8500000000000014</v>
      </c>
      <c r="Q771" s="103">
        <f t="shared" si="134"/>
        <v>1.1499999999999986</v>
      </c>
      <c r="R771" s="106">
        <v>1</v>
      </c>
      <c r="S771" s="106">
        <v>0</v>
      </c>
      <c r="T771" s="106">
        <v>1</v>
      </c>
      <c r="U771" s="106">
        <v>0</v>
      </c>
      <c r="V771" s="106">
        <v>0</v>
      </c>
      <c r="W771" s="107">
        <v>0</v>
      </c>
      <c r="X771" s="106">
        <v>0</v>
      </c>
      <c r="Y771" s="106">
        <v>0</v>
      </c>
      <c r="Z771" s="107">
        <v>1</v>
      </c>
      <c r="AA771" s="106">
        <v>1</v>
      </c>
      <c r="AB771" s="107">
        <v>0</v>
      </c>
      <c r="AC771" s="108">
        <v>1987</v>
      </c>
      <c r="AD771" s="104">
        <v>0</v>
      </c>
      <c r="AE771" s="104">
        <v>0.23</v>
      </c>
      <c r="AF771" s="104">
        <v>0.77</v>
      </c>
      <c r="AG771" s="109">
        <v>0</v>
      </c>
      <c r="AH771" s="110">
        <v>1</v>
      </c>
      <c r="AI771" s="111">
        <v>0</v>
      </c>
      <c r="AJ771" s="104">
        <v>1</v>
      </c>
      <c r="AK771" s="112">
        <v>0</v>
      </c>
      <c r="AL771" s="99">
        <v>1</v>
      </c>
      <c r="AM771" s="112">
        <v>0</v>
      </c>
      <c r="AN771">
        <v>1</v>
      </c>
      <c r="AO771" s="111">
        <v>0</v>
      </c>
      <c r="AP771" s="99">
        <f t="shared" si="131"/>
        <v>0.86519999999999997</v>
      </c>
      <c r="AQ771" s="111">
        <v>0.1348</v>
      </c>
      <c r="AR771" s="111" t="s">
        <v>191</v>
      </c>
      <c r="AS771">
        <v>1</v>
      </c>
      <c r="AT771">
        <v>0</v>
      </c>
      <c r="AU771">
        <v>0</v>
      </c>
      <c r="AV771">
        <v>0</v>
      </c>
      <c r="AW771">
        <v>0</v>
      </c>
      <c r="AX771">
        <v>0</v>
      </c>
      <c r="AY771" s="111">
        <v>0</v>
      </c>
      <c r="AZ771">
        <v>1</v>
      </c>
      <c r="BA771">
        <v>0</v>
      </c>
      <c r="BB771" s="111">
        <v>0</v>
      </c>
      <c r="BC771">
        <v>16480</v>
      </c>
      <c r="BD771">
        <v>326</v>
      </c>
      <c r="BE771" s="100">
        <v>0.96</v>
      </c>
      <c r="BF771" s="100">
        <v>17</v>
      </c>
      <c r="BG771" s="99">
        <v>0</v>
      </c>
      <c r="BH771" s="99">
        <v>0</v>
      </c>
      <c r="BI771" s="99">
        <v>0</v>
      </c>
      <c r="BJ771" s="99">
        <v>0</v>
      </c>
      <c r="BK771" s="99">
        <v>0</v>
      </c>
      <c r="BL771" s="111">
        <v>1</v>
      </c>
      <c r="BM771" s="99">
        <v>0</v>
      </c>
      <c r="BN771" s="99">
        <v>1</v>
      </c>
      <c r="BO771" s="99">
        <v>0</v>
      </c>
      <c r="BP771" s="111">
        <v>0</v>
      </c>
      <c r="BQ771" s="99">
        <v>0</v>
      </c>
      <c r="BR771" s="99">
        <v>0</v>
      </c>
      <c r="BS771" s="111">
        <v>1</v>
      </c>
      <c r="BT771" s="99">
        <v>1</v>
      </c>
      <c r="BU771" s="99">
        <v>1</v>
      </c>
      <c r="BV771" s="99">
        <v>1</v>
      </c>
      <c r="BW771" s="99">
        <v>1</v>
      </c>
      <c r="BX771" s="99">
        <v>1</v>
      </c>
      <c r="BY771" s="99">
        <v>0</v>
      </c>
      <c r="BZ771" s="99">
        <v>0</v>
      </c>
      <c r="CA771">
        <v>0</v>
      </c>
      <c r="CB771" s="99">
        <v>0</v>
      </c>
      <c r="CC771" s="99">
        <v>0</v>
      </c>
      <c r="CD771" s="99">
        <v>0</v>
      </c>
      <c r="CE771" s="111">
        <v>1</v>
      </c>
      <c r="CF771">
        <v>0.63</v>
      </c>
      <c r="CG771">
        <v>161</v>
      </c>
      <c r="CH771">
        <v>1</v>
      </c>
      <c r="CI771">
        <v>0</v>
      </c>
      <c r="CJ771">
        <v>29</v>
      </c>
      <c r="CK771" s="28" t="s">
        <v>80</v>
      </c>
    </row>
    <row r="772" spans="1:89" x14ac:dyDescent="0.35">
      <c r="A772">
        <v>771</v>
      </c>
      <c r="B772">
        <v>50</v>
      </c>
      <c r="C772" s="21" t="s">
        <v>192</v>
      </c>
      <c r="D772" s="11">
        <v>8.6</v>
      </c>
      <c r="E772" s="12">
        <v>0.5</v>
      </c>
      <c r="F772" s="7">
        <f t="shared" si="133"/>
        <v>17.2</v>
      </c>
      <c r="G772" s="8">
        <v>0</v>
      </c>
      <c r="H772" s="9">
        <v>0</v>
      </c>
      <c r="I772" s="9">
        <v>0</v>
      </c>
      <c r="J772" s="9">
        <v>1</v>
      </c>
      <c r="K772" s="9">
        <v>0</v>
      </c>
      <c r="L772" s="8">
        <v>32775</v>
      </c>
      <c r="M772" s="9">
        <v>3</v>
      </c>
      <c r="N772" s="9">
        <f t="shared" si="135"/>
        <v>32771</v>
      </c>
      <c r="O772" s="9">
        <f t="shared" si="136"/>
        <v>6</v>
      </c>
      <c r="P772" s="7">
        <v>12.6</v>
      </c>
      <c r="Q772" s="7">
        <f t="shared" si="134"/>
        <v>25.9</v>
      </c>
      <c r="R772" s="9">
        <v>1</v>
      </c>
      <c r="S772" s="9">
        <v>0</v>
      </c>
      <c r="T772" s="9">
        <v>1</v>
      </c>
      <c r="U772" s="9">
        <v>0</v>
      </c>
      <c r="V772" s="9">
        <v>0</v>
      </c>
      <c r="W772" s="25">
        <v>0</v>
      </c>
      <c r="X772" s="9">
        <v>0</v>
      </c>
      <c r="Y772" s="9">
        <v>1</v>
      </c>
      <c r="Z772" s="25">
        <v>0</v>
      </c>
      <c r="AA772" s="9">
        <v>0</v>
      </c>
      <c r="AB772" s="25">
        <v>1</v>
      </c>
      <c r="AC772" s="17">
        <v>2008</v>
      </c>
      <c r="AD772" s="27">
        <v>0</v>
      </c>
      <c r="AE772" s="27">
        <v>0</v>
      </c>
      <c r="AF772" s="27">
        <v>0</v>
      </c>
      <c r="AG772" s="34">
        <v>1</v>
      </c>
      <c r="AH772" s="33" t="s">
        <v>87</v>
      </c>
      <c r="AI772" s="15" t="s">
        <v>87</v>
      </c>
      <c r="AJ772" s="27">
        <v>1</v>
      </c>
      <c r="AK772" s="31">
        <v>0</v>
      </c>
      <c r="AL772" t="s">
        <v>87</v>
      </c>
      <c r="AM772" s="31" t="s">
        <v>87</v>
      </c>
      <c r="AN772">
        <v>0</v>
      </c>
      <c r="AO772" s="15">
        <v>1</v>
      </c>
      <c r="AP772" t="s">
        <v>87</v>
      </c>
      <c r="AQ772" s="15" t="s">
        <v>87</v>
      </c>
      <c r="AR772" s="15" t="s">
        <v>2</v>
      </c>
      <c r="AS772">
        <v>1</v>
      </c>
      <c r="AT772">
        <v>0</v>
      </c>
      <c r="AU772">
        <v>0</v>
      </c>
      <c r="AV772">
        <v>0</v>
      </c>
      <c r="AW772">
        <v>0</v>
      </c>
      <c r="AX772">
        <v>0</v>
      </c>
      <c r="AY772" s="15">
        <v>0</v>
      </c>
      <c r="AZ772">
        <v>1</v>
      </c>
      <c r="BA772">
        <v>0</v>
      </c>
      <c r="BB772" s="15">
        <v>0</v>
      </c>
      <c r="BC772">
        <v>30085</v>
      </c>
      <c r="BD772">
        <v>1893</v>
      </c>
      <c r="BE772" s="21">
        <v>0.92300000000000004</v>
      </c>
      <c r="BF772" s="21">
        <v>44.5</v>
      </c>
      <c r="BG772">
        <v>1</v>
      </c>
      <c r="BH772">
        <v>0</v>
      </c>
      <c r="BI772">
        <v>0</v>
      </c>
      <c r="BJ772">
        <v>0</v>
      </c>
      <c r="BK772">
        <v>0</v>
      </c>
      <c r="BL772" s="15">
        <v>0</v>
      </c>
      <c r="BM772">
        <v>0</v>
      </c>
      <c r="BN772">
        <v>0</v>
      </c>
      <c r="BO772">
        <v>0</v>
      </c>
      <c r="BP772" s="15">
        <v>1</v>
      </c>
      <c r="BQ772">
        <v>0</v>
      </c>
      <c r="BR772">
        <v>0</v>
      </c>
      <c r="BS772" s="15">
        <v>0</v>
      </c>
      <c r="BT772">
        <v>0</v>
      </c>
      <c r="BU772">
        <v>0</v>
      </c>
      <c r="BV772">
        <v>1</v>
      </c>
      <c r="BW772">
        <v>1</v>
      </c>
      <c r="BX772">
        <v>0</v>
      </c>
      <c r="BY772">
        <v>0</v>
      </c>
      <c r="BZ772">
        <v>0</v>
      </c>
      <c r="CA772">
        <v>0</v>
      </c>
      <c r="CB772">
        <v>0</v>
      </c>
      <c r="CC772">
        <v>0</v>
      </c>
      <c r="CD772">
        <v>0</v>
      </c>
      <c r="CE772" s="15">
        <v>0</v>
      </c>
      <c r="CF772">
        <v>0.29799999999999999</v>
      </c>
      <c r="CG772">
        <v>7</v>
      </c>
      <c r="CH772">
        <v>0</v>
      </c>
      <c r="CI772">
        <v>1</v>
      </c>
      <c r="CJ772">
        <v>38</v>
      </c>
      <c r="CK772" s="28" t="s">
        <v>80</v>
      </c>
    </row>
    <row r="773" spans="1:89" x14ac:dyDescent="0.35">
      <c r="A773">
        <v>772</v>
      </c>
      <c r="B773">
        <v>50</v>
      </c>
      <c r="C773" s="21" t="s">
        <v>192</v>
      </c>
      <c r="D773" s="11">
        <v>9</v>
      </c>
      <c r="E773" s="12">
        <v>0.7</v>
      </c>
      <c r="F773" s="7">
        <f t="shared" si="133"/>
        <v>12.857142857142858</v>
      </c>
      <c r="G773" s="8">
        <v>0</v>
      </c>
      <c r="H773" s="9">
        <v>0</v>
      </c>
      <c r="I773" s="9">
        <v>0</v>
      </c>
      <c r="J773" s="9">
        <v>1</v>
      </c>
      <c r="K773" s="9">
        <v>0</v>
      </c>
      <c r="L773" s="8">
        <v>32804</v>
      </c>
      <c r="M773" s="9">
        <v>3</v>
      </c>
      <c r="N773" s="9">
        <f t="shared" si="135"/>
        <v>32800</v>
      </c>
      <c r="O773" s="9">
        <f t="shared" si="136"/>
        <v>6</v>
      </c>
      <c r="P773" s="7">
        <v>12.6</v>
      </c>
      <c r="Q773" s="7">
        <f t="shared" si="134"/>
        <v>25.9</v>
      </c>
      <c r="R773" s="9">
        <v>1</v>
      </c>
      <c r="S773" s="9">
        <v>0</v>
      </c>
      <c r="T773" s="9">
        <v>0</v>
      </c>
      <c r="U773" s="9">
        <v>1</v>
      </c>
      <c r="V773" s="9">
        <v>0</v>
      </c>
      <c r="W773" s="25">
        <v>0</v>
      </c>
      <c r="X773" s="9">
        <v>0</v>
      </c>
      <c r="Y773" s="9">
        <v>1</v>
      </c>
      <c r="Z773" s="25">
        <v>0</v>
      </c>
      <c r="AA773" s="9">
        <v>0</v>
      </c>
      <c r="AB773" s="25">
        <v>1</v>
      </c>
      <c r="AC773" s="17">
        <v>2008</v>
      </c>
      <c r="AD773" s="27">
        <v>0</v>
      </c>
      <c r="AE773" s="27">
        <v>0</v>
      </c>
      <c r="AF773" s="27">
        <v>0</v>
      </c>
      <c r="AG773" s="34">
        <v>1</v>
      </c>
      <c r="AH773" s="33" t="s">
        <v>87</v>
      </c>
      <c r="AI773" s="15" t="s">
        <v>87</v>
      </c>
      <c r="AJ773" s="27">
        <v>1</v>
      </c>
      <c r="AK773" s="31">
        <v>0</v>
      </c>
      <c r="AL773" t="s">
        <v>87</v>
      </c>
      <c r="AM773" s="31" t="s">
        <v>87</v>
      </c>
      <c r="AN773">
        <v>0</v>
      </c>
      <c r="AO773" s="15">
        <v>1</v>
      </c>
      <c r="AP773" t="s">
        <v>87</v>
      </c>
      <c r="AQ773" s="15" t="s">
        <v>87</v>
      </c>
      <c r="AR773" s="15" t="s">
        <v>2</v>
      </c>
      <c r="AS773">
        <v>1</v>
      </c>
      <c r="AT773">
        <v>0</v>
      </c>
      <c r="AU773">
        <v>0</v>
      </c>
      <c r="AV773">
        <v>0</v>
      </c>
      <c r="AW773">
        <v>0</v>
      </c>
      <c r="AX773">
        <v>0</v>
      </c>
      <c r="AY773" s="15">
        <v>0</v>
      </c>
      <c r="AZ773">
        <v>1</v>
      </c>
      <c r="BA773">
        <v>0</v>
      </c>
      <c r="BB773" s="15">
        <v>0</v>
      </c>
      <c r="BC773">
        <v>30085</v>
      </c>
      <c r="BD773">
        <v>1893</v>
      </c>
      <c r="BE773" s="21">
        <v>0.92300000000000004</v>
      </c>
      <c r="BF773" s="21">
        <v>44.5</v>
      </c>
      <c r="BG773">
        <v>1</v>
      </c>
      <c r="BH773">
        <v>0</v>
      </c>
      <c r="BI773">
        <v>0</v>
      </c>
      <c r="BJ773">
        <v>0</v>
      </c>
      <c r="BK773">
        <v>0</v>
      </c>
      <c r="BL773" s="15">
        <v>0</v>
      </c>
      <c r="BM773">
        <v>0</v>
      </c>
      <c r="BN773">
        <v>0</v>
      </c>
      <c r="BO773">
        <v>0</v>
      </c>
      <c r="BP773" s="15">
        <v>1</v>
      </c>
      <c r="BQ773">
        <v>0</v>
      </c>
      <c r="BR773">
        <v>0</v>
      </c>
      <c r="BS773" s="15">
        <v>0</v>
      </c>
      <c r="BT773">
        <v>0</v>
      </c>
      <c r="BU773">
        <v>0</v>
      </c>
      <c r="BV773">
        <v>1</v>
      </c>
      <c r="BW773">
        <v>1</v>
      </c>
      <c r="BX773">
        <v>0</v>
      </c>
      <c r="BY773">
        <v>0</v>
      </c>
      <c r="BZ773">
        <v>0</v>
      </c>
      <c r="CA773">
        <v>0</v>
      </c>
      <c r="CB773">
        <v>0</v>
      </c>
      <c r="CC773">
        <v>0</v>
      </c>
      <c r="CD773">
        <v>0</v>
      </c>
      <c r="CE773" s="15">
        <v>0</v>
      </c>
      <c r="CF773">
        <v>0.29799999999999999</v>
      </c>
      <c r="CG773">
        <v>7</v>
      </c>
      <c r="CH773">
        <v>0</v>
      </c>
      <c r="CI773">
        <v>1</v>
      </c>
      <c r="CJ773">
        <v>38</v>
      </c>
      <c r="CK773" s="28" t="s">
        <v>80</v>
      </c>
    </row>
    <row r="774" spans="1:89" x14ac:dyDescent="0.35">
      <c r="A774">
        <v>773</v>
      </c>
      <c r="B774">
        <v>50</v>
      </c>
      <c r="C774" s="21" t="s">
        <v>192</v>
      </c>
      <c r="D774" s="11">
        <v>10.3</v>
      </c>
      <c r="E774" s="12">
        <v>0.7</v>
      </c>
      <c r="F774" s="7">
        <f t="shared" si="133"/>
        <v>14.714285714285717</v>
      </c>
      <c r="G774" s="8">
        <v>0</v>
      </c>
      <c r="H774" s="9">
        <v>0</v>
      </c>
      <c r="I774" s="9">
        <v>0</v>
      </c>
      <c r="J774" s="9">
        <v>1</v>
      </c>
      <c r="K774" s="9">
        <v>0</v>
      </c>
      <c r="L774" s="8">
        <v>33613</v>
      </c>
      <c r="M774" s="9">
        <v>3</v>
      </c>
      <c r="N774" s="9">
        <f t="shared" si="135"/>
        <v>33609</v>
      </c>
      <c r="O774" s="9">
        <f t="shared" si="136"/>
        <v>6</v>
      </c>
      <c r="P774" s="7">
        <v>12.6</v>
      </c>
      <c r="Q774" s="7">
        <f t="shared" si="134"/>
        <v>25.9</v>
      </c>
      <c r="R774" s="9">
        <v>1</v>
      </c>
      <c r="S774" s="9">
        <v>0</v>
      </c>
      <c r="T774" s="9">
        <v>0</v>
      </c>
      <c r="U774" s="9">
        <v>0</v>
      </c>
      <c r="V774" s="9">
        <v>0</v>
      </c>
      <c r="W774" s="25">
        <v>1</v>
      </c>
      <c r="X774" s="9">
        <v>0</v>
      </c>
      <c r="Y774" s="9">
        <v>1</v>
      </c>
      <c r="Z774" s="25">
        <v>0</v>
      </c>
      <c r="AA774" s="9">
        <v>0</v>
      </c>
      <c r="AB774" s="25">
        <v>1</v>
      </c>
      <c r="AC774" s="17">
        <v>2008</v>
      </c>
      <c r="AD774" s="27">
        <v>0</v>
      </c>
      <c r="AE774" s="27">
        <v>0</v>
      </c>
      <c r="AF774" s="27">
        <v>0</v>
      </c>
      <c r="AG774" s="34">
        <v>1</v>
      </c>
      <c r="AH774" s="33" t="s">
        <v>87</v>
      </c>
      <c r="AI774" s="15" t="s">
        <v>87</v>
      </c>
      <c r="AJ774" s="27">
        <v>1</v>
      </c>
      <c r="AK774" s="31">
        <v>0</v>
      </c>
      <c r="AL774" t="s">
        <v>87</v>
      </c>
      <c r="AM774" s="31" t="s">
        <v>87</v>
      </c>
      <c r="AN774">
        <v>0</v>
      </c>
      <c r="AO774" s="15">
        <v>1</v>
      </c>
      <c r="AP774" t="s">
        <v>87</v>
      </c>
      <c r="AQ774" s="15" t="s">
        <v>87</v>
      </c>
      <c r="AR774" s="15" t="s">
        <v>2</v>
      </c>
      <c r="AS774">
        <v>1</v>
      </c>
      <c r="AT774">
        <v>0</v>
      </c>
      <c r="AU774">
        <v>0</v>
      </c>
      <c r="AV774">
        <v>0</v>
      </c>
      <c r="AW774">
        <v>0</v>
      </c>
      <c r="AX774">
        <v>0</v>
      </c>
      <c r="AY774" s="15">
        <v>0</v>
      </c>
      <c r="AZ774">
        <v>1</v>
      </c>
      <c r="BA774">
        <v>0</v>
      </c>
      <c r="BB774" s="15">
        <v>0</v>
      </c>
      <c r="BC774">
        <v>30085</v>
      </c>
      <c r="BD774">
        <v>1893</v>
      </c>
      <c r="BE774" s="21">
        <v>0.92300000000000004</v>
      </c>
      <c r="BF774" s="21">
        <v>44.5</v>
      </c>
      <c r="BG774">
        <v>1</v>
      </c>
      <c r="BH774">
        <v>0</v>
      </c>
      <c r="BI774">
        <v>0</v>
      </c>
      <c r="BJ774">
        <v>0</v>
      </c>
      <c r="BK774">
        <v>0</v>
      </c>
      <c r="BL774" s="15">
        <v>0</v>
      </c>
      <c r="BM774">
        <v>0</v>
      </c>
      <c r="BN774">
        <v>0</v>
      </c>
      <c r="BO774">
        <v>0</v>
      </c>
      <c r="BP774" s="15">
        <v>1</v>
      </c>
      <c r="BQ774">
        <v>0</v>
      </c>
      <c r="BR774">
        <v>0</v>
      </c>
      <c r="BS774" s="15">
        <v>0</v>
      </c>
      <c r="BT774">
        <v>0</v>
      </c>
      <c r="BU774">
        <v>0</v>
      </c>
      <c r="BV774">
        <v>1</v>
      </c>
      <c r="BW774">
        <v>1</v>
      </c>
      <c r="BX774">
        <v>0</v>
      </c>
      <c r="BY774">
        <v>0</v>
      </c>
      <c r="BZ774">
        <v>0</v>
      </c>
      <c r="CA774">
        <v>0</v>
      </c>
      <c r="CB774">
        <v>0</v>
      </c>
      <c r="CC774">
        <v>0</v>
      </c>
      <c r="CD774">
        <v>0</v>
      </c>
      <c r="CE774" s="15">
        <v>0</v>
      </c>
      <c r="CF774">
        <v>0.29799999999999999</v>
      </c>
      <c r="CG774">
        <v>7</v>
      </c>
      <c r="CH774">
        <v>0</v>
      </c>
      <c r="CI774">
        <v>1</v>
      </c>
      <c r="CJ774">
        <v>38</v>
      </c>
      <c r="CK774" s="28" t="s">
        <v>80</v>
      </c>
    </row>
    <row r="775" spans="1:89" x14ac:dyDescent="0.35">
      <c r="A775">
        <v>774</v>
      </c>
      <c r="B775">
        <v>50</v>
      </c>
      <c r="C775" s="21" t="s">
        <v>192</v>
      </c>
      <c r="D775" s="11">
        <v>7.6</v>
      </c>
      <c r="E775" s="12">
        <v>0.3</v>
      </c>
      <c r="F775" s="7">
        <f t="shared" si="133"/>
        <v>25.333333333333332</v>
      </c>
      <c r="G775" s="8">
        <v>0</v>
      </c>
      <c r="H775" s="9">
        <v>0</v>
      </c>
      <c r="I775" s="9">
        <v>0</v>
      </c>
      <c r="J775" s="9">
        <v>1</v>
      </c>
      <c r="K775" s="9">
        <v>0</v>
      </c>
      <c r="L775" s="8">
        <v>32791</v>
      </c>
      <c r="M775" s="9">
        <v>3</v>
      </c>
      <c r="N775" s="9">
        <f t="shared" si="135"/>
        <v>32787</v>
      </c>
      <c r="O775" s="9">
        <f t="shared" si="136"/>
        <v>6</v>
      </c>
      <c r="P775" s="7">
        <v>12.8</v>
      </c>
      <c r="Q775" s="7">
        <f t="shared" si="134"/>
        <v>25.7</v>
      </c>
      <c r="R775" s="9">
        <v>1</v>
      </c>
      <c r="S775" s="9">
        <v>0</v>
      </c>
      <c r="T775" s="9">
        <v>1</v>
      </c>
      <c r="U775" s="9">
        <v>0</v>
      </c>
      <c r="V775" s="9">
        <v>0</v>
      </c>
      <c r="W775" s="25">
        <v>0</v>
      </c>
      <c r="X775" s="9">
        <v>0</v>
      </c>
      <c r="Y775" s="9">
        <v>1</v>
      </c>
      <c r="Z775" s="25">
        <v>0</v>
      </c>
      <c r="AA775" s="9">
        <v>0</v>
      </c>
      <c r="AB775" s="25">
        <v>1</v>
      </c>
      <c r="AC775" s="17">
        <v>2008</v>
      </c>
      <c r="AD775" s="27">
        <v>0</v>
      </c>
      <c r="AE775" s="27">
        <v>0</v>
      </c>
      <c r="AF775" s="27">
        <v>0</v>
      </c>
      <c r="AG775" s="34">
        <v>1</v>
      </c>
      <c r="AH775" s="33" t="s">
        <v>87</v>
      </c>
      <c r="AI775" s="15" t="s">
        <v>87</v>
      </c>
      <c r="AJ775">
        <v>0</v>
      </c>
      <c r="AK775" s="31">
        <v>1</v>
      </c>
      <c r="AL775" t="s">
        <v>87</v>
      </c>
      <c r="AM775" s="31" t="s">
        <v>87</v>
      </c>
      <c r="AN775">
        <v>0</v>
      </c>
      <c r="AO775" s="15">
        <v>1</v>
      </c>
      <c r="AP775" t="s">
        <v>87</v>
      </c>
      <c r="AQ775" s="15" t="s">
        <v>87</v>
      </c>
      <c r="AR775" s="15" t="s">
        <v>2</v>
      </c>
      <c r="AS775">
        <v>1</v>
      </c>
      <c r="AT775">
        <v>0</v>
      </c>
      <c r="AU775">
        <v>0</v>
      </c>
      <c r="AV775">
        <v>0</v>
      </c>
      <c r="AW775">
        <v>0</v>
      </c>
      <c r="AX775">
        <v>0</v>
      </c>
      <c r="AY775" s="15">
        <v>0</v>
      </c>
      <c r="AZ775">
        <v>1</v>
      </c>
      <c r="BA775">
        <v>0</v>
      </c>
      <c r="BB775" s="15">
        <v>0</v>
      </c>
      <c r="BC775">
        <v>30085</v>
      </c>
      <c r="BD775">
        <v>1893</v>
      </c>
      <c r="BE775" s="21">
        <v>0.92300000000000004</v>
      </c>
      <c r="BF775" s="21">
        <v>44.5</v>
      </c>
      <c r="BG775">
        <v>1</v>
      </c>
      <c r="BH775">
        <v>0</v>
      </c>
      <c r="BI775">
        <v>0</v>
      </c>
      <c r="BJ775">
        <v>0</v>
      </c>
      <c r="BK775">
        <v>0</v>
      </c>
      <c r="BL775" s="15">
        <v>0</v>
      </c>
      <c r="BM775">
        <v>0</v>
      </c>
      <c r="BN775">
        <v>0</v>
      </c>
      <c r="BO775">
        <v>0</v>
      </c>
      <c r="BP775" s="15">
        <v>1</v>
      </c>
      <c r="BQ775">
        <v>0</v>
      </c>
      <c r="BR775">
        <v>0</v>
      </c>
      <c r="BS775" s="15">
        <v>0</v>
      </c>
      <c r="BT775">
        <v>0</v>
      </c>
      <c r="BU775">
        <v>0</v>
      </c>
      <c r="BV775">
        <v>1</v>
      </c>
      <c r="BW775">
        <v>1</v>
      </c>
      <c r="BX775">
        <v>0</v>
      </c>
      <c r="BY775">
        <v>0</v>
      </c>
      <c r="BZ775">
        <v>0</v>
      </c>
      <c r="CA775">
        <v>0</v>
      </c>
      <c r="CB775">
        <v>0</v>
      </c>
      <c r="CC775">
        <v>0</v>
      </c>
      <c r="CD775">
        <v>0</v>
      </c>
      <c r="CE775" s="15">
        <v>0</v>
      </c>
      <c r="CF775">
        <v>0.29799999999999999</v>
      </c>
      <c r="CG775">
        <v>7</v>
      </c>
      <c r="CH775">
        <v>0</v>
      </c>
      <c r="CI775">
        <v>1</v>
      </c>
      <c r="CJ775">
        <v>38</v>
      </c>
      <c r="CK775" s="28" t="s">
        <v>80</v>
      </c>
    </row>
    <row r="776" spans="1:89" x14ac:dyDescent="0.35">
      <c r="A776">
        <v>775</v>
      </c>
      <c r="B776">
        <v>50</v>
      </c>
      <c r="C776" s="21" t="s">
        <v>192</v>
      </c>
      <c r="D776" s="11">
        <v>11.2</v>
      </c>
      <c r="E776" s="12">
        <v>0.5</v>
      </c>
      <c r="F776" s="7">
        <f t="shared" si="133"/>
        <v>22.4</v>
      </c>
      <c r="G776" s="8">
        <v>0</v>
      </c>
      <c r="H776" s="9">
        <v>0</v>
      </c>
      <c r="I776" s="9">
        <v>0</v>
      </c>
      <c r="J776" s="9">
        <v>1</v>
      </c>
      <c r="K776" s="9">
        <v>0</v>
      </c>
      <c r="L776" s="8">
        <v>32820</v>
      </c>
      <c r="M776" s="9">
        <v>3</v>
      </c>
      <c r="N776" s="9">
        <f t="shared" si="135"/>
        <v>32816</v>
      </c>
      <c r="O776" s="9">
        <f t="shared" si="136"/>
        <v>6</v>
      </c>
      <c r="P776" s="7">
        <v>12.8</v>
      </c>
      <c r="Q776" s="7">
        <f t="shared" si="134"/>
        <v>25.7</v>
      </c>
      <c r="R776" s="9">
        <v>1</v>
      </c>
      <c r="S776" s="9">
        <v>0</v>
      </c>
      <c r="T776" s="9">
        <v>0</v>
      </c>
      <c r="U776" s="9">
        <v>1</v>
      </c>
      <c r="V776" s="9">
        <v>0</v>
      </c>
      <c r="W776" s="25">
        <v>0</v>
      </c>
      <c r="X776" s="9">
        <v>0</v>
      </c>
      <c r="Y776" s="9">
        <v>1</v>
      </c>
      <c r="Z776" s="25">
        <v>0</v>
      </c>
      <c r="AA776" s="9">
        <v>0</v>
      </c>
      <c r="AB776" s="25">
        <v>1</v>
      </c>
      <c r="AC776" s="17">
        <v>2008</v>
      </c>
      <c r="AD776" s="27">
        <v>0</v>
      </c>
      <c r="AE776" s="27">
        <v>0</v>
      </c>
      <c r="AF776" s="27">
        <v>0</v>
      </c>
      <c r="AG776" s="34">
        <v>1</v>
      </c>
      <c r="AH776" s="33" t="s">
        <v>87</v>
      </c>
      <c r="AI776" s="15" t="s">
        <v>87</v>
      </c>
      <c r="AJ776">
        <v>0</v>
      </c>
      <c r="AK776" s="31">
        <v>1</v>
      </c>
      <c r="AL776" t="s">
        <v>87</v>
      </c>
      <c r="AM776" s="31" t="s">
        <v>87</v>
      </c>
      <c r="AN776">
        <v>0</v>
      </c>
      <c r="AO776" s="15">
        <v>1</v>
      </c>
      <c r="AP776" t="s">
        <v>87</v>
      </c>
      <c r="AQ776" s="15" t="s">
        <v>87</v>
      </c>
      <c r="AR776" s="15" t="s">
        <v>2</v>
      </c>
      <c r="AS776">
        <v>1</v>
      </c>
      <c r="AT776">
        <v>0</v>
      </c>
      <c r="AU776">
        <v>0</v>
      </c>
      <c r="AV776">
        <v>0</v>
      </c>
      <c r="AW776">
        <v>0</v>
      </c>
      <c r="AX776">
        <v>0</v>
      </c>
      <c r="AY776" s="15">
        <v>0</v>
      </c>
      <c r="AZ776">
        <v>1</v>
      </c>
      <c r="BA776">
        <v>0</v>
      </c>
      <c r="BB776" s="15">
        <v>0</v>
      </c>
      <c r="BC776">
        <v>30085</v>
      </c>
      <c r="BD776">
        <v>1893</v>
      </c>
      <c r="BE776" s="21">
        <v>0.92300000000000004</v>
      </c>
      <c r="BF776" s="21">
        <v>44.5</v>
      </c>
      <c r="BG776">
        <v>1</v>
      </c>
      <c r="BH776">
        <v>0</v>
      </c>
      <c r="BI776">
        <v>0</v>
      </c>
      <c r="BJ776">
        <v>0</v>
      </c>
      <c r="BK776">
        <v>0</v>
      </c>
      <c r="BL776" s="15">
        <v>0</v>
      </c>
      <c r="BM776">
        <v>0</v>
      </c>
      <c r="BN776">
        <v>0</v>
      </c>
      <c r="BO776">
        <v>0</v>
      </c>
      <c r="BP776" s="15">
        <v>1</v>
      </c>
      <c r="BQ776">
        <v>0</v>
      </c>
      <c r="BR776">
        <v>0</v>
      </c>
      <c r="BS776" s="15">
        <v>0</v>
      </c>
      <c r="BT776">
        <v>0</v>
      </c>
      <c r="BU776">
        <v>0</v>
      </c>
      <c r="BV776">
        <v>1</v>
      </c>
      <c r="BW776">
        <v>1</v>
      </c>
      <c r="BX776">
        <v>0</v>
      </c>
      <c r="BY776">
        <v>0</v>
      </c>
      <c r="BZ776">
        <v>0</v>
      </c>
      <c r="CA776">
        <v>0</v>
      </c>
      <c r="CB776">
        <v>0</v>
      </c>
      <c r="CC776">
        <v>0</v>
      </c>
      <c r="CD776">
        <v>0</v>
      </c>
      <c r="CE776" s="15">
        <v>0</v>
      </c>
      <c r="CF776">
        <v>0.29799999999999999</v>
      </c>
      <c r="CG776">
        <v>7</v>
      </c>
      <c r="CH776">
        <v>0</v>
      </c>
      <c r="CI776">
        <v>1</v>
      </c>
      <c r="CJ776">
        <v>38</v>
      </c>
      <c r="CK776" s="28" t="s">
        <v>80</v>
      </c>
    </row>
    <row r="777" spans="1:89" s="99" customFormat="1" x14ac:dyDescent="0.35">
      <c r="A777" s="99">
        <v>776</v>
      </c>
      <c r="B777" s="99">
        <v>50</v>
      </c>
      <c r="C777" s="100" t="s">
        <v>192</v>
      </c>
      <c r="D777" s="101">
        <v>11.4</v>
      </c>
      <c r="E777" s="102">
        <v>0.5</v>
      </c>
      <c r="F777" s="103">
        <f t="shared" si="133"/>
        <v>22.8</v>
      </c>
      <c r="G777" s="105">
        <v>0</v>
      </c>
      <c r="H777" s="106">
        <v>0</v>
      </c>
      <c r="I777" s="106">
        <v>0</v>
      </c>
      <c r="J777" s="106">
        <v>1</v>
      </c>
      <c r="K777" s="106">
        <v>0</v>
      </c>
      <c r="L777" s="105">
        <v>32891</v>
      </c>
      <c r="M777" s="106">
        <v>3</v>
      </c>
      <c r="N777" s="106">
        <f t="shared" si="135"/>
        <v>32887</v>
      </c>
      <c r="O777" s="106">
        <f t="shared" si="136"/>
        <v>6</v>
      </c>
      <c r="P777" s="103">
        <v>12.8</v>
      </c>
      <c r="Q777" s="103">
        <f t="shared" si="134"/>
        <v>25.7</v>
      </c>
      <c r="R777" s="106">
        <v>1</v>
      </c>
      <c r="S777" s="106">
        <v>0</v>
      </c>
      <c r="T777" s="106">
        <v>0</v>
      </c>
      <c r="U777" s="106">
        <v>0</v>
      </c>
      <c r="V777" s="106">
        <v>0</v>
      </c>
      <c r="W777" s="107">
        <v>1</v>
      </c>
      <c r="X777" s="106">
        <v>0</v>
      </c>
      <c r="Y777" s="106">
        <v>1</v>
      </c>
      <c r="Z777" s="107">
        <v>0</v>
      </c>
      <c r="AA777" s="106">
        <v>0</v>
      </c>
      <c r="AB777" s="107">
        <v>1</v>
      </c>
      <c r="AC777" s="108">
        <v>2008</v>
      </c>
      <c r="AD777" s="104">
        <v>0</v>
      </c>
      <c r="AE777" s="104">
        <v>0</v>
      </c>
      <c r="AF777" s="104">
        <v>0</v>
      </c>
      <c r="AG777" s="109">
        <v>1</v>
      </c>
      <c r="AH777" s="110" t="s">
        <v>87</v>
      </c>
      <c r="AI777" s="111" t="s">
        <v>87</v>
      </c>
      <c r="AJ777" s="99">
        <v>0</v>
      </c>
      <c r="AK777" s="112">
        <v>1</v>
      </c>
      <c r="AL777" s="99" t="s">
        <v>87</v>
      </c>
      <c r="AM777" s="112" t="s">
        <v>87</v>
      </c>
      <c r="AN777">
        <v>0</v>
      </c>
      <c r="AO777" s="111">
        <v>1</v>
      </c>
      <c r="AP777" s="99" t="s">
        <v>87</v>
      </c>
      <c r="AQ777" s="111" t="s">
        <v>87</v>
      </c>
      <c r="AR777" s="111" t="s">
        <v>2</v>
      </c>
      <c r="AS777">
        <v>1</v>
      </c>
      <c r="AT777">
        <v>0</v>
      </c>
      <c r="AU777">
        <v>0</v>
      </c>
      <c r="AV777">
        <v>0</v>
      </c>
      <c r="AW777">
        <v>0</v>
      </c>
      <c r="AX777">
        <v>0</v>
      </c>
      <c r="AY777" s="111">
        <v>0</v>
      </c>
      <c r="AZ777">
        <v>1</v>
      </c>
      <c r="BA777">
        <v>0</v>
      </c>
      <c r="BB777" s="111">
        <v>0</v>
      </c>
      <c r="BC777">
        <v>30085</v>
      </c>
      <c r="BD777">
        <v>1893</v>
      </c>
      <c r="BE777" s="100">
        <v>0.92300000000000004</v>
      </c>
      <c r="BF777" s="100">
        <v>44.5</v>
      </c>
      <c r="BG777" s="99">
        <v>1</v>
      </c>
      <c r="BH777" s="99">
        <v>0</v>
      </c>
      <c r="BI777" s="99">
        <v>0</v>
      </c>
      <c r="BJ777" s="99">
        <v>0</v>
      </c>
      <c r="BK777" s="99">
        <v>0</v>
      </c>
      <c r="BL777" s="111">
        <v>0</v>
      </c>
      <c r="BM777" s="99">
        <v>0</v>
      </c>
      <c r="BN777" s="99">
        <v>0</v>
      </c>
      <c r="BO777" s="99">
        <v>0</v>
      </c>
      <c r="BP777" s="111">
        <v>1</v>
      </c>
      <c r="BQ777" s="99">
        <v>0</v>
      </c>
      <c r="BR777" s="99">
        <v>0</v>
      </c>
      <c r="BS777" s="111">
        <v>0</v>
      </c>
      <c r="BT777" s="99">
        <v>0</v>
      </c>
      <c r="BU777" s="99">
        <v>0</v>
      </c>
      <c r="BV777" s="99">
        <v>1</v>
      </c>
      <c r="BW777" s="99">
        <v>1</v>
      </c>
      <c r="BX777" s="99">
        <v>0</v>
      </c>
      <c r="BY777" s="99">
        <v>0</v>
      </c>
      <c r="BZ777" s="99">
        <v>0</v>
      </c>
      <c r="CA777">
        <v>0</v>
      </c>
      <c r="CB777" s="99">
        <v>0</v>
      </c>
      <c r="CC777" s="99">
        <v>0</v>
      </c>
      <c r="CD777" s="99">
        <v>0</v>
      </c>
      <c r="CE777" s="111">
        <v>0</v>
      </c>
      <c r="CF777">
        <v>0.29799999999999999</v>
      </c>
      <c r="CG777">
        <v>7</v>
      </c>
      <c r="CH777">
        <v>0</v>
      </c>
      <c r="CI777">
        <v>1</v>
      </c>
      <c r="CJ777">
        <v>38</v>
      </c>
      <c r="CK777" s="28" t="s">
        <v>80</v>
      </c>
    </row>
    <row r="778" spans="1:89" s="85" customFormat="1" x14ac:dyDescent="0.35">
      <c r="A778" s="85">
        <v>777</v>
      </c>
      <c r="B778" s="85">
        <v>51</v>
      </c>
      <c r="C778" s="86" t="s">
        <v>193</v>
      </c>
      <c r="D778" s="87">
        <v>6.9290000000000003</v>
      </c>
      <c r="E778" s="88">
        <v>0.35099999999999998</v>
      </c>
      <c r="F778" s="89">
        <f t="shared" si="133"/>
        <v>19.740740740740744</v>
      </c>
      <c r="G778" s="91">
        <v>0</v>
      </c>
      <c r="H778" s="92">
        <v>0</v>
      </c>
      <c r="I778" s="92">
        <v>1</v>
      </c>
      <c r="J778" s="92">
        <v>0</v>
      </c>
      <c r="K778" s="92">
        <v>0</v>
      </c>
      <c r="L778" s="91">
        <v>4596</v>
      </c>
      <c r="M778" s="92">
        <v>8</v>
      </c>
      <c r="N778" s="92">
        <f t="shared" si="135"/>
        <v>4587</v>
      </c>
      <c r="O778" s="92">
        <f t="shared" si="136"/>
        <v>1</v>
      </c>
      <c r="P778" s="89">
        <v>10.683</v>
      </c>
      <c r="Q778" s="89">
        <v>7.8520000000000003</v>
      </c>
      <c r="R778" s="92">
        <v>1</v>
      </c>
      <c r="S778" s="92">
        <v>0</v>
      </c>
      <c r="T778" s="92">
        <v>0</v>
      </c>
      <c r="U778" s="92">
        <v>0</v>
      </c>
      <c r="V778" s="92">
        <v>1</v>
      </c>
      <c r="W778" s="93">
        <v>0</v>
      </c>
      <c r="X778" s="92">
        <v>0</v>
      </c>
      <c r="Y778" s="92">
        <v>1</v>
      </c>
      <c r="Z778" s="93">
        <v>0</v>
      </c>
      <c r="AA778" s="92">
        <v>1</v>
      </c>
      <c r="AB778" s="93">
        <v>0</v>
      </c>
      <c r="AC778" s="94">
        <v>2008</v>
      </c>
      <c r="AD778" s="90" t="s">
        <v>87</v>
      </c>
      <c r="AE778" s="90" t="s">
        <v>87</v>
      </c>
      <c r="AF778" s="90" t="s">
        <v>87</v>
      </c>
      <c r="AG778" s="95" t="s">
        <v>87</v>
      </c>
      <c r="AH778" s="96" t="s">
        <v>87</v>
      </c>
      <c r="AI778" s="97" t="s">
        <v>87</v>
      </c>
      <c r="AJ778" s="85">
        <v>0.66700000000000004</v>
      </c>
      <c r="AK778" s="98">
        <v>0.33300000000000002</v>
      </c>
      <c r="AL778" s="85" t="s">
        <v>87</v>
      </c>
      <c r="AM778" s="98" t="s">
        <v>87</v>
      </c>
      <c r="AN778">
        <v>0</v>
      </c>
      <c r="AO778" s="97">
        <v>1</v>
      </c>
      <c r="AP778" s="85">
        <v>0.32400000000000001</v>
      </c>
      <c r="AQ778" s="97">
        <v>0.67600000000000005</v>
      </c>
      <c r="AR778" s="97" t="s">
        <v>13</v>
      </c>
      <c r="AS778">
        <v>0</v>
      </c>
      <c r="AT778">
        <v>1</v>
      </c>
      <c r="AU778">
        <v>0</v>
      </c>
      <c r="AV778">
        <v>0</v>
      </c>
      <c r="AW778">
        <v>0</v>
      </c>
      <c r="AX778">
        <v>0</v>
      </c>
      <c r="AY778" s="97">
        <v>0</v>
      </c>
      <c r="AZ778">
        <v>0</v>
      </c>
      <c r="BA778">
        <v>1</v>
      </c>
      <c r="BB778" s="97">
        <v>0</v>
      </c>
      <c r="BC778">
        <v>1466</v>
      </c>
      <c r="BD778">
        <v>97</v>
      </c>
      <c r="BE778" s="86">
        <v>0.73299999999999998</v>
      </c>
      <c r="BF778" s="86">
        <v>35.192</v>
      </c>
      <c r="BG778" s="85">
        <v>1</v>
      </c>
      <c r="BH778" s="85">
        <v>0</v>
      </c>
      <c r="BI778" s="85">
        <v>0</v>
      </c>
      <c r="BJ778" s="85">
        <v>0</v>
      </c>
      <c r="BK778" s="85">
        <v>0</v>
      </c>
      <c r="BL778" s="97">
        <v>0</v>
      </c>
      <c r="BM778" s="85">
        <v>0</v>
      </c>
      <c r="BN778" s="85">
        <v>0</v>
      </c>
      <c r="BO778" s="85">
        <v>0</v>
      </c>
      <c r="BP778" s="97">
        <v>1</v>
      </c>
      <c r="BQ778" s="85">
        <v>0</v>
      </c>
      <c r="BR778" s="85">
        <v>0</v>
      </c>
      <c r="BS778" s="97">
        <v>0</v>
      </c>
      <c r="BT778" s="85">
        <v>0</v>
      </c>
      <c r="BU778" s="85">
        <v>0</v>
      </c>
      <c r="BV778" s="85">
        <v>1</v>
      </c>
      <c r="BW778" s="85">
        <v>1</v>
      </c>
      <c r="BX778" s="85">
        <v>0</v>
      </c>
      <c r="BY778" s="85">
        <v>0</v>
      </c>
      <c r="BZ778" s="85">
        <v>0</v>
      </c>
      <c r="CA778" s="85">
        <v>0</v>
      </c>
      <c r="CB778" s="85">
        <v>0</v>
      </c>
      <c r="CC778" s="85">
        <v>0</v>
      </c>
      <c r="CD778" s="85">
        <v>0</v>
      </c>
      <c r="CE778" s="97">
        <v>0</v>
      </c>
      <c r="CF778">
        <v>0.20599999999999999</v>
      </c>
      <c r="CG778">
        <v>0</v>
      </c>
      <c r="CH778">
        <v>1</v>
      </c>
      <c r="CI778">
        <v>0</v>
      </c>
      <c r="CJ778">
        <v>34</v>
      </c>
      <c r="CK778" s="28" t="s">
        <v>80</v>
      </c>
    </row>
    <row r="779" spans="1:89" x14ac:dyDescent="0.35">
      <c r="A779">
        <v>778</v>
      </c>
      <c r="B779">
        <v>52</v>
      </c>
      <c r="C779" s="21" t="s">
        <v>194</v>
      </c>
      <c r="D779" s="11">
        <v>6.55</v>
      </c>
      <c r="E779" s="12">
        <v>0.03</v>
      </c>
      <c r="F779" s="7">
        <f t="shared" si="133"/>
        <v>218.33333333333334</v>
      </c>
      <c r="G779" s="8">
        <v>0</v>
      </c>
      <c r="H779" s="9">
        <v>0</v>
      </c>
      <c r="I779" s="9">
        <v>0</v>
      </c>
      <c r="J779" s="9">
        <v>1</v>
      </c>
      <c r="K779" s="9">
        <v>0</v>
      </c>
      <c r="L779" s="8">
        <v>279522</v>
      </c>
      <c r="M779" s="9">
        <v>4</v>
      </c>
      <c r="N779" s="9">
        <f t="shared" si="135"/>
        <v>279517</v>
      </c>
      <c r="O779" s="9">
        <f t="shared" si="136"/>
        <v>8</v>
      </c>
      <c r="P779" s="7">
        <v>13.04</v>
      </c>
      <c r="Q779" s="7">
        <f t="shared" ref="Q779:Q786" si="137">BF779-P779-6</f>
        <v>22.4</v>
      </c>
      <c r="R779" s="9">
        <v>1</v>
      </c>
      <c r="S779" s="9">
        <v>0</v>
      </c>
      <c r="T779" s="9">
        <v>0</v>
      </c>
      <c r="U779" s="9">
        <v>1</v>
      </c>
      <c r="V779" s="9">
        <v>0</v>
      </c>
      <c r="W779" s="25">
        <v>0</v>
      </c>
      <c r="X779" s="9">
        <v>0</v>
      </c>
      <c r="Y779" s="9">
        <v>0</v>
      </c>
      <c r="Z779" s="25">
        <v>1</v>
      </c>
      <c r="AA779" s="9">
        <v>1</v>
      </c>
      <c r="AB779" s="25">
        <v>0</v>
      </c>
      <c r="AC779" s="17">
        <v>1980</v>
      </c>
      <c r="AD779" s="27">
        <v>7.0000000000000007E-2</v>
      </c>
      <c r="AE779" s="27">
        <v>7.0000000000000007E-2</v>
      </c>
      <c r="AF779" s="27">
        <v>0.4</v>
      </c>
      <c r="AG779" s="34">
        <v>0.46</v>
      </c>
      <c r="AH779" s="33">
        <v>1</v>
      </c>
      <c r="AI779" s="15">
        <v>0</v>
      </c>
      <c r="AJ779">
        <v>1</v>
      </c>
      <c r="AK779" s="31">
        <v>0</v>
      </c>
      <c r="AL779">
        <v>0.86</v>
      </c>
      <c r="AM779" s="31">
        <v>0.14000000000000001</v>
      </c>
      <c r="AN779">
        <v>0</v>
      </c>
      <c r="AO779" s="15">
        <v>1</v>
      </c>
      <c r="AP779">
        <v>0.23</v>
      </c>
      <c r="AQ779" s="15">
        <v>0.77</v>
      </c>
      <c r="AR779" s="15" t="s">
        <v>129</v>
      </c>
      <c r="AS779">
        <v>1</v>
      </c>
      <c r="AT779">
        <v>0</v>
      </c>
      <c r="AU779">
        <v>0</v>
      </c>
      <c r="AV779">
        <v>0</v>
      </c>
      <c r="AW779">
        <v>0</v>
      </c>
      <c r="AX779">
        <v>0</v>
      </c>
      <c r="AY779" s="15">
        <v>0</v>
      </c>
      <c r="AZ779">
        <v>1</v>
      </c>
      <c r="BA779">
        <v>0</v>
      </c>
      <c r="BB779" s="15">
        <v>0</v>
      </c>
      <c r="BC779">
        <v>19291</v>
      </c>
      <c r="BD779">
        <v>1766</v>
      </c>
      <c r="BE779" s="21">
        <v>0.91900000000000004</v>
      </c>
      <c r="BF779" s="21">
        <v>41.44</v>
      </c>
      <c r="BG779">
        <v>1</v>
      </c>
      <c r="BH779">
        <v>0</v>
      </c>
      <c r="BI779">
        <v>0</v>
      </c>
      <c r="BJ779">
        <v>0</v>
      </c>
      <c r="BK779">
        <v>0</v>
      </c>
      <c r="BL779" s="15">
        <v>0</v>
      </c>
      <c r="BM779">
        <v>0</v>
      </c>
      <c r="BN779">
        <v>0</v>
      </c>
      <c r="BO779">
        <v>1</v>
      </c>
      <c r="BP779" s="15">
        <v>0</v>
      </c>
      <c r="BQ779">
        <v>0</v>
      </c>
      <c r="BR779">
        <v>0</v>
      </c>
      <c r="BS779" s="15">
        <v>0</v>
      </c>
      <c r="BT779">
        <v>0</v>
      </c>
      <c r="BU779">
        <v>0</v>
      </c>
      <c r="BV779">
        <v>0</v>
      </c>
      <c r="BW779">
        <v>0</v>
      </c>
      <c r="BX779">
        <v>0</v>
      </c>
      <c r="BY779">
        <v>0</v>
      </c>
      <c r="BZ779">
        <v>0</v>
      </c>
      <c r="CA779">
        <v>0</v>
      </c>
      <c r="CB779">
        <v>0</v>
      </c>
      <c r="CC779">
        <v>0</v>
      </c>
      <c r="CD779">
        <v>0</v>
      </c>
      <c r="CE779" s="15">
        <v>1</v>
      </c>
      <c r="CF779">
        <v>6.9000000000000006E-2</v>
      </c>
      <c r="CG779">
        <v>47</v>
      </c>
      <c r="CH779">
        <v>1</v>
      </c>
      <c r="CI779">
        <v>0</v>
      </c>
      <c r="CJ779">
        <v>31</v>
      </c>
      <c r="CK779" s="28" t="s">
        <v>80</v>
      </c>
    </row>
    <row r="780" spans="1:89" x14ac:dyDescent="0.35">
      <c r="A780">
        <v>779</v>
      </c>
      <c r="B780">
        <v>52</v>
      </c>
      <c r="C780" s="21" t="s">
        <v>194</v>
      </c>
      <c r="D780" s="11">
        <v>9.6</v>
      </c>
      <c r="E780" s="12">
        <v>4.4000000000000004</v>
      </c>
      <c r="F780" s="7">
        <f t="shared" si="133"/>
        <v>2.1818181818181817</v>
      </c>
      <c r="G780" s="8">
        <v>0</v>
      </c>
      <c r="H780" s="9">
        <v>0</v>
      </c>
      <c r="I780" s="9">
        <v>0</v>
      </c>
      <c r="J780" s="9">
        <v>1</v>
      </c>
      <c r="K780" s="9">
        <v>0</v>
      </c>
      <c r="L780" s="8">
        <v>279522</v>
      </c>
      <c r="M780" s="9">
        <v>4</v>
      </c>
      <c r="N780" s="9">
        <f t="shared" si="135"/>
        <v>279517</v>
      </c>
      <c r="O780" s="9">
        <f t="shared" si="136"/>
        <v>8</v>
      </c>
      <c r="P780" s="7">
        <v>13.04</v>
      </c>
      <c r="Q780" s="7">
        <f t="shared" si="137"/>
        <v>22.4</v>
      </c>
      <c r="R780" s="9">
        <v>1</v>
      </c>
      <c r="S780" s="9">
        <v>0</v>
      </c>
      <c r="T780" s="9">
        <v>0</v>
      </c>
      <c r="U780" s="9">
        <v>1</v>
      </c>
      <c r="V780" s="9">
        <v>0</v>
      </c>
      <c r="W780" s="25">
        <v>0</v>
      </c>
      <c r="X780" s="9">
        <v>0</v>
      </c>
      <c r="Y780" s="9">
        <v>0</v>
      </c>
      <c r="Z780" s="25">
        <v>1</v>
      </c>
      <c r="AA780" s="9">
        <v>1</v>
      </c>
      <c r="AB780" s="25">
        <v>0</v>
      </c>
      <c r="AC780" s="17">
        <v>1980</v>
      </c>
      <c r="AD780" s="27">
        <v>7.0000000000000007E-2</v>
      </c>
      <c r="AE780" s="27">
        <v>7.0000000000000007E-2</v>
      </c>
      <c r="AF780" s="27">
        <v>0.4</v>
      </c>
      <c r="AG780" s="34">
        <v>0.46</v>
      </c>
      <c r="AH780" s="33">
        <v>1</v>
      </c>
      <c r="AI780" s="15">
        <v>0</v>
      </c>
      <c r="AJ780">
        <v>1</v>
      </c>
      <c r="AK780" s="31">
        <v>0</v>
      </c>
      <c r="AL780">
        <v>0.86</v>
      </c>
      <c r="AM780" s="31">
        <v>0.14000000000000001</v>
      </c>
      <c r="AN780">
        <v>0</v>
      </c>
      <c r="AO780" s="15">
        <v>1</v>
      </c>
      <c r="AP780">
        <v>0.23</v>
      </c>
      <c r="AQ780" s="15">
        <v>0.77</v>
      </c>
      <c r="AR780" s="15" t="s">
        <v>129</v>
      </c>
      <c r="AS780">
        <v>1</v>
      </c>
      <c r="AT780">
        <v>0</v>
      </c>
      <c r="AU780">
        <v>0</v>
      </c>
      <c r="AV780">
        <v>0</v>
      </c>
      <c r="AW780">
        <v>0</v>
      </c>
      <c r="AX780">
        <v>0</v>
      </c>
      <c r="AY780" s="15">
        <v>0</v>
      </c>
      <c r="AZ780">
        <v>1</v>
      </c>
      <c r="BA780">
        <v>0</v>
      </c>
      <c r="BB780" s="15">
        <v>0</v>
      </c>
      <c r="BC780">
        <v>19291</v>
      </c>
      <c r="BD780">
        <v>1766</v>
      </c>
      <c r="BE780" s="21">
        <v>0.91900000000000004</v>
      </c>
      <c r="BF780" s="21">
        <v>41.44</v>
      </c>
      <c r="BG780">
        <v>0</v>
      </c>
      <c r="BH780">
        <v>0</v>
      </c>
      <c r="BI780">
        <v>1</v>
      </c>
      <c r="BJ780">
        <v>0</v>
      </c>
      <c r="BK780">
        <v>0</v>
      </c>
      <c r="BL780" s="15">
        <v>0</v>
      </c>
      <c r="BM780">
        <v>0</v>
      </c>
      <c r="BN780">
        <v>1</v>
      </c>
      <c r="BO780">
        <v>0</v>
      </c>
      <c r="BP780" s="15">
        <v>0</v>
      </c>
      <c r="BQ780">
        <v>0</v>
      </c>
      <c r="BR780">
        <v>0</v>
      </c>
      <c r="BS780" s="15">
        <v>0</v>
      </c>
      <c r="BT780">
        <v>0</v>
      </c>
      <c r="BU780">
        <v>0</v>
      </c>
      <c r="BV780">
        <v>0</v>
      </c>
      <c r="BW780">
        <v>0</v>
      </c>
      <c r="BX780">
        <v>0</v>
      </c>
      <c r="BY780">
        <v>0</v>
      </c>
      <c r="BZ780">
        <v>0</v>
      </c>
      <c r="CA780">
        <v>0</v>
      </c>
      <c r="CB780">
        <v>0</v>
      </c>
      <c r="CC780">
        <v>0</v>
      </c>
      <c r="CD780">
        <v>0</v>
      </c>
      <c r="CE780" s="15">
        <v>1</v>
      </c>
      <c r="CF780">
        <v>6.9000000000000006E-2</v>
      </c>
      <c r="CG780">
        <v>47</v>
      </c>
      <c r="CH780">
        <v>1</v>
      </c>
      <c r="CI780">
        <v>0</v>
      </c>
      <c r="CJ780">
        <v>31</v>
      </c>
      <c r="CK780" s="28" t="s">
        <v>80</v>
      </c>
    </row>
    <row r="781" spans="1:89" x14ac:dyDescent="0.35">
      <c r="A781">
        <v>780</v>
      </c>
      <c r="B781">
        <v>52</v>
      </c>
      <c r="C781" s="21" t="s">
        <v>194</v>
      </c>
      <c r="D781" s="11">
        <v>9.8000000000000007</v>
      </c>
      <c r="E781" s="12">
        <v>2</v>
      </c>
      <c r="F781" s="7">
        <f t="shared" si="133"/>
        <v>4.9000000000000004</v>
      </c>
      <c r="G781" s="8">
        <v>0</v>
      </c>
      <c r="H781" s="9">
        <v>0</v>
      </c>
      <c r="I781" s="9">
        <v>0</v>
      </c>
      <c r="J781" s="9">
        <v>1</v>
      </c>
      <c r="K781" s="9">
        <v>0</v>
      </c>
      <c r="L781" s="8">
        <v>279522</v>
      </c>
      <c r="M781" s="9">
        <v>4</v>
      </c>
      <c r="N781" s="9">
        <f t="shared" si="135"/>
        <v>279517</v>
      </c>
      <c r="O781" s="9">
        <f t="shared" si="136"/>
        <v>8</v>
      </c>
      <c r="P781" s="7">
        <v>13.04</v>
      </c>
      <c r="Q781" s="7">
        <f t="shared" si="137"/>
        <v>22.4</v>
      </c>
      <c r="R781" s="9">
        <v>1</v>
      </c>
      <c r="S781" s="9">
        <v>0</v>
      </c>
      <c r="T781" s="9">
        <v>0</v>
      </c>
      <c r="U781" s="9">
        <v>1</v>
      </c>
      <c r="V781" s="9">
        <v>0</v>
      </c>
      <c r="W781" s="25">
        <v>0</v>
      </c>
      <c r="X781" s="9">
        <v>0</v>
      </c>
      <c r="Y781" s="9">
        <v>0</v>
      </c>
      <c r="Z781" s="25">
        <v>1</v>
      </c>
      <c r="AA781" s="9">
        <v>1</v>
      </c>
      <c r="AB781" s="25">
        <v>0</v>
      </c>
      <c r="AC781" s="17">
        <v>1980</v>
      </c>
      <c r="AD781" s="27">
        <v>7.0000000000000007E-2</v>
      </c>
      <c r="AE781" s="27">
        <v>7.0000000000000007E-2</v>
      </c>
      <c r="AF781" s="27">
        <v>0.4</v>
      </c>
      <c r="AG781" s="34">
        <v>0.46</v>
      </c>
      <c r="AH781" s="33">
        <v>1</v>
      </c>
      <c r="AI781" s="15">
        <v>0</v>
      </c>
      <c r="AJ781">
        <v>1</v>
      </c>
      <c r="AK781" s="31">
        <v>0</v>
      </c>
      <c r="AL781">
        <v>0.86</v>
      </c>
      <c r="AM781" s="31">
        <v>0.14000000000000001</v>
      </c>
      <c r="AN781">
        <v>0</v>
      </c>
      <c r="AO781" s="15">
        <v>1</v>
      </c>
      <c r="AP781">
        <v>0.23</v>
      </c>
      <c r="AQ781" s="15">
        <v>0.77</v>
      </c>
      <c r="AR781" s="15" t="s">
        <v>129</v>
      </c>
      <c r="AS781">
        <v>1</v>
      </c>
      <c r="AT781">
        <v>0</v>
      </c>
      <c r="AU781">
        <v>0</v>
      </c>
      <c r="AV781">
        <v>0</v>
      </c>
      <c r="AW781">
        <v>0</v>
      </c>
      <c r="AX781">
        <v>0</v>
      </c>
      <c r="AY781" s="15">
        <v>0</v>
      </c>
      <c r="AZ781">
        <v>1</v>
      </c>
      <c r="BA781">
        <v>0</v>
      </c>
      <c r="BB781" s="15">
        <v>0</v>
      </c>
      <c r="BC781">
        <v>19291</v>
      </c>
      <c r="BD781">
        <v>1766</v>
      </c>
      <c r="BE781" s="21">
        <v>0.91900000000000004</v>
      </c>
      <c r="BF781" s="21">
        <v>41.44</v>
      </c>
      <c r="BG781">
        <v>0</v>
      </c>
      <c r="BH781">
        <v>0</v>
      </c>
      <c r="BI781">
        <v>1</v>
      </c>
      <c r="BJ781">
        <v>0</v>
      </c>
      <c r="BK781">
        <v>0</v>
      </c>
      <c r="BL781" s="15">
        <v>0</v>
      </c>
      <c r="BM781">
        <v>0</v>
      </c>
      <c r="BN781">
        <v>1</v>
      </c>
      <c r="BO781">
        <v>0</v>
      </c>
      <c r="BP781" s="15">
        <v>0</v>
      </c>
      <c r="BQ781">
        <v>0</v>
      </c>
      <c r="BR781">
        <v>0</v>
      </c>
      <c r="BS781" s="15">
        <v>0</v>
      </c>
      <c r="BT781">
        <v>0</v>
      </c>
      <c r="BU781">
        <v>0</v>
      </c>
      <c r="BV781">
        <v>0</v>
      </c>
      <c r="BW781">
        <v>0</v>
      </c>
      <c r="BX781">
        <v>0</v>
      </c>
      <c r="BY781">
        <v>0</v>
      </c>
      <c r="BZ781">
        <v>0</v>
      </c>
      <c r="CA781">
        <v>0</v>
      </c>
      <c r="CB781">
        <v>0</v>
      </c>
      <c r="CC781">
        <v>0</v>
      </c>
      <c r="CD781">
        <v>0</v>
      </c>
      <c r="CE781" s="15">
        <v>1</v>
      </c>
      <c r="CF781">
        <v>6.9000000000000006E-2</v>
      </c>
      <c r="CG781">
        <v>47</v>
      </c>
      <c r="CH781">
        <v>1</v>
      </c>
      <c r="CI781">
        <v>0</v>
      </c>
      <c r="CJ781">
        <v>31</v>
      </c>
      <c r="CK781" s="28" t="s">
        <v>80</v>
      </c>
    </row>
    <row r="782" spans="1:89" x14ac:dyDescent="0.35">
      <c r="A782">
        <v>781</v>
      </c>
      <c r="B782">
        <v>52</v>
      </c>
      <c r="C782" s="21" t="s">
        <v>194</v>
      </c>
      <c r="D782" s="11">
        <v>9.8000000000000007</v>
      </c>
      <c r="E782" s="12">
        <v>1.8</v>
      </c>
      <c r="F782" s="7">
        <f t="shared" si="133"/>
        <v>5.4444444444444446</v>
      </c>
      <c r="G782" s="8">
        <v>0</v>
      </c>
      <c r="H782" s="9">
        <v>0</v>
      </c>
      <c r="I782" s="9">
        <v>0</v>
      </c>
      <c r="J782" s="9">
        <v>1</v>
      </c>
      <c r="K782" s="9">
        <v>0</v>
      </c>
      <c r="L782" s="8">
        <v>279522</v>
      </c>
      <c r="M782" s="9">
        <v>4</v>
      </c>
      <c r="N782" s="9">
        <f t="shared" si="135"/>
        <v>279517</v>
      </c>
      <c r="O782" s="9">
        <f t="shared" si="136"/>
        <v>8</v>
      </c>
      <c r="P782" s="7">
        <v>13.04</v>
      </c>
      <c r="Q782" s="7">
        <f t="shared" si="137"/>
        <v>22.4</v>
      </c>
      <c r="R782" s="9">
        <v>1</v>
      </c>
      <c r="S782" s="9">
        <v>0</v>
      </c>
      <c r="T782" s="9">
        <v>0</v>
      </c>
      <c r="U782" s="9">
        <v>1</v>
      </c>
      <c r="V782" s="9">
        <v>0</v>
      </c>
      <c r="W782" s="25">
        <v>0</v>
      </c>
      <c r="X782" s="9">
        <v>0</v>
      </c>
      <c r="Y782" s="9">
        <v>0</v>
      </c>
      <c r="Z782" s="25">
        <v>1</v>
      </c>
      <c r="AA782" s="9">
        <v>1</v>
      </c>
      <c r="AB782" s="25">
        <v>0</v>
      </c>
      <c r="AC782" s="17">
        <v>1980</v>
      </c>
      <c r="AD782" s="27">
        <v>7.0000000000000007E-2</v>
      </c>
      <c r="AE782" s="27">
        <v>7.0000000000000007E-2</v>
      </c>
      <c r="AF782" s="27">
        <v>0.4</v>
      </c>
      <c r="AG782" s="34">
        <v>0.46</v>
      </c>
      <c r="AH782" s="33">
        <v>1</v>
      </c>
      <c r="AI782" s="15">
        <v>0</v>
      </c>
      <c r="AJ782">
        <v>1</v>
      </c>
      <c r="AK782" s="31">
        <v>0</v>
      </c>
      <c r="AL782">
        <v>0.86</v>
      </c>
      <c r="AM782" s="31">
        <v>0.14000000000000001</v>
      </c>
      <c r="AN782">
        <v>0</v>
      </c>
      <c r="AO782" s="15">
        <v>1</v>
      </c>
      <c r="AP782">
        <v>0.23</v>
      </c>
      <c r="AQ782" s="15">
        <v>0.77</v>
      </c>
      <c r="AR782" s="15" t="s">
        <v>129</v>
      </c>
      <c r="AS782">
        <v>1</v>
      </c>
      <c r="AT782">
        <v>0</v>
      </c>
      <c r="AU782">
        <v>0</v>
      </c>
      <c r="AV782">
        <v>0</v>
      </c>
      <c r="AW782">
        <v>0</v>
      </c>
      <c r="AX782">
        <v>0</v>
      </c>
      <c r="AY782" s="15">
        <v>0</v>
      </c>
      <c r="AZ782">
        <v>1</v>
      </c>
      <c r="BA782">
        <v>0</v>
      </c>
      <c r="BB782" s="15">
        <v>0</v>
      </c>
      <c r="BC782">
        <v>19291</v>
      </c>
      <c r="BD782">
        <v>1766</v>
      </c>
      <c r="BE782" s="21">
        <v>0.91900000000000004</v>
      </c>
      <c r="BF782" s="21">
        <v>41.44</v>
      </c>
      <c r="BG782">
        <v>0</v>
      </c>
      <c r="BH782">
        <v>0</v>
      </c>
      <c r="BI782">
        <v>1</v>
      </c>
      <c r="BJ782">
        <v>0</v>
      </c>
      <c r="BK782">
        <v>0</v>
      </c>
      <c r="BL782" s="15">
        <v>0</v>
      </c>
      <c r="BM782">
        <v>0</v>
      </c>
      <c r="BN782">
        <v>1</v>
      </c>
      <c r="BO782">
        <v>0</v>
      </c>
      <c r="BP782" s="15">
        <v>0</v>
      </c>
      <c r="BQ782">
        <v>0</v>
      </c>
      <c r="BR782">
        <v>0</v>
      </c>
      <c r="BS782" s="15">
        <v>0</v>
      </c>
      <c r="BT782">
        <v>0</v>
      </c>
      <c r="BU782">
        <v>0</v>
      </c>
      <c r="BV782">
        <v>0</v>
      </c>
      <c r="BW782">
        <v>0</v>
      </c>
      <c r="BX782">
        <v>0</v>
      </c>
      <c r="BY782">
        <v>0</v>
      </c>
      <c r="BZ782">
        <v>0</v>
      </c>
      <c r="CA782">
        <v>0</v>
      </c>
      <c r="CB782">
        <v>0</v>
      </c>
      <c r="CC782">
        <v>0</v>
      </c>
      <c r="CD782">
        <v>0</v>
      </c>
      <c r="CE782" s="15">
        <v>1</v>
      </c>
      <c r="CF782">
        <v>6.9000000000000006E-2</v>
      </c>
      <c r="CG782">
        <v>47</v>
      </c>
      <c r="CH782">
        <v>1</v>
      </c>
      <c r="CI782">
        <v>0</v>
      </c>
      <c r="CJ782">
        <v>31</v>
      </c>
      <c r="CK782" s="28" t="s">
        <v>80</v>
      </c>
    </row>
    <row r="783" spans="1:89" x14ac:dyDescent="0.35">
      <c r="A783">
        <v>782</v>
      </c>
      <c r="B783">
        <v>52</v>
      </c>
      <c r="C783" s="21" t="s">
        <v>194</v>
      </c>
      <c r="D783" s="11">
        <v>7.43</v>
      </c>
      <c r="E783" s="12">
        <v>0.04</v>
      </c>
      <c r="F783" s="7">
        <f t="shared" si="133"/>
        <v>185.75</v>
      </c>
      <c r="G783" s="8">
        <v>0</v>
      </c>
      <c r="H783" s="9">
        <v>0</v>
      </c>
      <c r="I783" s="9">
        <v>0</v>
      </c>
      <c r="J783" s="9">
        <v>1</v>
      </c>
      <c r="K783" s="9">
        <v>0</v>
      </c>
      <c r="L783" s="8">
        <v>279522</v>
      </c>
      <c r="M783" s="9">
        <v>4</v>
      </c>
      <c r="N783" s="9">
        <f t="shared" si="135"/>
        <v>279517</v>
      </c>
      <c r="O783" s="9">
        <f t="shared" si="136"/>
        <v>8</v>
      </c>
      <c r="P783" s="7">
        <v>13.04</v>
      </c>
      <c r="Q783" s="7">
        <f t="shared" si="137"/>
        <v>22.4</v>
      </c>
      <c r="R783" s="9">
        <v>1</v>
      </c>
      <c r="S783" s="9">
        <v>0</v>
      </c>
      <c r="T783" s="9">
        <v>0</v>
      </c>
      <c r="U783" s="9">
        <v>0</v>
      </c>
      <c r="V783" s="9">
        <v>0</v>
      </c>
      <c r="W783" s="25">
        <v>1</v>
      </c>
      <c r="X783" s="9">
        <v>0</v>
      </c>
      <c r="Y783" s="9">
        <v>0</v>
      </c>
      <c r="Z783" s="25">
        <v>1</v>
      </c>
      <c r="AA783" s="9">
        <v>1</v>
      </c>
      <c r="AB783" s="25">
        <v>0</v>
      </c>
      <c r="AC783" s="17">
        <v>1980</v>
      </c>
      <c r="AD783" s="27">
        <v>7.0000000000000007E-2</v>
      </c>
      <c r="AE783" s="27">
        <v>7.0000000000000007E-2</v>
      </c>
      <c r="AF783" s="27">
        <v>0.4</v>
      </c>
      <c r="AG783" s="34">
        <v>0.46</v>
      </c>
      <c r="AH783" s="33">
        <v>1</v>
      </c>
      <c r="AI783" s="15">
        <v>0</v>
      </c>
      <c r="AJ783">
        <v>1</v>
      </c>
      <c r="AK783" s="31">
        <v>0</v>
      </c>
      <c r="AL783">
        <v>0.86</v>
      </c>
      <c r="AM783" s="31">
        <v>0.14000000000000001</v>
      </c>
      <c r="AN783">
        <v>0</v>
      </c>
      <c r="AO783" s="15">
        <v>1</v>
      </c>
      <c r="AP783">
        <v>0.23</v>
      </c>
      <c r="AQ783" s="15">
        <v>0.77</v>
      </c>
      <c r="AR783" s="15" t="s">
        <v>129</v>
      </c>
      <c r="AS783">
        <v>1</v>
      </c>
      <c r="AT783">
        <v>0</v>
      </c>
      <c r="AU783">
        <v>0</v>
      </c>
      <c r="AV783">
        <v>0</v>
      </c>
      <c r="AW783">
        <v>0</v>
      </c>
      <c r="AX783">
        <v>0</v>
      </c>
      <c r="AY783" s="15">
        <v>0</v>
      </c>
      <c r="AZ783">
        <v>1</v>
      </c>
      <c r="BA783">
        <v>0</v>
      </c>
      <c r="BB783" s="15">
        <v>0</v>
      </c>
      <c r="BC783">
        <v>19291</v>
      </c>
      <c r="BD783">
        <v>1766</v>
      </c>
      <c r="BE783" s="21">
        <v>0.91900000000000004</v>
      </c>
      <c r="BF783" s="21">
        <v>41.44</v>
      </c>
      <c r="BG783">
        <v>1</v>
      </c>
      <c r="BH783">
        <v>0</v>
      </c>
      <c r="BI783">
        <v>0</v>
      </c>
      <c r="BJ783">
        <v>0</v>
      </c>
      <c r="BK783">
        <v>0</v>
      </c>
      <c r="BL783" s="15">
        <v>0</v>
      </c>
      <c r="BM783">
        <v>0</v>
      </c>
      <c r="BN783">
        <v>0</v>
      </c>
      <c r="BO783">
        <v>1</v>
      </c>
      <c r="BP783" s="15">
        <v>0</v>
      </c>
      <c r="BQ783">
        <v>0</v>
      </c>
      <c r="BR783">
        <v>0</v>
      </c>
      <c r="BS783" s="15">
        <v>0</v>
      </c>
      <c r="BT783">
        <v>0</v>
      </c>
      <c r="BU783">
        <v>0</v>
      </c>
      <c r="BV783">
        <v>0</v>
      </c>
      <c r="BW783">
        <v>0</v>
      </c>
      <c r="BX783">
        <v>0</v>
      </c>
      <c r="BY783">
        <v>0</v>
      </c>
      <c r="BZ783">
        <v>0</v>
      </c>
      <c r="CA783">
        <v>0</v>
      </c>
      <c r="CB783">
        <v>0</v>
      </c>
      <c r="CC783">
        <v>0</v>
      </c>
      <c r="CD783">
        <v>0</v>
      </c>
      <c r="CE783" s="15">
        <v>1</v>
      </c>
      <c r="CF783">
        <v>6.9000000000000006E-2</v>
      </c>
      <c r="CG783">
        <v>47</v>
      </c>
      <c r="CH783">
        <v>1</v>
      </c>
      <c r="CI783">
        <v>0</v>
      </c>
      <c r="CJ783">
        <v>31</v>
      </c>
      <c r="CK783" s="28" t="s">
        <v>80</v>
      </c>
    </row>
    <row r="784" spans="1:89" x14ac:dyDescent="0.35">
      <c r="A784">
        <v>783</v>
      </c>
      <c r="B784">
        <v>52</v>
      </c>
      <c r="C784" s="21" t="s">
        <v>194</v>
      </c>
      <c r="D784" s="11">
        <v>11.8</v>
      </c>
      <c r="E784" s="12">
        <v>5.6</v>
      </c>
      <c r="F784" s="7">
        <f t="shared" si="133"/>
        <v>2.1071428571428572</v>
      </c>
      <c r="G784" s="8">
        <v>0</v>
      </c>
      <c r="H784" s="9">
        <v>0</v>
      </c>
      <c r="I784" s="9">
        <v>0</v>
      </c>
      <c r="J784" s="9">
        <v>1</v>
      </c>
      <c r="K784" s="9">
        <v>0</v>
      </c>
      <c r="L784" s="8">
        <v>279522</v>
      </c>
      <c r="M784" s="9">
        <v>4</v>
      </c>
      <c r="N784" s="9">
        <f t="shared" si="135"/>
        <v>279517</v>
      </c>
      <c r="O784" s="9">
        <f t="shared" si="136"/>
        <v>8</v>
      </c>
      <c r="P784" s="7">
        <v>13.04</v>
      </c>
      <c r="Q784" s="7">
        <f t="shared" si="137"/>
        <v>22.4</v>
      </c>
      <c r="R784" s="9">
        <v>1</v>
      </c>
      <c r="S784" s="9">
        <v>0</v>
      </c>
      <c r="T784" s="9">
        <v>0</v>
      </c>
      <c r="U784" s="9">
        <v>0</v>
      </c>
      <c r="V784" s="9">
        <v>0</v>
      </c>
      <c r="W784" s="25">
        <v>1</v>
      </c>
      <c r="X784" s="9">
        <v>0</v>
      </c>
      <c r="Y784" s="9">
        <v>0</v>
      </c>
      <c r="Z784" s="25">
        <v>1</v>
      </c>
      <c r="AA784" s="9">
        <v>1</v>
      </c>
      <c r="AB784" s="25">
        <v>0</v>
      </c>
      <c r="AC784" s="17">
        <v>1980</v>
      </c>
      <c r="AD784" s="27">
        <v>7.0000000000000007E-2</v>
      </c>
      <c r="AE784" s="27">
        <v>7.0000000000000007E-2</v>
      </c>
      <c r="AF784" s="27">
        <v>0.4</v>
      </c>
      <c r="AG784" s="34">
        <v>0.46</v>
      </c>
      <c r="AH784" s="33">
        <v>1</v>
      </c>
      <c r="AI784" s="15">
        <v>0</v>
      </c>
      <c r="AJ784">
        <v>1</v>
      </c>
      <c r="AK784" s="31">
        <v>0</v>
      </c>
      <c r="AL784">
        <v>0.86</v>
      </c>
      <c r="AM784" s="31">
        <v>0.14000000000000001</v>
      </c>
      <c r="AN784">
        <v>0</v>
      </c>
      <c r="AO784" s="15">
        <v>1</v>
      </c>
      <c r="AP784">
        <v>0.23</v>
      </c>
      <c r="AQ784" s="15">
        <v>0.77</v>
      </c>
      <c r="AR784" s="15" t="s">
        <v>129</v>
      </c>
      <c r="AS784">
        <v>1</v>
      </c>
      <c r="AT784">
        <v>0</v>
      </c>
      <c r="AU784">
        <v>0</v>
      </c>
      <c r="AV784">
        <v>0</v>
      </c>
      <c r="AW784">
        <v>0</v>
      </c>
      <c r="AX784">
        <v>0</v>
      </c>
      <c r="AY784" s="15">
        <v>0</v>
      </c>
      <c r="AZ784">
        <v>1</v>
      </c>
      <c r="BA784">
        <v>0</v>
      </c>
      <c r="BB784" s="15">
        <v>0</v>
      </c>
      <c r="BC784">
        <v>19291</v>
      </c>
      <c r="BD784">
        <v>1766</v>
      </c>
      <c r="BE784" s="21">
        <v>0.91900000000000004</v>
      </c>
      <c r="BF784" s="21">
        <v>41.44</v>
      </c>
      <c r="BG784">
        <v>0</v>
      </c>
      <c r="BH784">
        <v>0</v>
      </c>
      <c r="BI784">
        <v>1</v>
      </c>
      <c r="BJ784">
        <v>0</v>
      </c>
      <c r="BK784">
        <v>0</v>
      </c>
      <c r="BL784" s="15">
        <v>0</v>
      </c>
      <c r="BM784">
        <v>0</v>
      </c>
      <c r="BN784">
        <v>1</v>
      </c>
      <c r="BO784">
        <v>0</v>
      </c>
      <c r="BP784" s="15">
        <v>0</v>
      </c>
      <c r="BQ784">
        <v>0</v>
      </c>
      <c r="BR784">
        <v>0</v>
      </c>
      <c r="BS784" s="15">
        <v>0</v>
      </c>
      <c r="BT784">
        <v>0</v>
      </c>
      <c r="BU784">
        <v>0</v>
      </c>
      <c r="BV784">
        <v>0</v>
      </c>
      <c r="BW784">
        <v>0</v>
      </c>
      <c r="BX784">
        <v>0</v>
      </c>
      <c r="BY784">
        <v>0</v>
      </c>
      <c r="BZ784">
        <v>0</v>
      </c>
      <c r="CA784">
        <v>0</v>
      </c>
      <c r="CB784">
        <v>0</v>
      </c>
      <c r="CC784">
        <v>0</v>
      </c>
      <c r="CD784">
        <v>0</v>
      </c>
      <c r="CE784" s="15">
        <v>1</v>
      </c>
      <c r="CF784">
        <v>6.9000000000000006E-2</v>
      </c>
      <c r="CG784">
        <v>47</v>
      </c>
      <c r="CH784">
        <v>1</v>
      </c>
      <c r="CI784">
        <v>0</v>
      </c>
      <c r="CJ784">
        <v>31</v>
      </c>
      <c r="CK784" s="28" t="s">
        <v>80</v>
      </c>
    </row>
    <row r="785" spans="1:89" x14ac:dyDescent="0.35">
      <c r="A785">
        <v>784</v>
      </c>
      <c r="B785">
        <v>52</v>
      </c>
      <c r="C785" s="21" t="s">
        <v>194</v>
      </c>
      <c r="D785" s="11">
        <v>11.3</v>
      </c>
      <c r="E785" s="12">
        <v>2.2999999999999998</v>
      </c>
      <c r="F785" s="7">
        <f t="shared" si="133"/>
        <v>4.9130434782608701</v>
      </c>
      <c r="G785" s="8">
        <v>0</v>
      </c>
      <c r="H785" s="9">
        <v>0</v>
      </c>
      <c r="I785" s="9">
        <v>0</v>
      </c>
      <c r="J785" s="9">
        <v>1</v>
      </c>
      <c r="K785" s="9">
        <v>0</v>
      </c>
      <c r="L785" s="8">
        <v>279522</v>
      </c>
      <c r="M785" s="9">
        <v>4</v>
      </c>
      <c r="N785" s="9">
        <f t="shared" si="135"/>
        <v>279517</v>
      </c>
      <c r="O785" s="9">
        <f t="shared" si="136"/>
        <v>8</v>
      </c>
      <c r="P785" s="7">
        <v>13.04</v>
      </c>
      <c r="Q785" s="7">
        <f t="shared" si="137"/>
        <v>22.4</v>
      </c>
      <c r="R785" s="9">
        <v>1</v>
      </c>
      <c r="S785" s="9">
        <v>0</v>
      </c>
      <c r="T785" s="9">
        <v>0</v>
      </c>
      <c r="U785" s="9">
        <v>0</v>
      </c>
      <c r="V785" s="9">
        <v>0</v>
      </c>
      <c r="W785" s="25">
        <v>1</v>
      </c>
      <c r="X785" s="9">
        <v>0</v>
      </c>
      <c r="Y785" s="9">
        <v>0</v>
      </c>
      <c r="Z785" s="25">
        <v>1</v>
      </c>
      <c r="AA785" s="9">
        <v>1</v>
      </c>
      <c r="AB785" s="25">
        <v>0</v>
      </c>
      <c r="AC785" s="17">
        <v>1980</v>
      </c>
      <c r="AD785" s="27">
        <v>7.0000000000000007E-2</v>
      </c>
      <c r="AE785" s="27">
        <v>7.0000000000000007E-2</v>
      </c>
      <c r="AF785" s="27">
        <v>0.4</v>
      </c>
      <c r="AG785" s="34">
        <v>0.46</v>
      </c>
      <c r="AH785" s="33">
        <v>1</v>
      </c>
      <c r="AI785" s="15">
        <v>0</v>
      </c>
      <c r="AJ785">
        <v>1</v>
      </c>
      <c r="AK785" s="31">
        <v>0</v>
      </c>
      <c r="AL785">
        <v>0.86</v>
      </c>
      <c r="AM785" s="31">
        <v>0.14000000000000001</v>
      </c>
      <c r="AN785">
        <v>0</v>
      </c>
      <c r="AO785" s="15">
        <v>1</v>
      </c>
      <c r="AP785">
        <v>0.23</v>
      </c>
      <c r="AQ785" s="15">
        <v>0.77</v>
      </c>
      <c r="AR785" s="15" t="s">
        <v>129</v>
      </c>
      <c r="AS785">
        <v>1</v>
      </c>
      <c r="AT785">
        <v>0</v>
      </c>
      <c r="AU785">
        <v>0</v>
      </c>
      <c r="AV785">
        <v>0</v>
      </c>
      <c r="AW785">
        <v>0</v>
      </c>
      <c r="AX785">
        <v>0</v>
      </c>
      <c r="AY785" s="15">
        <v>0</v>
      </c>
      <c r="AZ785">
        <v>1</v>
      </c>
      <c r="BA785">
        <v>0</v>
      </c>
      <c r="BB785" s="15">
        <v>0</v>
      </c>
      <c r="BC785">
        <v>19291</v>
      </c>
      <c r="BD785">
        <v>1766</v>
      </c>
      <c r="BE785" s="21">
        <v>0.91900000000000004</v>
      </c>
      <c r="BF785" s="21">
        <v>41.44</v>
      </c>
      <c r="BG785">
        <v>0</v>
      </c>
      <c r="BH785">
        <v>0</v>
      </c>
      <c r="BI785">
        <v>1</v>
      </c>
      <c r="BJ785">
        <v>0</v>
      </c>
      <c r="BK785">
        <v>0</v>
      </c>
      <c r="BL785" s="15">
        <v>0</v>
      </c>
      <c r="BM785">
        <v>0</v>
      </c>
      <c r="BN785">
        <v>1</v>
      </c>
      <c r="BO785">
        <v>0</v>
      </c>
      <c r="BP785" s="15">
        <v>0</v>
      </c>
      <c r="BQ785">
        <v>0</v>
      </c>
      <c r="BR785">
        <v>0</v>
      </c>
      <c r="BS785" s="15">
        <v>0</v>
      </c>
      <c r="BT785">
        <v>0</v>
      </c>
      <c r="BU785">
        <v>0</v>
      </c>
      <c r="BV785">
        <v>0</v>
      </c>
      <c r="BW785">
        <v>0</v>
      </c>
      <c r="BX785">
        <v>0</v>
      </c>
      <c r="BY785">
        <v>0</v>
      </c>
      <c r="BZ785">
        <v>0</v>
      </c>
      <c r="CA785">
        <v>0</v>
      </c>
      <c r="CB785">
        <v>0</v>
      </c>
      <c r="CC785">
        <v>0</v>
      </c>
      <c r="CD785">
        <v>0</v>
      </c>
      <c r="CE785" s="15">
        <v>1</v>
      </c>
      <c r="CF785">
        <v>6.9000000000000006E-2</v>
      </c>
      <c r="CG785">
        <v>47</v>
      </c>
      <c r="CH785">
        <v>1</v>
      </c>
      <c r="CI785">
        <v>0</v>
      </c>
      <c r="CJ785">
        <v>31</v>
      </c>
      <c r="CK785" s="28" t="s">
        <v>80</v>
      </c>
    </row>
    <row r="786" spans="1:89" x14ac:dyDescent="0.35">
      <c r="A786">
        <v>785</v>
      </c>
      <c r="B786">
        <v>52</v>
      </c>
      <c r="C786" s="21" t="s">
        <v>194</v>
      </c>
      <c r="D786" s="11">
        <v>11.2</v>
      </c>
      <c r="E786" s="12">
        <v>2.1</v>
      </c>
      <c r="F786" s="7">
        <f t="shared" si="133"/>
        <v>5.333333333333333</v>
      </c>
      <c r="G786" s="8">
        <v>0</v>
      </c>
      <c r="H786" s="9">
        <v>0</v>
      </c>
      <c r="I786" s="9">
        <v>0</v>
      </c>
      <c r="J786" s="9">
        <v>1</v>
      </c>
      <c r="K786" s="9">
        <v>0</v>
      </c>
      <c r="L786" s="8">
        <v>279522</v>
      </c>
      <c r="M786" s="9">
        <v>4</v>
      </c>
      <c r="N786" s="9">
        <f t="shared" si="135"/>
        <v>279517</v>
      </c>
      <c r="O786" s="9">
        <f t="shared" si="136"/>
        <v>8</v>
      </c>
      <c r="P786" s="7">
        <v>13.04</v>
      </c>
      <c r="Q786" s="7">
        <f t="shared" si="137"/>
        <v>22.4</v>
      </c>
      <c r="R786" s="9">
        <v>1</v>
      </c>
      <c r="S786" s="9">
        <v>0</v>
      </c>
      <c r="T786" s="9">
        <v>0</v>
      </c>
      <c r="U786" s="9">
        <v>0</v>
      </c>
      <c r="V786" s="9">
        <v>0</v>
      </c>
      <c r="W786" s="25">
        <v>1</v>
      </c>
      <c r="X786" s="9">
        <v>0</v>
      </c>
      <c r="Y786" s="9">
        <v>0</v>
      </c>
      <c r="Z786" s="25">
        <v>1</v>
      </c>
      <c r="AA786" s="9">
        <v>1</v>
      </c>
      <c r="AB786" s="25">
        <v>0</v>
      </c>
      <c r="AC786" s="17">
        <v>1980</v>
      </c>
      <c r="AD786" s="27">
        <v>7.0000000000000007E-2</v>
      </c>
      <c r="AE786" s="27">
        <v>7.0000000000000007E-2</v>
      </c>
      <c r="AF786" s="27">
        <v>0.4</v>
      </c>
      <c r="AG786" s="34">
        <v>0.46</v>
      </c>
      <c r="AH786" s="33">
        <v>1</v>
      </c>
      <c r="AI786" s="15">
        <v>0</v>
      </c>
      <c r="AJ786">
        <v>1</v>
      </c>
      <c r="AK786" s="31">
        <v>0</v>
      </c>
      <c r="AL786">
        <v>0.86</v>
      </c>
      <c r="AM786" s="31">
        <v>0.14000000000000001</v>
      </c>
      <c r="AN786">
        <v>0</v>
      </c>
      <c r="AO786" s="15">
        <v>1</v>
      </c>
      <c r="AP786">
        <v>0.23</v>
      </c>
      <c r="AQ786" s="15">
        <v>0.77</v>
      </c>
      <c r="AR786" s="15" t="s">
        <v>129</v>
      </c>
      <c r="AS786">
        <v>1</v>
      </c>
      <c r="AT786">
        <v>0</v>
      </c>
      <c r="AU786">
        <v>0</v>
      </c>
      <c r="AV786">
        <v>0</v>
      </c>
      <c r="AW786">
        <v>0</v>
      </c>
      <c r="AX786">
        <v>0</v>
      </c>
      <c r="AY786" s="15">
        <v>0</v>
      </c>
      <c r="AZ786">
        <v>1</v>
      </c>
      <c r="BA786">
        <v>0</v>
      </c>
      <c r="BB786" s="15">
        <v>0</v>
      </c>
      <c r="BC786">
        <v>19291</v>
      </c>
      <c r="BD786">
        <v>1766</v>
      </c>
      <c r="BE786" s="21">
        <v>0.91900000000000004</v>
      </c>
      <c r="BF786" s="21">
        <v>41.44</v>
      </c>
      <c r="BG786">
        <v>0</v>
      </c>
      <c r="BH786">
        <v>0</v>
      </c>
      <c r="BI786">
        <v>1</v>
      </c>
      <c r="BJ786">
        <v>0</v>
      </c>
      <c r="BK786">
        <v>0</v>
      </c>
      <c r="BL786" s="15">
        <v>0</v>
      </c>
      <c r="BM786">
        <v>0</v>
      </c>
      <c r="BN786">
        <v>1</v>
      </c>
      <c r="BO786">
        <v>0</v>
      </c>
      <c r="BP786" s="15">
        <v>0</v>
      </c>
      <c r="BQ786">
        <v>0</v>
      </c>
      <c r="BR786">
        <v>0</v>
      </c>
      <c r="BS786" s="15">
        <v>0</v>
      </c>
      <c r="BT786">
        <v>0</v>
      </c>
      <c r="BU786">
        <v>0</v>
      </c>
      <c r="BV786">
        <v>0</v>
      </c>
      <c r="BW786">
        <v>0</v>
      </c>
      <c r="BX786">
        <v>0</v>
      </c>
      <c r="BY786">
        <v>0</v>
      </c>
      <c r="BZ786">
        <v>0</v>
      </c>
      <c r="CA786">
        <v>0</v>
      </c>
      <c r="CB786">
        <v>0</v>
      </c>
      <c r="CC786">
        <v>0</v>
      </c>
      <c r="CD786">
        <v>0</v>
      </c>
      <c r="CE786" s="15">
        <v>1</v>
      </c>
      <c r="CF786">
        <v>6.9000000000000006E-2</v>
      </c>
      <c r="CG786">
        <v>47</v>
      </c>
      <c r="CH786">
        <v>1</v>
      </c>
      <c r="CI786">
        <v>0</v>
      </c>
      <c r="CJ786">
        <v>31</v>
      </c>
      <c r="CK786" s="28" t="s">
        <v>80</v>
      </c>
    </row>
    <row r="787" spans="1:89" x14ac:dyDescent="0.35">
      <c r="A787">
        <v>786</v>
      </c>
      <c r="B787">
        <v>53</v>
      </c>
      <c r="C787" s="21" t="s">
        <v>237</v>
      </c>
      <c r="D787" s="11">
        <v>8.5299999999999994</v>
      </c>
      <c r="E787" s="12">
        <f t="shared" ref="E787:E797" si="138">D787/F787</f>
        <v>0.92818280739934711</v>
      </c>
      <c r="F787" s="7">
        <v>9.19</v>
      </c>
      <c r="G787" s="8">
        <v>0</v>
      </c>
      <c r="H787" s="9">
        <v>1</v>
      </c>
      <c r="I787" s="9">
        <v>0</v>
      </c>
      <c r="J787" s="9">
        <v>0</v>
      </c>
      <c r="K787" s="9">
        <v>0</v>
      </c>
      <c r="L787" s="8">
        <v>389</v>
      </c>
      <c r="M787" s="9">
        <v>6</v>
      </c>
      <c r="N787" s="9">
        <f t="shared" si="135"/>
        <v>382</v>
      </c>
      <c r="O787" s="9">
        <f t="shared" si="136"/>
        <v>11</v>
      </c>
      <c r="P787" s="7">
        <v>9.59</v>
      </c>
      <c r="Q787" s="7">
        <v>18.329999999999998</v>
      </c>
      <c r="R787" s="9">
        <v>1</v>
      </c>
      <c r="S787" s="9">
        <v>0</v>
      </c>
      <c r="T787" s="9">
        <v>1</v>
      </c>
      <c r="U787" s="9">
        <v>0</v>
      </c>
      <c r="V787" s="9">
        <v>0</v>
      </c>
      <c r="W787" s="25">
        <v>0</v>
      </c>
      <c r="X787" s="9">
        <v>1</v>
      </c>
      <c r="Y787" s="9">
        <v>0</v>
      </c>
      <c r="Z787" s="25">
        <v>0</v>
      </c>
      <c r="AA787" s="9">
        <v>0</v>
      </c>
      <c r="AB787" s="25">
        <v>1</v>
      </c>
      <c r="AC787" s="17">
        <v>1989</v>
      </c>
      <c r="AD787" s="27">
        <v>0</v>
      </c>
      <c r="AE787" s="27">
        <v>0.41</v>
      </c>
      <c r="AF787" s="27">
        <v>0.55000000000000004</v>
      </c>
      <c r="AG787" s="34">
        <v>0.04</v>
      </c>
      <c r="AH787" s="33" t="s">
        <v>87</v>
      </c>
      <c r="AI787" s="15" t="s">
        <v>87</v>
      </c>
      <c r="AJ787" s="27">
        <v>0.75</v>
      </c>
      <c r="AK787" s="31">
        <v>0.25</v>
      </c>
      <c r="AL787">
        <v>0.39</v>
      </c>
      <c r="AM787" s="31">
        <v>0.61</v>
      </c>
      <c r="AN787">
        <v>0</v>
      </c>
      <c r="AO787" s="15">
        <v>1</v>
      </c>
      <c r="AP787" t="s">
        <v>87</v>
      </c>
      <c r="AQ787" s="15" t="s">
        <v>87</v>
      </c>
      <c r="AR787" s="15" t="s">
        <v>10</v>
      </c>
      <c r="AS787">
        <v>0</v>
      </c>
      <c r="AT787">
        <v>0</v>
      </c>
      <c r="AU787">
        <v>0</v>
      </c>
      <c r="AV787">
        <v>0</v>
      </c>
      <c r="AW787">
        <v>0</v>
      </c>
      <c r="AX787">
        <v>0</v>
      </c>
      <c r="AY787" s="15">
        <v>1</v>
      </c>
      <c r="AZ787">
        <v>0</v>
      </c>
      <c r="BA787">
        <v>0</v>
      </c>
      <c r="BB787" s="15">
        <v>1</v>
      </c>
      <c r="BC787" t="s">
        <v>87</v>
      </c>
      <c r="BD787">
        <v>17</v>
      </c>
      <c r="BE787" s="56">
        <v>0.41099999999999998</v>
      </c>
      <c r="BF787" s="56">
        <f t="shared" ref="BF787:BF797" si="139">P787+Q787+6</f>
        <v>33.92</v>
      </c>
      <c r="BG787">
        <v>1</v>
      </c>
      <c r="BH787">
        <v>0</v>
      </c>
      <c r="BI787">
        <v>0</v>
      </c>
      <c r="BJ787">
        <v>0</v>
      </c>
      <c r="BK787">
        <v>0</v>
      </c>
      <c r="BL787" s="15">
        <v>0</v>
      </c>
      <c r="BM787">
        <v>0</v>
      </c>
      <c r="BN787">
        <v>0</v>
      </c>
      <c r="BO787">
        <v>1</v>
      </c>
      <c r="BP787" s="15">
        <v>0</v>
      </c>
      <c r="BQ787">
        <v>0</v>
      </c>
      <c r="BR787">
        <v>0</v>
      </c>
      <c r="BS787" s="15">
        <v>0</v>
      </c>
      <c r="BT787">
        <v>0</v>
      </c>
      <c r="BU787">
        <v>0</v>
      </c>
      <c r="BV787">
        <v>1</v>
      </c>
      <c r="BW787">
        <v>0</v>
      </c>
      <c r="BX787">
        <v>0</v>
      </c>
      <c r="BY787">
        <v>0</v>
      </c>
      <c r="BZ787">
        <v>1</v>
      </c>
      <c r="CA787">
        <v>0</v>
      </c>
      <c r="CB787">
        <v>0</v>
      </c>
      <c r="CC787">
        <v>0</v>
      </c>
      <c r="CD787">
        <v>1</v>
      </c>
      <c r="CE787" s="15">
        <v>0</v>
      </c>
      <c r="CF787">
        <v>0.76700000000000002</v>
      </c>
      <c r="CG787">
        <v>347</v>
      </c>
      <c r="CH787">
        <v>1</v>
      </c>
      <c r="CI787">
        <v>0</v>
      </c>
      <c r="CJ787">
        <v>17</v>
      </c>
      <c r="CK787" s="28" t="s">
        <v>80</v>
      </c>
    </row>
    <row r="788" spans="1:89" x14ac:dyDescent="0.35">
      <c r="A788">
        <v>787</v>
      </c>
      <c r="B788">
        <v>53</v>
      </c>
      <c r="C788" s="21" t="s">
        <v>237</v>
      </c>
      <c r="D788" s="11">
        <v>7.51</v>
      </c>
      <c r="E788" s="12">
        <f t="shared" si="138"/>
        <v>1.0080536912751676</v>
      </c>
      <c r="F788" s="7">
        <v>7.45</v>
      </c>
      <c r="G788" s="8">
        <v>0</v>
      </c>
      <c r="H788" s="9">
        <v>1</v>
      </c>
      <c r="I788" s="9">
        <v>0</v>
      </c>
      <c r="J788" s="9">
        <v>0</v>
      </c>
      <c r="K788" s="9">
        <v>0</v>
      </c>
      <c r="L788" s="8">
        <v>237</v>
      </c>
      <c r="M788" s="9">
        <v>6</v>
      </c>
      <c r="N788" s="9">
        <f t="shared" si="135"/>
        <v>230</v>
      </c>
      <c r="O788" s="9">
        <f t="shared" si="136"/>
        <v>11</v>
      </c>
      <c r="P788" s="7">
        <v>9.59</v>
      </c>
      <c r="Q788" s="7">
        <v>18.329999999999998</v>
      </c>
      <c r="R788" s="9">
        <v>1</v>
      </c>
      <c r="S788" s="9">
        <v>0</v>
      </c>
      <c r="T788" s="9">
        <v>1</v>
      </c>
      <c r="U788" s="9">
        <v>0</v>
      </c>
      <c r="V788" s="9">
        <v>0</v>
      </c>
      <c r="W788" s="25">
        <v>0</v>
      </c>
      <c r="X788" s="9">
        <v>1</v>
      </c>
      <c r="Y788" s="9">
        <v>0</v>
      </c>
      <c r="Z788" s="25">
        <v>0</v>
      </c>
      <c r="AA788" s="9">
        <v>0</v>
      </c>
      <c r="AB788" s="25">
        <v>1</v>
      </c>
      <c r="AC788" s="17">
        <v>1989</v>
      </c>
      <c r="AD788" s="27">
        <v>0.20499999999999999</v>
      </c>
      <c r="AE788" s="27">
        <v>0.20499999999999999</v>
      </c>
      <c r="AF788" s="27">
        <v>0.55000000000000004</v>
      </c>
      <c r="AG788" s="34">
        <v>0.04</v>
      </c>
      <c r="AH788" s="33" t="s">
        <v>87</v>
      </c>
      <c r="AI788" s="15" t="s">
        <v>87</v>
      </c>
      <c r="AJ788" s="27">
        <v>0.75</v>
      </c>
      <c r="AK788" s="31">
        <v>0.25</v>
      </c>
      <c r="AL788">
        <v>0</v>
      </c>
      <c r="AM788" s="31">
        <v>1</v>
      </c>
      <c r="AN788">
        <v>0</v>
      </c>
      <c r="AO788" s="15">
        <v>1</v>
      </c>
      <c r="AP788" t="s">
        <v>87</v>
      </c>
      <c r="AQ788" s="15" t="s">
        <v>87</v>
      </c>
      <c r="AR788" s="15" t="s">
        <v>10</v>
      </c>
      <c r="AS788">
        <v>0</v>
      </c>
      <c r="AT788">
        <v>0</v>
      </c>
      <c r="AU788">
        <v>0</v>
      </c>
      <c r="AV788">
        <v>0</v>
      </c>
      <c r="AW788">
        <v>0</v>
      </c>
      <c r="AX788">
        <v>0</v>
      </c>
      <c r="AY788" s="15">
        <v>1</v>
      </c>
      <c r="AZ788">
        <v>0</v>
      </c>
      <c r="BA788">
        <v>0</v>
      </c>
      <c r="BB788" s="15">
        <v>1</v>
      </c>
      <c r="BC788" t="s">
        <v>87</v>
      </c>
      <c r="BD788">
        <v>17</v>
      </c>
      <c r="BE788" s="56">
        <v>0.41099999999999998</v>
      </c>
      <c r="BF788" s="56">
        <f t="shared" si="139"/>
        <v>33.92</v>
      </c>
      <c r="BG788">
        <v>1</v>
      </c>
      <c r="BH788">
        <v>0</v>
      </c>
      <c r="BI788">
        <v>0</v>
      </c>
      <c r="BJ788">
        <v>0</v>
      </c>
      <c r="BK788">
        <v>0</v>
      </c>
      <c r="BL788" s="15">
        <v>0</v>
      </c>
      <c r="BM788">
        <v>0</v>
      </c>
      <c r="BN788">
        <v>0</v>
      </c>
      <c r="BO788">
        <v>1</v>
      </c>
      <c r="BP788" s="15">
        <v>0</v>
      </c>
      <c r="BQ788">
        <v>0</v>
      </c>
      <c r="BR788">
        <v>0</v>
      </c>
      <c r="BS788" s="15">
        <v>0</v>
      </c>
      <c r="BT788">
        <v>0</v>
      </c>
      <c r="BU788">
        <v>0</v>
      </c>
      <c r="BV788">
        <v>1</v>
      </c>
      <c r="BW788">
        <v>0</v>
      </c>
      <c r="BX788">
        <v>0</v>
      </c>
      <c r="BY788">
        <v>0</v>
      </c>
      <c r="BZ788">
        <v>1</v>
      </c>
      <c r="CA788">
        <v>0</v>
      </c>
      <c r="CB788">
        <v>0</v>
      </c>
      <c r="CC788">
        <v>0</v>
      </c>
      <c r="CD788">
        <v>1</v>
      </c>
      <c r="CE788" s="15">
        <v>0</v>
      </c>
      <c r="CF788">
        <v>0.76700000000000002</v>
      </c>
      <c r="CG788">
        <v>347</v>
      </c>
      <c r="CH788">
        <v>1</v>
      </c>
      <c r="CI788">
        <v>0</v>
      </c>
      <c r="CJ788">
        <v>17</v>
      </c>
      <c r="CK788" s="28" t="s">
        <v>80</v>
      </c>
    </row>
    <row r="789" spans="1:89" x14ac:dyDescent="0.35">
      <c r="A789">
        <v>788</v>
      </c>
      <c r="B789">
        <v>53</v>
      </c>
      <c r="C789" s="21" t="s">
        <v>237</v>
      </c>
      <c r="D789" s="11">
        <v>6.04</v>
      </c>
      <c r="E789" s="12">
        <f t="shared" si="138"/>
        <v>1.6547945205479453</v>
      </c>
      <c r="F789" s="7">
        <v>3.65</v>
      </c>
      <c r="G789" s="8">
        <v>0</v>
      </c>
      <c r="H789" s="9">
        <v>1</v>
      </c>
      <c r="I789" s="9">
        <v>0</v>
      </c>
      <c r="J789" s="9">
        <v>0</v>
      </c>
      <c r="K789" s="9">
        <v>0</v>
      </c>
      <c r="L789" s="8">
        <v>237</v>
      </c>
      <c r="M789" s="9">
        <v>7</v>
      </c>
      <c r="N789" s="9">
        <f t="shared" si="135"/>
        <v>229</v>
      </c>
      <c r="O789" s="9">
        <f t="shared" si="136"/>
        <v>11</v>
      </c>
      <c r="P789" s="7">
        <v>9.59</v>
      </c>
      <c r="Q789" s="7">
        <v>18.329999999999998</v>
      </c>
      <c r="R789" s="9">
        <v>1</v>
      </c>
      <c r="S789" s="9">
        <v>0</v>
      </c>
      <c r="T789" s="9">
        <v>1</v>
      </c>
      <c r="U789" s="9">
        <v>0</v>
      </c>
      <c r="V789" s="9">
        <v>0</v>
      </c>
      <c r="W789" s="25">
        <v>0</v>
      </c>
      <c r="X789" s="9">
        <v>1</v>
      </c>
      <c r="Y789" s="9">
        <v>0</v>
      </c>
      <c r="Z789" s="25">
        <v>0</v>
      </c>
      <c r="AA789" s="9">
        <v>0</v>
      </c>
      <c r="AB789" s="25">
        <v>1</v>
      </c>
      <c r="AC789" s="17">
        <v>1989</v>
      </c>
      <c r="AD789" s="27">
        <v>0.20499999999999999</v>
      </c>
      <c r="AE789" s="27">
        <v>0.20499999999999999</v>
      </c>
      <c r="AF789" s="27">
        <v>0.55000000000000004</v>
      </c>
      <c r="AG789" s="34">
        <v>0.04</v>
      </c>
      <c r="AH789" s="33" t="s">
        <v>87</v>
      </c>
      <c r="AI789" s="15" t="s">
        <v>87</v>
      </c>
      <c r="AJ789" s="27">
        <v>0.75</v>
      </c>
      <c r="AK789" s="31">
        <v>0.25</v>
      </c>
      <c r="AL789">
        <v>0</v>
      </c>
      <c r="AM789" s="31">
        <v>1</v>
      </c>
      <c r="AN789">
        <v>0</v>
      </c>
      <c r="AO789" s="15">
        <v>1</v>
      </c>
      <c r="AP789" t="s">
        <v>87</v>
      </c>
      <c r="AQ789" s="15" t="s">
        <v>87</v>
      </c>
      <c r="AR789" s="15" t="s">
        <v>10</v>
      </c>
      <c r="AS789">
        <v>0</v>
      </c>
      <c r="AT789">
        <v>0</v>
      </c>
      <c r="AU789">
        <v>0</v>
      </c>
      <c r="AV789">
        <v>0</v>
      </c>
      <c r="AW789">
        <v>0</v>
      </c>
      <c r="AX789">
        <v>0</v>
      </c>
      <c r="AY789" s="15">
        <v>1</v>
      </c>
      <c r="AZ789">
        <v>0</v>
      </c>
      <c r="BA789">
        <v>0</v>
      </c>
      <c r="BB789" s="15">
        <v>1</v>
      </c>
      <c r="BC789" t="s">
        <v>87</v>
      </c>
      <c r="BD789">
        <v>17</v>
      </c>
      <c r="BE789" s="56">
        <v>0.41099999999999998</v>
      </c>
      <c r="BF789" s="56">
        <f t="shared" si="139"/>
        <v>33.92</v>
      </c>
      <c r="BG789">
        <v>0</v>
      </c>
      <c r="BH789">
        <v>0</v>
      </c>
      <c r="BI789">
        <v>1</v>
      </c>
      <c r="BJ789">
        <v>0</v>
      </c>
      <c r="BK789">
        <v>0</v>
      </c>
      <c r="BL789" s="15">
        <v>0</v>
      </c>
      <c r="BM789">
        <v>0</v>
      </c>
      <c r="BN789">
        <v>0</v>
      </c>
      <c r="BO789">
        <v>1</v>
      </c>
      <c r="BP789" s="15">
        <v>0</v>
      </c>
      <c r="BQ789">
        <v>0</v>
      </c>
      <c r="BR789">
        <v>0</v>
      </c>
      <c r="BS789" s="15">
        <v>0</v>
      </c>
      <c r="BT789">
        <v>0</v>
      </c>
      <c r="BU789">
        <v>0</v>
      </c>
      <c r="BV789">
        <v>1</v>
      </c>
      <c r="BW789">
        <v>0</v>
      </c>
      <c r="BX789">
        <v>0</v>
      </c>
      <c r="BY789">
        <v>0</v>
      </c>
      <c r="BZ789">
        <v>1</v>
      </c>
      <c r="CA789">
        <v>0</v>
      </c>
      <c r="CB789">
        <v>0</v>
      </c>
      <c r="CC789">
        <v>0</v>
      </c>
      <c r="CD789">
        <v>1</v>
      </c>
      <c r="CE789" s="15">
        <v>0</v>
      </c>
      <c r="CF789">
        <v>0.76700000000000002</v>
      </c>
      <c r="CG789">
        <v>347</v>
      </c>
      <c r="CH789">
        <v>1</v>
      </c>
      <c r="CI789">
        <v>0</v>
      </c>
      <c r="CJ789">
        <v>17</v>
      </c>
      <c r="CK789" s="28" t="s">
        <v>80</v>
      </c>
    </row>
    <row r="790" spans="1:89" x14ac:dyDescent="0.35">
      <c r="A790">
        <v>789</v>
      </c>
      <c r="B790">
        <v>53</v>
      </c>
      <c r="C790" s="21" t="s">
        <v>237</v>
      </c>
      <c r="D790" s="11">
        <v>3.87</v>
      </c>
      <c r="E790" s="12">
        <f t="shared" si="138"/>
        <v>1.3253424657534247</v>
      </c>
      <c r="F790" s="7">
        <v>2.92</v>
      </c>
      <c r="G790" s="8">
        <v>0</v>
      </c>
      <c r="H790" s="9">
        <v>1</v>
      </c>
      <c r="I790" s="9">
        <v>0</v>
      </c>
      <c r="J790" s="9">
        <v>0</v>
      </c>
      <c r="K790" s="9">
        <v>0</v>
      </c>
      <c r="L790" s="8">
        <v>237</v>
      </c>
      <c r="M790" s="9">
        <v>7</v>
      </c>
      <c r="N790" s="9">
        <f t="shared" si="135"/>
        <v>229</v>
      </c>
      <c r="O790" s="9">
        <f t="shared" si="136"/>
        <v>11</v>
      </c>
      <c r="P790" s="7">
        <v>9.59</v>
      </c>
      <c r="Q790" s="7">
        <v>18.329999999999998</v>
      </c>
      <c r="R790" s="9">
        <v>1</v>
      </c>
      <c r="S790" s="9">
        <v>0</v>
      </c>
      <c r="T790" s="9">
        <v>1</v>
      </c>
      <c r="U790" s="9">
        <v>0</v>
      </c>
      <c r="V790" s="9">
        <v>0</v>
      </c>
      <c r="W790" s="25">
        <v>0</v>
      </c>
      <c r="X790" s="9">
        <v>1</v>
      </c>
      <c r="Y790" s="9">
        <v>0</v>
      </c>
      <c r="Z790" s="25">
        <v>0</v>
      </c>
      <c r="AA790" s="9">
        <v>0</v>
      </c>
      <c r="AB790" s="25">
        <v>1</v>
      </c>
      <c r="AC790" s="17">
        <v>1989</v>
      </c>
      <c r="AD790" s="27">
        <v>0.20499999999999999</v>
      </c>
      <c r="AE790" s="27">
        <v>0.20499999999999999</v>
      </c>
      <c r="AF790" s="27">
        <v>0.55000000000000004</v>
      </c>
      <c r="AG790" s="34">
        <v>0.04</v>
      </c>
      <c r="AH790" s="33" t="s">
        <v>87</v>
      </c>
      <c r="AI790" s="15" t="s">
        <v>87</v>
      </c>
      <c r="AJ790" s="27">
        <v>0.75</v>
      </c>
      <c r="AK790" s="31">
        <v>0.25</v>
      </c>
      <c r="AL790">
        <v>0</v>
      </c>
      <c r="AM790" s="31">
        <v>1</v>
      </c>
      <c r="AN790">
        <v>0</v>
      </c>
      <c r="AO790" s="15">
        <v>1</v>
      </c>
      <c r="AP790" t="s">
        <v>87</v>
      </c>
      <c r="AQ790" s="15" t="s">
        <v>87</v>
      </c>
      <c r="AR790" s="15" t="s">
        <v>10</v>
      </c>
      <c r="AS790">
        <v>0</v>
      </c>
      <c r="AT790">
        <v>0</v>
      </c>
      <c r="AU790">
        <v>0</v>
      </c>
      <c r="AV790">
        <v>0</v>
      </c>
      <c r="AW790">
        <v>0</v>
      </c>
      <c r="AX790">
        <v>0</v>
      </c>
      <c r="AY790" s="15">
        <v>1</v>
      </c>
      <c r="AZ790">
        <v>0</v>
      </c>
      <c r="BA790">
        <v>0</v>
      </c>
      <c r="BB790" s="15">
        <v>1</v>
      </c>
      <c r="BC790" t="s">
        <v>87</v>
      </c>
      <c r="BD790">
        <v>17</v>
      </c>
      <c r="BE790" s="56">
        <v>0.41099999999999998</v>
      </c>
      <c r="BF790" s="56">
        <f t="shared" si="139"/>
        <v>33.92</v>
      </c>
      <c r="BG790">
        <v>0</v>
      </c>
      <c r="BH790">
        <v>0</v>
      </c>
      <c r="BI790">
        <v>1</v>
      </c>
      <c r="BJ790">
        <v>0</v>
      </c>
      <c r="BK790">
        <v>0</v>
      </c>
      <c r="BL790" s="15">
        <v>0</v>
      </c>
      <c r="BM790">
        <v>0</v>
      </c>
      <c r="BN790">
        <v>0</v>
      </c>
      <c r="BO790">
        <v>1</v>
      </c>
      <c r="BP790" s="15">
        <v>0</v>
      </c>
      <c r="BQ790">
        <v>0</v>
      </c>
      <c r="BR790">
        <v>0</v>
      </c>
      <c r="BS790" s="15">
        <v>0</v>
      </c>
      <c r="BT790">
        <v>0</v>
      </c>
      <c r="BU790">
        <v>0</v>
      </c>
      <c r="BV790">
        <v>1</v>
      </c>
      <c r="BW790">
        <v>0</v>
      </c>
      <c r="BX790">
        <v>0</v>
      </c>
      <c r="BY790">
        <v>0</v>
      </c>
      <c r="BZ790">
        <v>1</v>
      </c>
      <c r="CA790">
        <v>0</v>
      </c>
      <c r="CB790">
        <v>0</v>
      </c>
      <c r="CC790">
        <v>0</v>
      </c>
      <c r="CD790">
        <v>1</v>
      </c>
      <c r="CE790" s="15">
        <v>0</v>
      </c>
      <c r="CF790">
        <v>0.76700000000000002</v>
      </c>
      <c r="CG790">
        <v>347</v>
      </c>
      <c r="CH790">
        <v>1</v>
      </c>
      <c r="CI790">
        <v>0</v>
      </c>
      <c r="CJ790">
        <v>17</v>
      </c>
      <c r="CK790" s="28" t="s">
        <v>80</v>
      </c>
    </row>
    <row r="791" spans="1:89" x14ac:dyDescent="0.35">
      <c r="A791">
        <v>790</v>
      </c>
      <c r="B791">
        <v>53</v>
      </c>
      <c r="C791" s="21" t="s">
        <v>237</v>
      </c>
      <c r="D791" s="11">
        <v>7.28</v>
      </c>
      <c r="E791" s="12">
        <f t="shared" si="138"/>
        <v>2.1927710843373496</v>
      </c>
      <c r="F791" s="7">
        <v>3.32</v>
      </c>
      <c r="G791" s="8">
        <v>0</v>
      </c>
      <c r="H791" s="9">
        <v>1</v>
      </c>
      <c r="I791" s="9">
        <v>0</v>
      </c>
      <c r="J791" s="9">
        <v>0</v>
      </c>
      <c r="K791" s="9">
        <v>0</v>
      </c>
      <c r="L791" s="8">
        <v>152</v>
      </c>
      <c r="M791" s="9">
        <v>6</v>
      </c>
      <c r="N791" s="9">
        <f t="shared" si="135"/>
        <v>145</v>
      </c>
      <c r="O791" s="9">
        <f t="shared" si="136"/>
        <v>11</v>
      </c>
      <c r="P791" s="7">
        <v>9.59</v>
      </c>
      <c r="Q791" s="7">
        <v>18.329999999999998</v>
      </c>
      <c r="R791" s="9">
        <v>1</v>
      </c>
      <c r="S791" s="9">
        <v>0</v>
      </c>
      <c r="T791" s="9">
        <v>1</v>
      </c>
      <c r="U791" s="9">
        <v>0</v>
      </c>
      <c r="V791" s="9">
        <v>0</v>
      </c>
      <c r="W791" s="25">
        <v>0</v>
      </c>
      <c r="X791" s="9">
        <v>1</v>
      </c>
      <c r="Y791" s="9">
        <v>0</v>
      </c>
      <c r="Z791" s="25">
        <v>0</v>
      </c>
      <c r="AA791" s="9">
        <v>0</v>
      </c>
      <c r="AB791" s="25">
        <v>1</v>
      </c>
      <c r="AC791" s="17">
        <v>1989</v>
      </c>
      <c r="AD791" s="27">
        <v>0.20499999999999999</v>
      </c>
      <c r="AE791" s="27">
        <v>0.20499999999999999</v>
      </c>
      <c r="AF791" s="27">
        <v>0.55000000000000004</v>
      </c>
      <c r="AG791" s="34">
        <v>0.04</v>
      </c>
      <c r="AH791" s="33" t="s">
        <v>87</v>
      </c>
      <c r="AI791" s="15" t="s">
        <v>87</v>
      </c>
      <c r="AJ791" s="27">
        <v>0.75</v>
      </c>
      <c r="AK791" s="31">
        <v>0.25</v>
      </c>
      <c r="AL791">
        <v>1</v>
      </c>
      <c r="AM791" s="31">
        <v>0</v>
      </c>
      <c r="AN791">
        <v>0</v>
      </c>
      <c r="AO791" s="15">
        <v>1</v>
      </c>
      <c r="AP791" t="s">
        <v>87</v>
      </c>
      <c r="AQ791" s="15" t="s">
        <v>87</v>
      </c>
      <c r="AR791" s="15" t="s">
        <v>10</v>
      </c>
      <c r="AS791">
        <v>0</v>
      </c>
      <c r="AT791">
        <v>0</v>
      </c>
      <c r="AU791">
        <v>0</v>
      </c>
      <c r="AV791">
        <v>0</v>
      </c>
      <c r="AW791">
        <v>0</v>
      </c>
      <c r="AX791">
        <v>0</v>
      </c>
      <c r="AY791" s="15">
        <v>1</v>
      </c>
      <c r="AZ791">
        <v>0</v>
      </c>
      <c r="BA791">
        <v>0</v>
      </c>
      <c r="BB791" s="15">
        <v>1</v>
      </c>
      <c r="BC791" t="s">
        <v>87</v>
      </c>
      <c r="BD791">
        <v>17</v>
      </c>
      <c r="BE791" s="56">
        <v>0.41099999999999998</v>
      </c>
      <c r="BF791" s="56">
        <f t="shared" si="139"/>
        <v>33.92</v>
      </c>
      <c r="BG791">
        <v>1</v>
      </c>
      <c r="BH791">
        <v>0</v>
      </c>
      <c r="BI791">
        <v>0</v>
      </c>
      <c r="BJ791">
        <v>0</v>
      </c>
      <c r="BK791">
        <v>0</v>
      </c>
      <c r="BL791" s="15">
        <v>0</v>
      </c>
      <c r="BM791">
        <v>0</v>
      </c>
      <c r="BN791">
        <v>0</v>
      </c>
      <c r="BO791">
        <v>1</v>
      </c>
      <c r="BP791" s="15">
        <v>0</v>
      </c>
      <c r="BQ791">
        <v>0</v>
      </c>
      <c r="BR791">
        <v>0</v>
      </c>
      <c r="BS791" s="15">
        <v>0</v>
      </c>
      <c r="BT791">
        <v>0</v>
      </c>
      <c r="BU791">
        <v>0</v>
      </c>
      <c r="BV791">
        <v>1</v>
      </c>
      <c r="BW791">
        <v>0</v>
      </c>
      <c r="BX791">
        <v>0</v>
      </c>
      <c r="BY791">
        <v>0</v>
      </c>
      <c r="BZ791">
        <v>1</v>
      </c>
      <c r="CA791">
        <v>0</v>
      </c>
      <c r="CB791">
        <v>0</v>
      </c>
      <c r="CC791">
        <v>0</v>
      </c>
      <c r="CD791">
        <v>1</v>
      </c>
      <c r="CE791" s="15">
        <v>0</v>
      </c>
      <c r="CF791">
        <v>0.76700000000000002</v>
      </c>
      <c r="CG791">
        <v>347</v>
      </c>
      <c r="CH791">
        <v>1</v>
      </c>
      <c r="CI791">
        <v>0</v>
      </c>
      <c r="CJ791">
        <v>17</v>
      </c>
      <c r="CK791" s="28" t="s">
        <v>80</v>
      </c>
    </row>
    <row r="792" spans="1:89" x14ac:dyDescent="0.35">
      <c r="A792">
        <v>791</v>
      </c>
      <c r="B792">
        <v>53</v>
      </c>
      <c r="C792" s="21" t="s">
        <v>237</v>
      </c>
      <c r="D792" s="11">
        <v>0.32</v>
      </c>
      <c r="E792" s="12">
        <f t="shared" si="138"/>
        <v>4</v>
      </c>
      <c r="F792" s="7">
        <v>0.08</v>
      </c>
      <c r="G792" s="8">
        <v>0</v>
      </c>
      <c r="H792" s="9">
        <v>1</v>
      </c>
      <c r="I792" s="9">
        <v>0</v>
      </c>
      <c r="J792" s="9">
        <v>0</v>
      </c>
      <c r="K792" s="9">
        <v>0</v>
      </c>
      <c r="L792" s="8">
        <v>152</v>
      </c>
      <c r="M792" s="9">
        <v>7</v>
      </c>
      <c r="N792" s="9">
        <f t="shared" si="135"/>
        <v>144</v>
      </c>
      <c r="O792" s="9">
        <f t="shared" si="136"/>
        <v>11</v>
      </c>
      <c r="P792" s="7">
        <v>9.59</v>
      </c>
      <c r="Q792" s="7">
        <v>18.329999999999998</v>
      </c>
      <c r="R792" s="9">
        <v>1</v>
      </c>
      <c r="S792" s="9">
        <v>0</v>
      </c>
      <c r="T792" s="9">
        <v>1</v>
      </c>
      <c r="U792" s="9">
        <v>0</v>
      </c>
      <c r="V792" s="9">
        <v>0</v>
      </c>
      <c r="W792" s="25">
        <v>0</v>
      </c>
      <c r="X792" s="9">
        <v>1</v>
      </c>
      <c r="Y792" s="9">
        <v>0</v>
      </c>
      <c r="Z792" s="25">
        <v>0</v>
      </c>
      <c r="AA792" s="9">
        <v>0</v>
      </c>
      <c r="AB792" s="25">
        <v>1</v>
      </c>
      <c r="AC792" s="17">
        <v>1989</v>
      </c>
      <c r="AD792" s="27">
        <v>0.20499999999999999</v>
      </c>
      <c r="AE792" s="27">
        <v>0.20499999999999999</v>
      </c>
      <c r="AF792" s="27">
        <v>0.55000000000000004</v>
      </c>
      <c r="AG792" s="34">
        <v>0.04</v>
      </c>
      <c r="AH792" s="33" t="s">
        <v>87</v>
      </c>
      <c r="AI792" s="15" t="s">
        <v>87</v>
      </c>
      <c r="AJ792" s="27">
        <v>0.75</v>
      </c>
      <c r="AK792" s="31">
        <v>0.25</v>
      </c>
      <c r="AL792">
        <v>1</v>
      </c>
      <c r="AM792" s="31">
        <v>0</v>
      </c>
      <c r="AN792">
        <v>0</v>
      </c>
      <c r="AO792" s="15">
        <v>1</v>
      </c>
      <c r="AP792" t="s">
        <v>87</v>
      </c>
      <c r="AQ792" s="15" t="s">
        <v>87</v>
      </c>
      <c r="AR792" s="15" t="s">
        <v>10</v>
      </c>
      <c r="AS792">
        <v>0</v>
      </c>
      <c r="AT792">
        <v>0</v>
      </c>
      <c r="AU792">
        <v>0</v>
      </c>
      <c r="AV792">
        <v>0</v>
      </c>
      <c r="AW792">
        <v>0</v>
      </c>
      <c r="AX792">
        <v>0</v>
      </c>
      <c r="AY792" s="15">
        <v>1</v>
      </c>
      <c r="AZ792">
        <v>0</v>
      </c>
      <c r="BA792">
        <v>0</v>
      </c>
      <c r="BB792" s="15">
        <v>1</v>
      </c>
      <c r="BC792" t="s">
        <v>87</v>
      </c>
      <c r="BD792">
        <v>17</v>
      </c>
      <c r="BE792" s="56">
        <v>0.41099999999999998</v>
      </c>
      <c r="BF792" s="56">
        <f t="shared" si="139"/>
        <v>33.92</v>
      </c>
      <c r="BG792">
        <v>0</v>
      </c>
      <c r="BH792">
        <v>0</v>
      </c>
      <c r="BI792">
        <v>1</v>
      </c>
      <c r="BJ792">
        <v>0</v>
      </c>
      <c r="BK792">
        <v>0</v>
      </c>
      <c r="BL792" s="15">
        <v>0</v>
      </c>
      <c r="BM792">
        <v>0</v>
      </c>
      <c r="BN792">
        <v>0</v>
      </c>
      <c r="BO792">
        <v>1</v>
      </c>
      <c r="BP792" s="15">
        <v>0</v>
      </c>
      <c r="BQ792">
        <v>0</v>
      </c>
      <c r="BR792">
        <v>0</v>
      </c>
      <c r="BS792" s="15">
        <v>0</v>
      </c>
      <c r="BT792">
        <v>0</v>
      </c>
      <c r="BU792">
        <v>0</v>
      </c>
      <c r="BV792">
        <v>1</v>
      </c>
      <c r="BW792">
        <v>0</v>
      </c>
      <c r="BX792">
        <v>0</v>
      </c>
      <c r="BY792">
        <v>0</v>
      </c>
      <c r="BZ792">
        <v>1</v>
      </c>
      <c r="CA792">
        <v>0</v>
      </c>
      <c r="CB792">
        <v>0</v>
      </c>
      <c r="CC792">
        <v>0</v>
      </c>
      <c r="CD792">
        <v>1</v>
      </c>
      <c r="CE792" s="15">
        <v>0</v>
      </c>
      <c r="CF792">
        <v>0.76700000000000002</v>
      </c>
      <c r="CG792">
        <v>347</v>
      </c>
      <c r="CH792">
        <v>1</v>
      </c>
      <c r="CI792">
        <v>0</v>
      </c>
      <c r="CJ792">
        <v>17</v>
      </c>
      <c r="CK792" s="28" t="s">
        <v>80</v>
      </c>
    </row>
    <row r="793" spans="1:89" x14ac:dyDescent="0.35">
      <c r="A793">
        <v>792</v>
      </c>
      <c r="B793">
        <v>53</v>
      </c>
      <c r="C793" s="21" t="s">
        <v>237</v>
      </c>
      <c r="D793" s="11">
        <v>-0.45</v>
      </c>
      <c r="E793" s="12">
        <f t="shared" si="138"/>
        <v>10</v>
      </c>
      <c r="F793" s="7">
        <v>-4.4999999999999998E-2</v>
      </c>
      <c r="G793" s="8">
        <v>0</v>
      </c>
      <c r="H793" s="9">
        <v>1</v>
      </c>
      <c r="I793" s="9">
        <v>0</v>
      </c>
      <c r="J793" s="9">
        <v>0</v>
      </c>
      <c r="K793" s="9">
        <v>0</v>
      </c>
      <c r="L793" s="8">
        <v>152</v>
      </c>
      <c r="M793" s="9">
        <v>7</v>
      </c>
      <c r="N793" s="9">
        <f t="shared" si="135"/>
        <v>144</v>
      </c>
      <c r="O793" s="9">
        <f t="shared" si="136"/>
        <v>11</v>
      </c>
      <c r="P793" s="7">
        <v>9.59</v>
      </c>
      <c r="Q793" s="7">
        <v>18.329999999999998</v>
      </c>
      <c r="R793" s="9">
        <v>1</v>
      </c>
      <c r="S793" s="9">
        <v>0</v>
      </c>
      <c r="T793" s="9">
        <v>1</v>
      </c>
      <c r="U793" s="9">
        <v>0</v>
      </c>
      <c r="V793" s="9">
        <v>0</v>
      </c>
      <c r="W793" s="25">
        <v>0</v>
      </c>
      <c r="X793" s="9">
        <v>1</v>
      </c>
      <c r="Y793" s="9">
        <v>0</v>
      </c>
      <c r="Z793" s="25">
        <v>0</v>
      </c>
      <c r="AA793" s="9">
        <v>0</v>
      </c>
      <c r="AB793" s="25">
        <v>1</v>
      </c>
      <c r="AC793" s="17">
        <v>1989</v>
      </c>
      <c r="AD793" s="27">
        <v>0.20499999999999999</v>
      </c>
      <c r="AE793" s="27">
        <v>0.20499999999999999</v>
      </c>
      <c r="AF793" s="27">
        <v>0.55000000000000004</v>
      </c>
      <c r="AG793" s="34">
        <v>0.04</v>
      </c>
      <c r="AH793" s="33" t="s">
        <v>87</v>
      </c>
      <c r="AI793" s="15" t="s">
        <v>87</v>
      </c>
      <c r="AJ793" s="27">
        <v>0.75</v>
      </c>
      <c r="AK793" s="31">
        <v>0.25</v>
      </c>
      <c r="AL793">
        <v>1</v>
      </c>
      <c r="AM793" s="31">
        <v>0</v>
      </c>
      <c r="AN793">
        <v>0</v>
      </c>
      <c r="AO793" s="15">
        <v>1</v>
      </c>
      <c r="AP793" t="s">
        <v>87</v>
      </c>
      <c r="AQ793" s="15" t="s">
        <v>87</v>
      </c>
      <c r="AR793" s="15" t="s">
        <v>10</v>
      </c>
      <c r="AS793">
        <v>0</v>
      </c>
      <c r="AT793">
        <v>0</v>
      </c>
      <c r="AU793">
        <v>0</v>
      </c>
      <c r="AV793">
        <v>0</v>
      </c>
      <c r="AW793">
        <v>0</v>
      </c>
      <c r="AX793">
        <v>0</v>
      </c>
      <c r="AY793" s="15">
        <v>1</v>
      </c>
      <c r="AZ793">
        <v>0</v>
      </c>
      <c r="BA793">
        <v>0</v>
      </c>
      <c r="BB793" s="15">
        <v>1</v>
      </c>
      <c r="BC793" t="s">
        <v>87</v>
      </c>
      <c r="BD793">
        <v>17</v>
      </c>
      <c r="BE793" s="56">
        <v>0.41099999999999998</v>
      </c>
      <c r="BF793" s="56">
        <f t="shared" si="139"/>
        <v>33.92</v>
      </c>
      <c r="BG793">
        <v>0</v>
      </c>
      <c r="BH793">
        <v>0</v>
      </c>
      <c r="BI793">
        <v>1</v>
      </c>
      <c r="BJ793">
        <v>0</v>
      </c>
      <c r="BK793">
        <v>0</v>
      </c>
      <c r="BL793" s="15">
        <v>0</v>
      </c>
      <c r="BM793">
        <v>0</v>
      </c>
      <c r="BN793">
        <v>0</v>
      </c>
      <c r="BO793">
        <v>1</v>
      </c>
      <c r="BP793" s="15">
        <v>0</v>
      </c>
      <c r="BQ793">
        <v>0</v>
      </c>
      <c r="BR793">
        <v>0</v>
      </c>
      <c r="BS793" s="15">
        <v>0</v>
      </c>
      <c r="BT793">
        <v>0</v>
      </c>
      <c r="BU793">
        <v>0</v>
      </c>
      <c r="BV793">
        <v>1</v>
      </c>
      <c r="BW793">
        <v>0</v>
      </c>
      <c r="BX793">
        <v>0</v>
      </c>
      <c r="BY793">
        <v>0</v>
      </c>
      <c r="BZ793">
        <v>1</v>
      </c>
      <c r="CA793">
        <v>0</v>
      </c>
      <c r="CB793">
        <v>0</v>
      </c>
      <c r="CC793">
        <v>0</v>
      </c>
      <c r="CD793">
        <v>1</v>
      </c>
      <c r="CE793" s="15">
        <v>0</v>
      </c>
      <c r="CF793">
        <v>0.76700000000000002</v>
      </c>
      <c r="CG793">
        <v>347</v>
      </c>
      <c r="CH793">
        <v>1</v>
      </c>
      <c r="CI793">
        <v>0</v>
      </c>
      <c r="CJ793">
        <v>17</v>
      </c>
      <c r="CK793" s="28" t="s">
        <v>80</v>
      </c>
    </row>
    <row r="794" spans="1:89" x14ac:dyDescent="0.35">
      <c r="A794">
        <v>793</v>
      </c>
      <c r="B794">
        <v>53</v>
      </c>
      <c r="C794" s="21" t="s">
        <v>237</v>
      </c>
      <c r="D794" s="11">
        <v>2.2200000000000002</v>
      </c>
      <c r="E794" s="12">
        <f t="shared" si="138"/>
        <v>2.3368421052631581</v>
      </c>
      <c r="F794" s="7">
        <v>0.95</v>
      </c>
      <c r="G794" s="8">
        <v>0</v>
      </c>
      <c r="H794" s="9">
        <v>1</v>
      </c>
      <c r="I794" s="9">
        <v>0</v>
      </c>
      <c r="J794" s="9">
        <v>0</v>
      </c>
      <c r="K794" s="9">
        <v>0</v>
      </c>
      <c r="L794" s="8">
        <v>237</v>
      </c>
      <c r="M794" s="9">
        <v>16</v>
      </c>
      <c r="N794" s="9">
        <f t="shared" si="135"/>
        <v>220</v>
      </c>
      <c r="O794" s="9">
        <f t="shared" si="136"/>
        <v>11</v>
      </c>
      <c r="P794" s="7">
        <v>9.59</v>
      </c>
      <c r="Q794" s="7">
        <v>18.329999999999998</v>
      </c>
      <c r="R794" s="9">
        <v>1</v>
      </c>
      <c r="S794" s="9">
        <v>0</v>
      </c>
      <c r="T794" s="9">
        <v>1</v>
      </c>
      <c r="U794" s="9">
        <v>0</v>
      </c>
      <c r="V794" s="9">
        <v>0</v>
      </c>
      <c r="W794" s="25">
        <v>0</v>
      </c>
      <c r="X794" s="9">
        <v>1</v>
      </c>
      <c r="Y794" s="9">
        <v>0</v>
      </c>
      <c r="Z794" s="25">
        <v>0</v>
      </c>
      <c r="AA794" s="9">
        <v>0</v>
      </c>
      <c r="AB794" s="25">
        <v>1</v>
      </c>
      <c r="AC794" s="17">
        <v>1989</v>
      </c>
      <c r="AD794" s="27">
        <v>0.20499999999999999</v>
      </c>
      <c r="AE794" s="27">
        <v>0.20499999999999999</v>
      </c>
      <c r="AF794" s="27">
        <v>0.55000000000000004</v>
      </c>
      <c r="AG794" s="34">
        <v>0.04</v>
      </c>
      <c r="AH794" s="33" t="s">
        <v>87</v>
      </c>
      <c r="AI794" s="15" t="s">
        <v>87</v>
      </c>
      <c r="AJ794" s="27">
        <v>0.75</v>
      </c>
      <c r="AK794" s="31">
        <v>0.25</v>
      </c>
      <c r="AL794">
        <v>0</v>
      </c>
      <c r="AM794" s="31">
        <v>1</v>
      </c>
      <c r="AN794">
        <v>0</v>
      </c>
      <c r="AO794" s="15">
        <v>1</v>
      </c>
      <c r="AP794" t="s">
        <v>87</v>
      </c>
      <c r="AQ794" s="15" t="s">
        <v>87</v>
      </c>
      <c r="AR794" s="15" t="s">
        <v>10</v>
      </c>
      <c r="AS794">
        <v>0</v>
      </c>
      <c r="AT794">
        <v>0</v>
      </c>
      <c r="AU794">
        <v>0</v>
      </c>
      <c r="AV794">
        <v>0</v>
      </c>
      <c r="AW794">
        <v>0</v>
      </c>
      <c r="AX794">
        <v>0</v>
      </c>
      <c r="AY794" s="15">
        <v>1</v>
      </c>
      <c r="AZ794">
        <v>0</v>
      </c>
      <c r="BA794">
        <v>0</v>
      </c>
      <c r="BB794" s="15">
        <v>1</v>
      </c>
      <c r="BC794" t="s">
        <v>87</v>
      </c>
      <c r="BD794">
        <v>17</v>
      </c>
      <c r="BE794" s="56">
        <v>0.41099999999999998</v>
      </c>
      <c r="BF794" s="56">
        <f t="shared" si="139"/>
        <v>33.92</v>
      </c>
      <c r="BG794">
        <v>1</v>
      </c>
      <c r="BH794">
        <v>0</v>
      </c>
      <c r="BI794">
        <v>0</v>
      </c>
      <c r="BJ794">
        <v>0</v>
      </c>
      <c r="BK794">
        <v>0</v>
      </c>
      <c r="BL794" s="15">
        <v>0</v>
      </c>
      <c r="BM794">
        <v>1</v>
      </c>
      <c r="BN794">
        <v>0</v>
      </c>
      <c r="BO794">
        <v>0</v>
      </c>
      <c r="BP794" s="15">
        <v>0</v>
      </c>
      <c r="BQ794">
        <v>0</v>
      </c>
      <c r="BR794">
        <v>0</v>
      </c>
      <c r="BS794" s="15">
        <v>0</v>
      </c>
      <c r="BT794">
        <v>1</v>
      </c>
      <c r="BU794">
        <v>1</v>
      </c>
      <c r="BV794">
        <v>0</v>
      </c>
      <c r="BW794">
        <v>0</v>
      </c>
      <c r="BX794">
        <v>0</v>
      </c>
      <c r="BY794">
        <v>0</v>
      </c>
      <c r="BZ794">
        <v>1</v>
      </c>
      <c r="CA794">
        <v>0</v>
      </c>
      <c r="CB794">
        <v>0</v>
      </c>
      <c r="CC794">
        <v>0</v>
      </c>
      <c r="CD794">
        <v>1</v>
      </c>
      <c r="CE794" s="15">
        <v>0</v>
      </c>
      <c r="CF794">
        <v>0.76700000000000002</v>
      </c>
      <c r="CG794">
        <v>347</v>
      </c>
      <c r="CH794">
        <v>1</v>
      </c>
      <c r="CI794">
        <v>0</v>
      </c>
      <c r="CJ794">
        <v>17</v>
      </c>
      <c r="CK794" s="28" t="s">
        <v>80</v>
      </c>
    </row>
    <row r="795" spans="1:89" x14ac:dyDescent="0.35">
      <c r="A795">
        <v>794</v>
      </c>
      <c r="B795">
        <v>53</v>
      </c>
      <c r="C795" s="21" t="s">
        <v>237</v>
      </c>
      <c r="D795" s="11">
        <v>4.82</v>
      </c>
      <c r="E795" s="12">
        <f t="shared" si="138"/>
        <v>2.9036144578313254</v>
      </c>
      <c r="F795" s="7">
        <v>1.66</v>
      </c>
      <c r="G795" s="8">
        <v>0</v>
      </c>
      <c r="H795" s="9">
        <v>1</v>
      </c>
      <c r="I795" s="9">
        <v>0</v>
      </c>
      <c r="J795" s="9">
        <v>0</v>
      </c>
      <c r="K795" s="9">
        <v>0</v>
      </c>
      <c r="L795" s="8">
        <v>237</v>
      </c>
      <c r="M795" s="9">
        <v>16</v>
      </c>
      <c r="N795" s="9">
        <f t="shared" si="135"/>
        <v>220</v>
      </c>
      <c r="O795" s="9">
        <f t="shared" si="136"/>
        <v>11</v>
      </c>
      <c r="P795" s="7">
        <v>9.59</v>
      </c>
      <c r="Q795" s="7">
        <v>18.329999999999998</v>
      </c>
      <c r="R795" s="9">
        <v>1</v>
      </c>
      <c r="S795" s="9">
        <v>0</v>
      </c>
      <c r="T795" s="9">
        <v>1</v>
      </c>
      <c r="U795" s="9">
        <v>0</v>
      </c>
      <c r="V795" s="9">
        <v>0</v>
      </c>
      <c r="W795" s="25">
        <v>0</v>
      </c>
      <c r="X795" s="9">
        <v>1</v>
      </c>
      <c r="Y795" s="9">
        <v>0</v>
      </c>
      <c r="Z795" s="25">
        <v>0</v>
      </c>
      <c r="AA795" s="9">
        <v>0</v>
      </c>
      <c r="AB795" s="25">
        <v>1</v>
      </c>
      <c r="AC795" s="17">
        <v>1989</v>
      </c>
      <c r="AD795" s="27">
        <v>0.20499999999999999</v>
      </c>
      <c r="AE795" s="27">
        <v>0.20499999999999999</v>
      </c>
      <c r="AF795" s="27">
        <v>0.55000000000000004</v>
      </c>
      <c r="AG795" s="34">
        <v>0.04</v>
      </c>
      <c r="AH795" s="33" t="s">
        <v>87</v>
      </c>
      <c r="AI795" s="15" t="s">
        <v>87</v>
      </c>
      <c r="AJ795" s="27">
        <v>0.75</v>
      </c>
      <c r="AK795" s="31">
        <v>0.25</v>
      </c>
      <c r="AL795">
        <v>0</v>
      </c>
      <c r="AM795" s="31">
        <v>1</v>
      </c>
      <c r="AN795">
        <v>0</v>
      </c>
      <c r="AO795" s="15">
        <v>1</v>
      </c>
      <c r="AP795" t="s">
        <v>87</v>
      </c>
      <c r="AQ795" s="15" t="s">
        <v>87</v>
      </c>
      <c r="AR795" s="15" t="s">
        <v>10</v>
      </c>
      <c r="AS795">
        <v>0</v>
      </c>
      <c r="AT795">
        <v>0</v>
      </c>
      <c r="AU795">
        <v>0</v>
      </c>
      <c r="AV795">
        <v>0</v>
      </c>
      <c r="AW795">
        <v>0</v>
      </c>
      <c r="AX795">
        <v>0</v>
      </c>
      <c r="AY795" s="15">
        <v>1</v>
      </c>
      <c r="AZ795">
        <v>0</v>
      </c>
      <c r="BA795">
        <v>0</v>
      </c>
      <c r="BB795" s="15">
        <v>1</v>
      </c>
      <c r="BC795" t="s">
        <v>87</v>
      </c>
      <c r="BD795">
        <v>17</v>
      </c>
      <c r="BE795" s="56">
        <v>0.41099999999999998</v>
      </c>
      <c r="BF795" s="56">
        <f t="shared" si="139"/>
        <v>33.92</v>
      </c>
      <c r="BG795">
        <v>1</v>
      </c>
      <c r="BH795">
        <v>0</v>
      </c>
      <c r="BI795">
        <v>0</v>
      </c>
      <c r="BJ795">
        <v>0</v>
      </c>
      <c r="BK795">
        <v>0</v>
      </c>
      <c r="BL795" s="15">
        <v>0</v>
      </c>
      <c r="BM795">
        <v>1</v>
      </c>
      <c r="BN795">
        <v>0</v>
      </c>
      <c r="BO795">
        <v>0</v>
      </c>
      <c r="BP795" s="15">
        <v>0</v>
      </c>
      <c r="BQ795">
        <v>0</v>
      </c>
      <c r="BR795">
        <v>0</v>
      </c>
      <c r="BS795" s="15">
        <v>0</v>
      </c>
      <c r="BT795">
        <v>1</v>
      </c>
      <c r="BU795">
        <v>1</v>
      </c>
      <c r="BV795">
        <v>0</v>
      </c>
      <c r="BW795">
        <v>0</v>
      </c>
      <c r="BX795">
        <v>0</v>
      </c>
      <c r="BY795">
        <v>0</v>
      </c>
      <c r="BZ795">
        <v>1</v>
      </c>
      <c r="CA795">
        <v>0</v>
      </c>
      <c r="CB795">
        <v>0</v>
      </c>
      <c r="CC795">
        <v>0</v>
      </c>
      <c r="CD795">
        <v>1</v>
      </c>
      <c r="CE795" s="15">
        <v>0</v>
      </c>
      <c r="CF795">
        <v>0.76700000000000002</v>
      </c>
      <c r="CG795">
        <v>347</v>
      </c>
      <c r="CH795">
        <v>1</v>
      </c>
      <c r="CI795">
        <v>0</v>
      </c>
      <c r="CJ795">
        <v>17</v>
      </c>
      <c r="CK795" s="28" t="s">
        <v>80</v>
      </c>
    </row>
    <row r="796" spans="1:89" x14ac:dyDescent="0.35">
      <c r="A796">
        <v>795</v>
      </c>
      <c r="B796">
        <v>53</v>
      </c>
      <c r="C796" s="21" t="s">
        <v>237</v>
      </c>
      <c r="D796" s="11">
        <v>9.76</v>
      </c>
      <c r="E796" s="12">
        <f t="shared" si="138"/>
        <v>2.8208092485549132</v>
      </c>
      <c r="F796" s="7">
        <v>3.46</v>
      </c>
      <c r="G796" s="8">
        <v>0</v>
      </c>
      <c r="H796" s="9">
        <v>1</v>
      </c>
      <c r="I796" s="9">
        <v>0</v>
      </c>
      <c r="J796" s="9">
        <v>0</v>
      </c>
      <c r="K796" s="9">
        <v>0</v>
      </c>
      <c r="L796" s="8">
        <v>389</v>
      </c>
      <c r="M796" s="9">
        <v>14</v>
      </c>
      <c r="N796" s="9">
        <f t="shared" si="135"/>
        <v>374</v>
      </c>
      <c r="O796" s="9">
        <f t="shared" si="136"/>
        <v>11</v>
      </c>
      <c r="P796" s="7">
        <v>9.59</v>
      </c>
      <c r="Q796" s="7">
        <v>18.329999999999998</v>
      </c>
      <c r="R796" s="9">
        <v>1</v>
      </c>
      <c r="S796" s="9">
        <v>0</v>
      </c>
      <c r="T796" s="9">
        <v>1</v>
      </c>
      <c r="U796" s="9">
        <v>0</v>
      </c>
      <c r="V796" s="9">
        <v>0</v>
      </c>
      <c r="W796" s="25">
        <v>0</v>
      </c>
      <c r="X796" s="9">
        <v>1</v>
      </c>
      <c r="Y796" s="9">
        <v>0</v>
      </c>
      <c r="Z796" s="25">
        <v>0</v>
      </c>
      <c r="AA796" s="9">
        <v>0</v>
      </c>
      <c r="AB796" s="25">
        <v>1</v>
      </c>
      <c r="AC796" s="17">
        <v>1989</v>
      </c>
      <c r="AD796" s="27">
        <v>0.20499999999999999</v>
      </c>
      <c r="AE796" s="27">
        <v>0.20499999999999999</v>
      </c>
      <c r="AF796" s="27">
        <v>0.55000000000000004</v>
      </c>
      <c r="AG796" s="34">
        <v>0.04</v>
      </c>
      <c r="AH796" s="33" t="s">
        <v>87</v>
      </c>
      <c r="AI796" s="15" t="s">
        <v>87</v>
      </c>
      <c r="AJ796" s="27">
        <v>0.75</v>
      </c>
      <c r="AK796" s="31">
        <v>0.25</v>
      </c>
      <c r="AL796">
        <v>0.39</v>
      </c>
      <c r="AM796" s="31">
        <v>0.61</v>
      </c>
      <c r="AN796">
        <v>0</v>
      </c>
      <c r="AO796" s="15">
        <v>1</v>
      </c>
      <c r="AP796" t="s">
        <v>87</v>
      </c>
      <c r="AQ796" s="15" t="s">
        <v>87</v>
      </c>
      <c r="AR796" s="15" t="s">
        <v>10</v>
      </c>
      <c r="AS796">
        <v>0</v>
      </c>
      <c r="AT796">
        <v>0</v>
      </c>
      <c r="AU796">
        <v>0</v>
      </c>
      <c r="AV796">
        <v>0</v>
      </c>
      <c r="AW796">
        <v>0</v>
      </c>
      <c r="AX796">
        <v>0</v>
      </c>
      <c r="AY796" s="15">
        <v>1</v>
      </c>
      <c r="AZ796">
        <v>0</v>
      </c>
      <c r="BA796">
        <v>0</v>
      </c>
      <c r="BB796" s="15">
        <v>1</v>
      </c>
      <c r="BC796" t="s">
        <v>87</v>
      </c>
      <c r="BD796">
        <v>17</v>
      </c>
      <c r="BE796" s="56">
        <v>0.41099999999999998</v>
      </c>
      <c r="BF796" s="56">
        <f t="shared" si="139"/>
        <v>33.92</v>
      </c>
      <c r="BG796">
        <v>0</v>
      </c>
      <c r="BH796">
        <v>0</v>
      </c>
      <c r="BI796">
        <v>1</v>
      </c>
      <c r="BJ796">
        <v>0</v>
      </c>
      <c r="BK796">
        <v>0</v>
      </c>
      <c r="BL796" s="15">
        <v>0</v>
      </c>
      <c r="BM796">
        <v>1</v>
      </c>
      <c r="BN796">
        <v>0</v>
      </c>
      <c r="BO796">
        <v>0</v>
      </c>
      <c r="BP796" s="15">
        <v>0</v>
      </c>
      <c r="BQ796">
        <v>0</v>
      </c>
      <c r="BR796">
        <v>0</v>
      </c>
      <c r="BS796" s="15">
        <v>0</v>
      </c>
      <c r="BT796">
        <v>0</v>
      </c>
      <c r="BU796">
        <v>0</v>
      </c>
      <c r="BV796">
        <v>1</v>
      </c>
      <c r="BW796">
        <v>1</v>
      </c>
      <c r="BX796">
        <v>0</v>
      </c>
      <c r="BY796">
        <v>0</v>
      </c>
      <c r="BZ796">
        <v>1</v>
      </c>
      <c r="CA796">
        <v>0</v>
      </c>
      <c r="CB796">
        <v>0</v>
      </c>
      <c r="CC796">
        <v>0</v>
      </c>
      <c r="CD796">
        <v>1</v>
      </c>
      <c r="CE796" s="15">
        <v>0</v>
      </c>
      <c r="CF796">
        <v>0.76700000000000002</v>
      </c>
      <c r="CG796">
        <v>347</v>
      </c>
      <c r="CH796">
        <v>1</v>
      </c>
      <c r="CI796">
        <v>0</v>
      </c>
      <c r="CJ796">
        <v>17</v>
      </c>
      <c r="CK796" s="28" t="s">
        <v>80</v>
      </c>
    </row>
    <row r="797" spans="1:89" x14ac:dyDescent="0.35">
      <c r="A797">
        <v>796</v>
      </c>
      <c r="B797">
        <v>53</v>
      </c>
      <c r="C797" s="21" t="s">
        <v>237</v>
      </c>
      <c r="D797" s="11">
        <v>12.12</v>
      </c>
      <c r="E797" s="12">
        <f t="shared" si="138"/>
        <v>3.8113207547169807</v>
      </c>
      <c r="F797" s="7">
        <v>3.18</v>
      </c>
      <c r="G797" s="8">
        <v>0</v>
      </c>
      <c r="H797" s="9">
        <v>1</v>
      </c>
      <c r="I797" s="9">
        <v>0</v>
      </c>
      <c r="J797" s="9">
        <v>0</v>
      </c>
      <c r="K797" s="9">
        <v>0</v>
      </c>
      <c r="L797" s="8">
        <v>2421</v>
      </c>
      <c r="M797" s="9">
        <v>14</v>
      </c>
      <c r="N797" s="9">
        <f t="shared" si="135"/>
        <v>2406</v>
      </c>
      <c r="O797" s="9">
        <f t="shared" si="136"/>
        <v>11</v>
      </c>
      <c r="P797" s="7">
        <v>9.59</v>
      </c>
      <c r="Q797" s="7">
        <v>18.329999999999998</v>
      </c>
      <c r="R797" s="9">
        <v>1</v>
      </c>
      <c r="S797" s="9">
        <v>0</v>
      </c>
      <c r="T797" s="9">
        <v>1</v>
      </c>
      <c r="U797" s="9">
        <v>0</v>
      </c>
      <c r="V797" s="9">
        <v>0</v>
      </c>
      <c r="W797" s="25">
        <v>0</v>
      </c>
      <c r="X797" s="9">
        <v>1</v>
      </c>
      <c r="Y797" s="9">
        <v>0</v>
      </c>
      <c r="Z797" s="25">
        <v>0</v>
      </c>
      <c r="AA797" s="9">
        <v>0</v>
      </c>
      <c r="AB797" s="25">
        <v>1</v>
      </c>
      <c r="AC797" s="17">
        <v>1989</v>
      </c>
      <c r="AD797" s="27">
        <v>0.20499999999999999</v>
      </c>
      <c r="AE797" s="27">
        <v>0.20499999999999999</v>
      </c>
      <c r="AF797" s="27">
        <v>0.55000000000000004</v>
      </c>
      <c r="AG797" s="34">
        <v>0.04</v>
      </c>
      <c r="AH797" s="33" t="s">
        <v>87</v>
      </c>
      <c r="AI797" s="15" t="s">
        <v>87</v>
      </c>
      <c r="AJ797" s="27">
        <v>0.75</v>
      </c>
      <c r="AK797" s="31">
        <v>0.25</v>
      </c>
      <c r="AL797">
        <v>0.39</v>
      </c>
      <c r="AM797" s="31">
        <v>0.61</v>
      </c>
      <c r="AN797">
        <v>0</v>
      </c>
      <c r="AO797" s="15">
        <v>1</v>
      </c>
      <c r="AP797" t="s">
        <v>87</v>
      </c>
      <c r="AQ797" s="15" t="s">
        <v>87</v>
      </c>
      <c r="AR797" s="15" t="s">
        <v>10</v>
      </c>
      <c r="AS797">
        <v>0</v>
      </c>
      <c r="AT797">
        <v>0</v>
      </c>
      <c r="AU797">
        <v>0</v>
      </c>
      <c r="AV797">
        <v>0</v>
      </c>
      <c r="AW797">
        <v>0</v>
      </c>
      <c r="AX797">
        <v>0</v>
      </c>
      <c r="AY797" s="15">
        <v>1</v>
      </c>
      <c r="AZ797">
        <v>0</v>
      </c>
      <c r="BA797">
        <v>0</v>
      </c>
      <c r="BB797" s="15">
        <v>1</v>
      </c>
      <c r="BC797" t="s">
        <v>87</v>
      </c>
      <c r="BD797">
        <v>17</v>
      </c>
      <c r="BE797" s="56">
        <v>0.41099999999999998</v>
      </c>
      <c r="BF797" s="56">
        <f t="shared" si="139"/>
        <v>33.92</v>
      </c>
      <c r="BG797">
        <v>0</v>
      </c>
      <c r="BH797">
        <v>0</v>
      </c>
      <c r="BI797">
        <v>1</v>
      </c>
      <c r="BJ797">
        <v>0</v>
      </c>
      <c r="BK797">
        <v>0</v>
      </c>
      <c r="BL797" s="15">
        <v>0</v>
      </c>
      <c r="BM797">
        <v>1</v>
      </c>
      <c r="BN797">
        <v>0</v>
      </c>
      <c r="BO797">
        <v>0</v>
      </c>
      <c r="BP797" s="15">
        <v>0</v>
      </c>
      <c r="BQ797">
        <v>0</v>
      </c>
      <c r="BR797">
        <v>0</v>
      </c>
      <c r="BS797" s="15">
        <v>0</v>
      </c>
      <c r="BT797">
        <v>0</v>
      </c>
      <c r="BU797">
        <v>0</v>
      </c>
      <c r="BV797">
        <v>1</v>
      </c>
      <c r="BW797">
        <v>1</v>
      </c>
      <c r="BX797">
        <v>0</v>
      </c>
      <c r="BY797">
        <v>0</v>
      </c>
      <c r="BZ797">
        <v>1</v>
      </c>
      <c r="CA797">
        <v>0</v>
      </c>
      <c r="CB797">
        <v>0</v>
      </c>
      <c r="CC797">
        <v>0</v>
      </c>
      <c r="CD797">
        <v>1</v>
      </c>
      <c r="CE797" s="15">
        <v>0</v>
      </c>
      <c r="CF797">
        <v>0.76700000000000002</v>
      </c>
      <c r="CG797">
        <v>347</v>
      </c>
      <c r="CH797">
        <v>1</v>
      </c>
      <c r="CI797">
        <v>0</v>
      </c>
      <c r="CJ797">
        <v>17</v>
      </c>
      <c r="CK797" s="28" t="s">
        <v>80</v>
      </c>
    </row>
    <row r="798" spans="1:89" x14ac:dyDescent="0.35">
      <c r="A798">
        <v>797</v>
      </c>
      <c r="B798">
        <v>54</v>
      </c>
      <c r="C798" s="21" t="s">
        <v>195</v>
      </c>
      <c r="D798" s="11">
        <v>6.4720844936184907</v>
      </c>
      <c r="E798" s="12">
        <v>0.52927299665427563</v>
      </c>
      <c r="F798" s="7">
        <v>12.22825372639613</v>
      </c>
      <c r="G798" s="8">
        <v>0</v>
      </c>
      <c r="H798" s="9">
        <v>0</v>
      </c>
      <c r="I798" s="9">
        <v>1</v>
      </c>
      <c r="J798" s="9">
        <v>0</v>
      </c>
      <c r="K798" s="9">
        <v>0</v>
      </c>
      <c r="L798" s="8">
        <v>3639</v>
      </c>
      <c r="M798" s="9">
        <v>3</v>
      </c>
      <c r="N798" s="9">
        <f t="shared" si="135"/>
        <v>3635</v>
      </c>
      <c r="O798" s="9">
        <f t="shared" si="136"/>
        <v>15</v>
      </c>
      <c r="P798" s="7">
        <f t="shared" ref="P798:P812" si="140">AF798*13+AG798*16</f>
        <v>13.849</v>
      </c>
      <c r="Q798" s="7">
        <f t="shared" ref="Q798:Q824" si="141">BF798-P798-6</f>
        <v>13.151</v>
      </c>
      <c r="R798" s="9">
        <v>0</v>
      </c>
      <c r="S798" s="9">
        <v>1</v>
      </c>
      <c r="T798" s="9">
        <v>1</v>
      </c>
      <c r="U798" s="9">
        <v>0</v>
      </c>
      <c r="V798" s="9">
        <v>0</v>
      </c>
      <c r="W798" s="25">
        <v>0</v>
      </c>
      <c r="X798" s="9">
        <v>0</v>
      </c>
      <c r="Y798" s="9">
        <v>0</v>
      </c>
      <c r="Z798" s="25">
        <v>1</v>
      </c>
      <c r="AA798" s="9">
        <v>1</v>
      </c>
      <c r="AB798" s="25">
        <v>0</v>
      </c>
      <c r="AC798" s="17">
        <v>1958</v>
      </c>
      <c r="AD798" s="27">
        <v>0</v>
      </c>
      <c r="AE798" s="27">
        <v>0</v>
      </c>
      <c r="AF798" s="27">
        <v>0.71699999999999997</v>
      </c>
      <c r="AG798" s="34">
        <v>0.28299999999999997</v>
      </c>
      <c r="AH798" s="33" t="s">
        <v>87</v>
      </c>
      <c r="AI798" s="15" t="s">
        <v>87</v>
      </c>
      <c r="AJ798">
        <v>1</v>
      </c>
      <c r="AK798" s="31">
        <v>0</v>
      </c>
      <c r="AL798" t="s">
        <v>87</v>
      </c>
      <c r="AM798" s="31" t="s">
        <v>87</v>
      </c>
      <c r="AN798">
        <v>1</v>
      </c>
      <c r="AO798" s="15">
        <v>0</v>
      </c>
      <c r="AP798" t="s">
        <v>87</v>
      </c>
      <c r="AQ798" s="15" t="s">
        <v>87</v>
      </c>
      <c r="AR798" s="15" t="s">
        <v>151</v>
      </c>
      <c r="AS798">
        <v>1</v>
      </c>
      <c r="AT798">
        <v>0</v>
      </c>
      <c r="AU798">
        <v>1</v>
      </c>
      <c r="AV798">
        <v>0</v>
      </c>
      <c r="AW798">
        <v>0</v>
      </c>
      <c r="AX798">
        <v>0</v>
      </c>
      <c r="AY798" s="15">
        <v>0</v>
      </c>
      <c r="AZ798">
        <v>1</v>
      </c>
      <c r="BA798">
        <v>0</v>
      </c>
      <c r="BB798" s="15">
        <v>0</v>
      </c>
      <c r="BC798" t="s">
        <v>87</v>
      </c>
      <c r="BD798">
        <v>27</v>
      </c>
      <c r="BE798" s="21">
        <v>0.92400000000000004</v>
      </c>
      <c r="BF798" s="21">
        <v>33</v>
      </c>
      <c r="BG798">
        <v>1</v>
      </c>
      <c r="BH798">
        <v>0</v>
      </c>
      <c r="BI798">
        <v>0</v>
      </c>
      <c r="BJ798">
        <v>0</v>
      </c>
      <c r="BK798">
        <v>0</v>
      </c>
      <c r="BL798" s="15">
        <v>0</v>
      </c>
      <c r="BM798">
        <v>0</v>
      </c>
      <c r="BN798">
        <v>1</v>
      </c>
      <c r="BO798">
        <v>0</v>
      </c>
      <c r="BP798" s="15">
        <v>0</v>
      </c>
      <c r="BQ798">
        <v>0</v>
      </c>
      <c r="BR798">
        <v>0</v>
      </c>
      <c r="BS798" s="15">
        <v>0</v>
      </c>
      <c r="BT798">
        <v>0</v>
      </c>
      <c r="BU798">
        <v>0</v>
      </c>
      <c r="BV798">
        <v>0</v>
      </c>
      <c r="BW798">
        <v>0</v>
      </c>
      <c r="BX798">
        <v>1</v>
      </c>
      <c r="BY798">
        <v>0</v>
      </c>
      <c r="BZ798">
        <v>0</v>
      </c>
      <c r="CA798">
        <v>0</v>
      </c>
      <c r="CB798">
        <v>0</v>
      </c>
      <c r="CC798">
        <v>0</v>
      </c>
      <c r="CD798">
        <v>1</v>
      </c>
      <c r="CE798" s="15">
        <v>0</v>
      </c>
      <c r="CF798">
        <v>0</v>
      </c>
      <c r="CG798">
        <v>125</v>
      </c>
      <c r="CH798">
        <v>0</v>
      </c>
      <c r="CI798">
        <v>1</v>
      </c>
      <c r="CJ798">
        <v>22</v>
      </c>
      <c r="CK798" s="28" t="s">
        <v>80</v>
      </c>
    </row>
    <row r="799" spans="1:89" x14ac:dyDescent="0.35">
      <c r="A799">
        <v>798</v>
      </c>
      <c r="B799">
        <v>54</v>
      </c>
      <c r="C799" s="21" t="s">
        <v>195</v>
      </c>
      <c r="D799" s="11">
        <v>3.0399819644272301</v>
      </c>
      <c r="E799" s="12">
        <v>0.50232776094784748</v>
      </c>
      <c r="F799" s="7">
        <v>6.0517896894470971</v>
      </c>
      <c r="G799" s="8">
        <v>0</v>
      </c>
      <c r="H799" s="9">
        <v>0</v>
      </c>
      <c r="I799" s="9">
        <v>1</v>
      </c>
      <c r="J799" s="9">
        <v>0</v>
      </c>
      <c r="K799" s="9">
        <v>0</v>
      </c>
      <c r="L799" s="8">
        <v>3639</v>
      </c>
      <c r="M799" s="9">
        <v>3</v>
      </c>
      <c r="N799" s="9">
        <f t="shared" si="135"/>
        <v>3635</v>
      </c>
      <c r="O799" s="9">
        <f t="shared" si="136"/>
        <v>15</v>
      </c>
      <c r="P799" s="7">
        <f t="shared" si="140"/>
        <v>13.849</v>
      </c>
      <c r="Q799" s="7">
        <f t="shared" si="141"/>
        <v>13.151</v>
      </c>
      <c r="R799" s="9">
        <v>0</v>
      </c>
      <c r="S799" s="9">
        <v>1</v>
      </c>
      <c r="T799" s="9">
        <v>1</v>
      </c>
      <c r="U799" s="9">
        <v>0</v>
      </c>
      <c r="V799" s="9">
        <v>0</v>
      </c>
      <c r="W799" s="25">
        <v>0</v>
      </c>
      <c r="X799" s="9">
        <v>0</v>
      </c>
      <c r="Y799" s="9">
        <v>0</v>
      </c>
      <c r="Z799" s="25">
        <v>1</v>
      </c>
      <c r="AA799" s="9">
        <v>1</v>
      </c>
      <c r="AB799" s="25">
        <v>0</v>
      </c>
      <c r="AC799" s="17">
        <v>1958</v>
      </c>
      <c r="AD799" s="27">
        <v>0</v>
      </c>
      <c r="AE799" s="27">
        <v>0</v>
      </c>
      <c r="AF799" s="27">
        <v>0.71699999999999997</v>
      </c>
      <c r="AG799" s="34">
        <v>0.28299999999999997</v>
      </c>
      <c r="AH799" s="33" t="s">
        <v>87</v>
      </c>
      <c r="AI799" s="15" t="s">
        <v>87</v>
      </c>
      <c r="AJ799">
        <v>1</v>
      </c>
      <c r="AK799" s="31">
        <v>0</v>
      </c>
      <c r="AL799" t="s">
        <v>87</v>
      </c>
      <c r="AM799" s="31" t="s">
        <v>87</v>
      </c>
      <c r="AN799">
        <v>1</v>
      </c>
      <c r="AO799" s="15">
        <v>0</v>
      </c>
      <c r="AP799" t="s">
        <v>87</v>
      </c>
      <c r="AQ799" s="15" t="s">
        <v>87</v>
      </c>
      <c r="AR799" s="15" t="s">
        <v>151</v>
      </c>
      <c r="AS799">
        <v>1</v>
      </c>
      <c r="AT799">
        <v>0</v>
      </c>
      <c r="AU799">
        <v>1</v>
      </c>
      <c r="AV799">
        <v>0</v>
      </c>
      <c r="AW799">
        <v>0</v>
      </c>
      <c r="AX799">
        <v>0</v>
      </c>
      <c r="AY799" s="15">
        <v>0</v>
      </c>
      <c r="AZ799">
        <v>1</v>
      </c>
      <c r="BA799">
        <v>0</v>
      </c>
      <c r="BB799" s="15">
        <v>0</v>
      </c>
      <c r="BC799" t="s">
        <v>87</v>
      </c>
      <c r="BD799">
        <v>27</v>
      </c>
      <c r="BE799" s="21">
        <v>0.92400000000000004</v>
      </c>
      <c r="BF799" s="21">
        <v>33</v>
      </c>
      <c r="BG799">
        <v>1</v>
      </c>
      <c r="BH799">
        <v>0</v>
      </c>
      <c r="BI799">
        <v>0</v>
      </c>
      <c r="BJ799">
        <v>0</v>
      </c>
      <c r="BK799">
        <v>0</v>
      </c>
      <c r="BL799" s="15">
        <v>0</v>
      </c>
      <c r="BM799">
        <v>0</v>
      </c>
      <c r="BN799">
        <v>1</v>
      </c>
      <c r="BO799">
        <v>0</v>
      </c>
      <c r="BP799" s="15">
        <v>0</v>
      </c>
      <c r="BQ799">
        <v>0</v>
      </c>
      <c r="BR799">
        <v>0</v>
      </c>
      <c r="BS799" s="15">
        <v>0</v>
      </c>
      <c r="BT799">
        <v>0</v>
      </c>
      <c r="BU799">
        <v>0</v>
      </c>
      <c r="BV799">
        <v>0</v>
      </c>
      <c r="BW799">
        <v>0</v>
      </c>
      <c r="BX799">
        <v>1</v>
      </c>
      <c r="BY799">
        <v>0</v>
      </c>
      <c r="BZ799">
        <v>0</v>
      </c>
      <c r="CA799">
        <v>0</v>
      </c>
      <c r="CB799">
        <v>0</v>
      </c>
      <c r="CC799">
        <v>0</v>
      </c>
      <c r="CD799">
        <v>1</v>
      </c>
      <c r="CE799" s="15">
        <v>0</v>
      </c>
      <c r="CF799">
        <v>0</v>
      </c>
      <c r="CG799">
        <v>125</v>
      </c>
      <c r="CH799">
        <v>0</v>
      </c>
      <c r="CI799">
        <v>1</v>
      </c>
      <c r="CJ799">
        <v>22</v>
      </c>
      <c r="CK799" s="28" t="s">
        <v>80</v>
      </c>
    </row>
    <row r="800" spans="1:89" x14ac:dyDescent="0.35">
      <c r="A800">
        <v>799</v>
      </c>
      <c r="B800">
        <v>54</v>
      </c>
      <c r="C800" s="21" t="s">
        <v>195</v>
      </c>
      <c r="D800" s="11">
        <v>4.4429464893505077</v>
      </c>
      <c r="E800" s="12">
        <v>0.21457205236641089</v>
      </c>
      <c r="F800" s="7">
        <v>20.70608189813823</v>
      </c>
      <c r="G800" s="8">
        <v>0</v>
      </c>
      <c r="H800" s="9">
        <v>0</v>
      </c>
      <c r="I800" s="9">
        <v>1</v>
      </c>
      <c r="J800" s="9">
        <v>0</v>
      </c>
      <c r="K800" s="9">
        <v>0</v>
      </c>
      <c r="L800" s="8">
        <v>3639</v>
      </c>
      <c r="M800" s="9">
        <v>3</v>
      </c>
      <c r="N800" s="9">
        <f t="shared" si="135"/>
        <v>3635</v>
      </c>
      <c r="O800" s="9">
        <f t="shared" si="136"/>
        <v>15</v>
      </c>
      <c r="P800" s="7">
        <f t="shared" si="140"/>
        <v>13.849</v>
      </c>
      <c r="Q800" s="7">
        <f t="shared" si="141"/>
        <v>13.151</v>
      </c>
      <c r="R800" s="9">
        <v>0</v>
      </c>
      <c r="S800" s="9">
        <v>1</v>
      </c>
      <c r="T800" s="9">
        <v>1</v>
      </c>
      <c r="U800" s="9">
        <v>0</v>
      </c>
      <c r="V800" s="9">
        <v>0</v>
      </c>
      <c r="W800" s="25">
        <v>0</v>
      </c>
      <c r="X800" s="9">
        <v>0</v>
      </c>
      <c r="Y800" s="9">
        <v>0</v>
      </c>
      <c r="Z800" s="25">
        <v>1</v>
      </c>
      <c r="AA800" s="9">
        <v>1</v>
      </c>
      <c r="AB800" s="25">
        <v>0</v>
      </c>
      <c r="AC800" s="17">
        <v>1958</v>
      </c>
      <c r="AD800" s="27">
        <v>0</v>
      </c>
      <c r="AE800" s="27">
        <v>0</v>
      </c>
      <c r="AF800" s="27">
        <v>0.71699999999999997</v>
      </c>
      <c r="AG800" s="34">
        <v>0.28299999999999997</v>
      </c>
      <c r="AH800" s="33" t="s">
        <v>87</v>
      </c>
      <c r="AI800" s="15" t="s">
        <v>87</v>
      </c>
      <c r="AJ800">
        <v>1</v>
      </c>
      <c r="AK800" s="31">
        <v>0</v>
      </c>
      <c r="AL800" t="s">
        <v>87</v>
      </c>
      <c r="AM800" s="31" t="s">
        <v>87</v>
      </c>
      <c r="AN800">
        <v>1</v>
      </c>
      <c r="AO800" s="15">
        <v>0</v>
      </c>
      <c r="AP800" t="s">
        <v>87</v>
      </c>
      <c r="AQ800" s="15" t="s">
        <v>87</v>
      </c>
      <c r="AR800" s="15" t="s">
        <v>151</v>
      </c>
      <c r="AS800">
        <v>1</v>
      </c>
      <c r="AT800">
        <v>0</v>
      </c>
      <c r="AU800">
        <v>1</v>
      </c>
      <c r="AV800">
        <v>0</v>
      </c>
      <c r="AW800">
        <v>0</v>
      </c>
      <c r="AX800">
        <v>0</v>
      </c>
      <c r="AY800" s="15">
        <v>0</v>
      </c>
      <c r="AZ800">
        <v>1</v>
      </c>
      <c r="BA800">
        <v>0</v>
      </c>
      <c r="BB800" s="15">
        <v>0</v>
      </c>
      <c r="BC800" t="s">
        <v>87</v>
      </c>
      <c r="BD800">
        <v>27</v>
      </c>
      <c r="BE800" s="21">
        <v>0.92400000000000004</v>
      </c>
      <c r="BF800" s="21">
        <v>33</v>
      </c>
      <c r="BG800">
        <v>1</v>
      </c>
      <c r="BH800">
        <v>0</v>
      </c>
      <c r="BI800">
        <v>0</v>
      </c>
      <c r="BJ800">
        <v>0</v>
      </c>
      <c r="BK800">
        <v>0</v>
      </c>
      <c r="BL800" s="15">
        <v>0</v>
      </c>
      <c r="BM800">
        <v>0</v>
      </c>
      <c r="BN800">
        <v>1</v>
      </c>
      <c r="BO800">
        <v>0</v>
      </c>
      <c r="BP800" s="15">
        <v>0</v>
      </c>
      <c r="BQ800">
        <v>0</v>
      </c>
      <c r="BR800">
        <v>0</v>
      </c>
      <c r="BS800" s="15">
        <v>0</v>
      </c>
      <c r="BT800">
        <v>0</v>
      </c>
      <c r="BU800">
        <v>0</v>
      </c>
      <c r="BV800">
        <v>0</v>
      </c>
      <c r="BW800">
        <v>0</v>
      </c>
      <c r="BX800">
        <v>1</v>
      </c>
      <c r="BY800">
        <v>0</v>
      </c>
      <c r="BZ800">
        <v>0</v>
      </c>
      <c r="CA800">
        <v>0</v>
      </c>
      <c r="CB800">
        <v>0</v>
      </c>
      <c r="CC800">
        <v>0</v>
      </c>
      <c r="CD800">
        <v>1</v>
      </c>
      <c r="CE800" s="15">
        <v>0</v>
      </c>
      <c r="CF800">
        <v>0</v>
      </c>
      <c r="CG800">
        <v>125</v>
      </c>
      <c r="CH800">
        <v>0</v>
      </c>
      <c r="CI800">
        <v>1</v>
      </c>
      <c r="CJ800">
        <v>22</v>
      </c>
      <c r="CK800" s="28" t="s">
        <v>80</v>
      </c>
    </row>
    <row r="801" spans="1:89" x14ac:dyDescent="0.35">
      <c r="A801">
        <v>800</v>
      </c>
      <c r="B801">
        <v>54</v>
      </c>
      <c r="C801" s="21" t="s">
        <v>195</v>
      </c>
      <c r="D801" s="11">
        <v>5.2526042050797814</v>
      </c>
      <c r="E801" s="12">
        <v>0.54160859796782046</v>
      </c>
      <c r="F801" s="7">
        <v>9.698155134147008</v>
      </c>
      <c r="G801" s="8">
        <v>0</v>
      </c>
      <c r="H801" s="9">
        <v>0</v>
      </c>
      <c r="I801" s="9">
        <v>1</v>
      </c>
      <c r="J801" s="9">
        <v>0</v>
      </c>
      <c r="K801" s="9">
        <v>0</v>
      </c>
      <c r="L801" s="8">
        <v>3639</v>
      </c>
      <c r="M801" s="9">
        <v>3</v>
      </c>
      <c r="N801" s="9">
        <f t="shared" si="135"/>
        <v>3635</v>
      </c>
      <c r="O801" s="9">
        <f t="shared" si="136"/>
        <v>15</v>
      </c>
      <c r="P801" s="7">
        <f t="shared" si="140"/>
        <v>13.849</v>
      </c>
      <c r="Q801" s="7">
        <f t="shared" si="141"/>
        <v>13.151</v>
      </c>
      <c r="R801" s="9">
        <v>0</v>
      </c>
      <c r="S801" s="9">
        <v>1</v>
      </c>
      <c r="T801" s="9">
        <v>1</v>
      </c>
      <c r="U801" s="9">
        <v>0</v>
      </c>
      <c r="V801" s="9">
        <v>0</v>
      </c>
      <c r="W801" s="25">
        <v>0</v>
      </c>
      <c r="X801" s="9">
        <v>0</v>
      </c>
      <c r="Y801" s="9">
        <v>0</v>
      </c>
      <c r="Z801" s="25">
        <v>1</v>
      </c>
      <c r="AA801" s="9">
        <v>1</v>
      </c>
      <c r="AB801" s="25">
        <v>0</v>
      </c>
      <c r="AC801" s="17">
        <v>1958</v>
      </c>
      <c r="AD801" s="27">
        <v>0</v>
      </c>
      <c r="AE801" s="27">
        <v>0</v>
      </c>
      <c r="AF801" s="27">
        <v>0.71699999999999997</v>
      </c>
      <c r="AG801" s="34">
        <v>0.28299999999999997</v>
      </c>
      <c r="AH801" s="33" t="s">
        <v>87</v>
      </c>
      <c r="AI801" s="15" t="s">
        <v>87</v>
      </c>
      <c r="AJ801">
        <v>1</v>
      </c>
      <c r="AK801" s="31">
        <v>0</v>
      </c>
      <c r="AL801" t="s">
        <v>87</v>
      </c>
      <c r="AM801" s="31" t="s">
        <v>87</v>
      </c>
      <c r="AN801">
        <v>1</v>
      </c>
      <c r="AO801" s="15">
        <v>0</v>
      </c>
      <c r="AP801" t="s">
        <v>87</v>
      </c>
      <c r="AQ801" s="15" t="s">
        <v>87</v>
      </c>
      <c r="AR801" s="15" t="s">
        <v>151</v>
      </c>
      <c r="AS801">
        <v>1</v>
      </c>
      <c r="AT801">
        <v>0</v>
      </c>
      <c r="AU801">
        <v>1</v>
      </c>
      <c r="AV801">
        <v>0</v>
      </c>
      <c r="AW801">
        <v>0</v>
      </c>
      <c r="AX801">
        <v>0</v>
      </c>
      <c r="AY801" s="15">
        <v>0</v>
      </c>
      <c r="AZ801">
        <v>1</v>
      </c>
      <c r="BA801">
        <v>0</v>
      </c>
      <c r="BB801" s="15">
        <v>0</v>
      </c>
      <c r="BC801" t="s">
        <v>87</v>
      </c>
      <c r="BD801">
        <v>27</v>
      </c>
      <c r="BE801" s="21">
        <v>0.92400000000000004</v>
      </c>
      <c r="BF801" s="21">
        <v>33</v>
      </c>
      <c r="BG801">
        <v>1</v>
      </c>
      <c r="BH801">
        <v>0</v>
      </c>
      <c r="BI801">
        <v>0</v>
      </c>
      <c r="BJ801">
        <v>0</v>
      </c>
      <c r="BK801">
        <v>0</v>
      </c>
      <c r="BL801" s="15">
        <v>0</v>
      </c>
      <c r="BM801">
        <v>0</v>
      </c>
      <c r="BN801">
        <v>1</v>
      </c>
      <c r="BO801">
        <v>0</v>
      </c>
      <c r="BP801" s="15">
        <v>0</v>
      </c>
      <c r="BQ801">
        <v>0</v>
      </c>
      <c r="BR801">
        <v>0</v>
      </c>
      <c r="BS801" s="15">
        <v>0</v>
      </c>
      <c r="BT801">
        <v>0</v>
      </c>
      <c r="BU801">
        <v>0</v>
      </c>
      <c r="BV801">
        <v>0</v>
      </c>
      <c r="BW801">
        <v>0</v>
      </c>
      <c r="BX801">
        <v>1</v>
      </c>
      <c r="BY801">
        <v>0</v>
      </c>
      <c r="BZ801">
        <v>0</v>
      </c>
      <c r="CA801">
        <v>0</v>
      </c>
      <c r="CB801">
        <v>0</v>
      </c>
      <c r="CC801">
        <v>0</v>
      </c>
      <c r="CD801">
        <v>1</v>
      </c>
      <c r="CE801" s="15">
        <v>0</v>
      </c>
      <c r="CF801">
        <v>0</v>
      </c>
      <c r="CG801">
        <v>125</v>
      </c>
      <c r="CH801">
        <v>0</v>
      </c>
      <c r="CI801">
        <v>1</v>
      </c>
      <c r="CJ801">
        <v>22</v>
      </c>
      <c r="CK801" s="28" t="s">
        <v>80</v>
      </c>
    </row>
    <row r="802" spans="1:89" x14ac:dyDescent="0.35">
      <c r="A802">
        <v>801</v>
      </c>
      <c r="B802">
        <v>54</v>
      </c>
      <c r="C802" s="21" t="s">
        <v>195</v>
      </c>
      <c r="D802" s="11">
        <v>2.503470039176614</v>
      </c>
      <c r="E802" s="12">
        <v>0.50759997543386748</v>
      </c>
      <c r="F802" s="7">
        <v>4.9319743111429251</v>
      </c>
      <c r="G802" s="8">
        <v>0</v>
      </c>
      <c r="H802" s="9">
        <v>0</v>
      </c>
      <c r="I802" s="9">
        <v>1</v>
      </c>
      <c r="J802" s="9">
        <v>0</v>
      </c>
      <c r="K802" s="9">
        <v>0</v>
      </c>
      <c r="L802" s="8">
        <v>3639</v>
      </c>
      <c r="M802" s="9">
        <v>3</v>
      </c>
      <c r="N802" s="9">
        <f t="shared" si="135"/>
        <v>3635</v>
      </c>
      <c r="O802" s="9">
        <f t="shared" si="136"/>
        <v>15</v>
      </c>
      <c r="P802" s="7">
        <f t="shared" si="140"/>
        <v>13.849</v>
      </c>
      <c r="Q802" s="7">
        <f t="shared" si="141"/>
        <v>13.151</v>
      </c>
      <c r="R802" s="9">
        <v>0</v>
      </c>
      <c r="S802" s="9">
        <v>1</v>
      </c>
      <c r="T802" s="9">
        <v>1</v>
      </c>
      <c r="U802" s="9">
        <v>0</v>
      </c>
      <c r="V802" s="9">
        <v>0</v>
      </c>
      <c r="W802" s="25">
        <v>0</v>
      </c>
      <c r="X802" s="9">
        <v>0</v>
      </c>
      <c r="Y802" s="9">
        <v>0</v>
      </c>
      <c r="Z802" s="25">
        <v>1</v>
      </c>
      <c r="AA802" s="9">
        <v>1</v>
      </c>
      <c r="AB802" s="25">
        <v>0</v>
      </c>
      <c r="AC802" s="17">
        <v>1958</v>
      </c>
      <c r="AD802" s="27">
        <v>0</v>
      </c>
      <c r="AE802" s="27">
        <v>0</v>
      </c>
      <c r="AF802" s="27">
        <v>0.71699999999999997</v>
      </c>
      <c r="AG802" s="34">
        <v>0.28299999999999997</v>
      </c>
      <c r="AH802" s="33" t="s">
        <v>87</v>
      </c>
      <c r="AI802" s="15" t="s">
        <v>87</v>
      </c>
      <c r="AJ802">
        <v>1</v>
      </c>
      <c r="AK802" s="31">
        <v>0</v>
      </c>
      <c r="AL802" t="s">
        <v>87</v>
      </c>
      <c r="AM802" s="31" t="s">
        <v>87</v>
      </c>
      <c r="AN802">
        <v>1</v>
      </c>
      <c r="AO802" s="15">
        <v>0</v>
      </c>
      <c r="AP802" t="s">
        <v>87</v>
      </c>
      <c r="AQ802" s="15" t="s">
        <v>87</v>
      </c>
      <c r="AR802" s="15" t="s">
        <v>151</v>
      </c>
      <c r="AS802">
        <v>1</v>
      </c>
      <c r="AT802">
        <v>0</v>
      </c>
      <c r="AU802">
        <v>1</v>
      </c>
      <c r="AV802">
        <v>0</v>
      </c>
      <c r="AW802">
        <v>0</v>
      </c>
      <c r="AX802">
        <v>0</v>
      </c>
      <c r="AY802" s="15">
        <v>0</v>
      </c>
      <c r="AZ802">
        <v>1</v>
      </c>
      <c r="BA802">
        <v>0</v>
      </c>
      <c r="BB802" s="15">
        <v>0</v>
      </c>
      <c r="BC802" t="s">
        <v>87</v>
      </c>
      <c r="BD802">
        <v>27</v>
      </c>
      <c r="BE802" s="21">
        <v>0.92400000000000004</v>
      </c>
      <c r="BF802" s="21">
        <v>33</v>
      </c>
      <c r="BG802">
        <v>1</v>
      </c>
      <c r="BH802">
        <v>0</v>
      </c>
      <c r="BI802">
        <v>0</v>
      </c>
      <c r="BJ802">
        <v>0</v>
      </c>
      <c r="BK802">
        <v>0</v>
      </c>
      <c r="BL802" s="15">
        <v>0</v>
      </c>
      <c r="BM802">
        <v>0</v>
      </c>
      <c r="BN802">
        <v>1</v>
      </c>
      <c r="BO802">
        <v>0</v>
      </c>
      <c r="BP802" s="15">
        <v>0</v>
      </c>
      <c r="BQ802">
        <v>0</v>
      </c>
      <c r="BR802">
        <v>0</v>
      </c>
      <c r="BS802" s="15">
        <v>0</v>
      </c>
      <c r="BT802">
        <v>0</v>
      </c>
      <c r="BU802">
        <v>0</v>
      </c>
      <c r="BV802">
        <v>0</v>
      </c>
      <c r="BW802">
        <v>0</v>
      </c>
      <c r="BX802">
        <v>1</v>
      </c>
      <c r="BY802">
        <v>0</v>
      </c>
      <c r="BZ802">
        <v>0</v>
      </c>
      <c r="CA802">
        <v>0</v>
      </c>
      <c r="CB802">
        <v>0</v>
      </c>
      <c r="CC802">
        <v>0</v>
      </c>
      <c r="CD802">
        <v>1</v>
      </c>
      <c r="CE802" s="15">
        <v>0</v>
      </c>
      <c r="CF802">
        <v>0</v>
      </c>
      <c r="CG802">
        <v>125</v>
      </c>
      <c r="CH802">
        <v>0</v>
      </c>
      <c r="CI802">
        <v>1</v>
      </c>
      <c r="CJ802">
        <v>22</v>
      </c>
      <c r="CK802" s="28" t="s">
        <v>80</v>
      </c>
    </row>
    <row r="803" spans="1:89" x14ac:dyDescent="0.35">
      <c r="A803">
        <v>802</v>
      </c>
      <c r="B803">
        <v>54</v>
      </c>
      <c r="C803" s="21" t="s">
        <v>195</v>
      </c>
      <c r="D803" s="11">
        <v>3.775238396309422</v>
      </c>
      <c r="E803" s="12">
        <v>0.22156442678688951</v>
      </c>
      <c r="F803" s="7">
        <v>17.039009605727969</v>
      </c>
      <c r="G803" s="8">
        <v>0</v>
      </c>
      <c r="H803" s="9">
        <v>0</v>
      </c>
      <c r="I803" s="9">
        <v>1</v>
      </c>
      <c r="J803" s="9">
        <v>0</v>
      </c>
      <c r="K803" s="9">
        <v>0</v>
      </c>
      <c r="L803" s="8">
        <v>3639</v>
      </c>
      <c r="M803" s="9">
        <v>3</v>
      </c>
      <c r="N803" s="9">
        <f t="shared" si="135"/>
        <v>3635</v>
      </c>
      <c r="O803" s="9">
        <f t="shared" si="136"/>
        <v>15</v>
      </c>
      <c r="P803" s="7">
        <f t="shared" si="140"/>
        <v>13.849</v>
      </c>
      <c r="Q803" s="7">
        <f t="shared" si="141"/>
        <v>13.151</v>
      </c>
      <c r="R803" s="9">
        <v>0</v>
      </c>
      <c r="S803" s="9">
        <v>1</v>
      </c>
      <c r="T803" s="9">
        <v>1</v>
      </c>
      <c r="U803" s="9">
        <v>0</v>
      </c>
      <c r="V803" s="9">
        <v>0</v>
      </c>
      <c r="W803" s="25">
        <v>0</v>
      </c>
      <c r="X803" s="9">
        <v>0</v>
      </c>
      <c r="Y803" s="9">
        <v>0</v>
      </c>
      <c r="Z803" s="25">
        <v>1</v>
      </c>
      <c r="AA803" s="9">
        <v>1</v>
      </c>
      <c r="AB803" s="25">
        <v>0</v>
      </c>
      <c r="AC803" s="17">
        <v>1958</v>
      </c>
      <c r="AD803" s="27">
        <v>0</v>
      </c>
      <c r="AE803" s="27">
        <v>0</v>
      </c>
      <c r="AF803" s="27">
        <v>0.71699999999999997</v>
      </c>
      <c r="AG803" s="34">
        <v>0.28299999999999997</v>
      </c>
      <c r="AH803" s="33" t="s">
        <v>87</v>
      </c>
      <c r="AI803" s="15" t="s">
        <v>87</v>
      </c>
      <c r="AJ803">
        <v>1</v>
      </c>
      <c r="AK803" s="31">
        <v>0</v>
      </c>
      <c r="AL803" t="s">
        <v>87</v>
      </c>
      <c r="AM803" s="31" t="s">
        <v>87</v>
      </c>
      <c r="AN803">
        <v>1</v>
      </c>
      <c r="AO803" s="15">
        <v>0</v>
      </c>
      <c r="AP803" t="s">
        <v>87</v>
      </c>
      <c r="AQ803" s="15" t="s">
        <v>87</v>
      </c>
      <c r="AR803" s="15" t="s">
        <v>151</v>
      </c>
      <c r="AS803">
        <v>1</v>
      </c>
      <c r="AT803">
        <v>0</v>
      </c>
      <c r="AU803">
        <v>1</v>
      </c>
      <c r="AV803">
        <v>0</v>
      </c>
      <c r="AW803">
        <v>0</v>
      </c>
      <c r="AX803">
        <v>0</v>
      </c>
      <c r="AY803" s="15">
        <v>0</v>
      </c>
      <c r="AZ803">
        <v>1</v>
      </c>
      <c r="BA803">
        <v>0</v>
      </c>
      <c r="BB803" s="15">
        <v>0</v>
      </c>
      <c r="BC803" t="s">
        <v>87</v>
      </c>
      <c r="BD803">
        <v>27</v>
      </c>
      <c r="BE803" s="21">
        <v>0.92400000000000004</v>
      </c>
      <c r="BF803" s="21">
        <v>33</v>
      </c>
      <c r="BG803">
        <v>1</v>
      </c>
      <c r="BH803">
        <v>0</v>
      </c>
      <c r="BI803">
        <v>0</v>
      </c>
      <c r="BJ803">
        <v>0</v>
      </c>
      <c r="BK803">
        <v>0</v>
      </c>
      <c r="BL803" s="15">
        <v>0</v>
      </c>
      <c r="BM803">
        <v>0</v>
      </c>
      <c r="BN803">
        <v>1</v>
      </c>
      <c r="BO803">
        <v>0</v>
      </c>
      <c r="BP803" s="15">
        <v>0</v>
      </c>
      <c r="BQ803">
        <v>0</v>
      </c>
      <c r="BR803">
        <v>0</v>
      </c>
      <c r="BS803" s="15">
        <v>0</v>
      </c>
      <c r="BT803">
        <v>0</v>
      </c>
      <c r="BU803">
        <v>0</v>
      </c>
      <c r="BV803">
        <v>0</v>
      </c>
      <c r="BW803">
        <v>0</v>
      </c>
      <c r="BX803">
        <v>1</v>
      </c>
      <c r="BY803">
        <v>0</v>
      </c>
      <c r="BZ803">
        <v>0</v>
      </c>
      <c r="CA803">
        <v>0</v>
      </c>
      <c r="CB803">
        <v>0</v>
      </c>
      <c r="CC803">
        <v>0</v>
      </c>
      <c r="CD803">
        <v>1</v>
      </c>
      <c r="CE803" s="15">
        <v>0</v>
      </c>
      <c r="CF803">
        <v>0</v>
      </c>
      <c r="CG803">
        <v>125</v>
      </c>
      <c r="CH803">
        <v>0</v>
      </c>
      <c r="CI803">
        <v>1</v>
      </c>
      <c r="CJ803">
        <v>22</v>
      </c>
      <c r="CK803" s="28" t="s">
        <v>80</v>
      </c>
    </row>
    <row r="804" spans="1:89" x14ac:dyDescent="0.35">
      <c r="A804">
        <v>803</v>
      </c>
      <c r="B804">
        <v>54</v>
      </c>
      <c r="C804" s="21" t="s">
        <v>195</v>
      </c>
      <c r="D804" s="11">
        <v>9.5574505834125745</v>
      </c>
      <c r="E804" s="12">
        <v>1.471874494530004</v>
      </c>
      <c r="F804" s="7">
        <v>6.4933869150741952</v>
      </c>
      <c r="G804" s="8">
        <v>0</v>
      </c>
      <c r="H804" s="9">
        <v>0</v>
      </c>
      <c r="I804" s="9">
        <v>1</v>
      </c>
      <c r="J804" s="9">
        <v>0</v>
      </c>
      <c r="K804" s="9">
        <v>0</v>
      </c>
      <c r="L804" s="8">
        <v>3639</v>
      </c>
      <c r="M804" s="9">
        <v>3</v>
      </c>
      <c r="N804" s="9">
        <f t="shared" si="135"/>
        <v>3635</v>
      </c>
      <c r="O804" s="9">
        <f t="shared" si="136"/>
        <v>15</v>
      </c>
      <c r="P804" s="7">
        <f t="shared" si="140"/>
        <v>13.849</v>
      </c>
      <c r="Q804" s="7">
        <f t="shared" si="141"/>
        <v>13.151</v>
      </c>
      <c r="R804" s="9">
        <v>0</v>
      </c>
      <c r="S804" s="9">
        <v>1</v>
      </c>
      <c r="T804" s="9">
        <v>1</v>
      </c>
      <c r="U804" s="9">
        <v>0</v>
      </c>
      <c r="V804" s="9">
        <v>0</v>
      </c>
      <c r="W804" s="25">
        <v>0</v>
      </c>
      <c r="X804" s="9">
        <v>0</v>
      </c>
      <c r="Y804" s="9">
        <v>0</v>
      </c>
      <c r="Z804" s="25">
        <v>1</v>
      </c>
      <c r="AA804" s="9">
        <v>1</v>
      </c>
      <c r="AB804" s="25">
        <v>0</v>
      </c>
      <c r="AC804" s="17">
        <v>1958</v>
      </c>
      <c r="AD804" s="27">
        <v>0</v>
      </c>
      <c r="AE804" s="27">
        <v>0</v>
      </c>
      <c r="AF804" s="27">
        <v>0.71699999999999997</v>
      </c>
      <c r="AG804" s="34">
        <v>0.28299999999999997</v>
      </c>
      <c r="AH804" s="33" t="s">
        <v>87</v>
      </c>
      <c r="AI804" s="15" t="s">
        <v>87</v>
      </c>
      <c r="AJ804">
        <v>1</v>
      </c>
      <c r="AK804" s="31">
        <v>0</v>
      </c>
      <c r="AL804" t="s">
        <v>87</v>
      </c>
      <c r="AM804" s="31" t="s">
        <v>87</v>
      </c>
      <c r="AN804">
        <v>1</v>
      </c>
      <c r="AO804" s="15">
        <v>0</v>
      </c>
      <c r="AP804" t="s">
        <v>87</v>
      </c>
      <c r="AQ804" s="15" t="s">
        <v>87</v>
      </c>
      <c r="AR804" s="15" t="s">
        <v>151</v>
      </c>
      <c r="AS804">
        <v>1</v>
      </c>
      <c r="AT804">
        <v>0</v>
      </c>
      <c r="AU804">
        <v>1</v>
      </c>
      <c r="AV804">
        <v>0</v>
      </c>
      <c r="AW804">
        <v>0</v>
      </c>
      <c r="AX804">
        <v>0</v>
      </c>
      <c r="AY804" s="15">
        <v>0</v>
      </c>
      <c r="AZ804">
        <v>1</v>
      </c>
      <c r="BA804">
        <v>0</v>
      </c>
      <c r="BB804" s="15">
        <v>0</v>
      </c>
      <c r="BC804" t="s">
        <v>87</v>
      </c>
      <c r="BD804">
        <v>27</v>
      </c>
      <c r="BE804" s="21">
        <v>0.92400000000000004</v>
      </c>
      <c r="BF804" s="21">
        <v>33</v>
      </c>
      <c r="BG804">
        <v>0</v>
      </c>
      <c r="BH804">
        <v>0</v>
      </c>
      <c r="BI804">
        <v>0</v>
      </c>
      <c r="BJ804">
        <v>0</v>
      </c>
      <c r="BK804">
        <v>0</v>
      </c>
      <c r="BL804" s="15">
        <v>1</v>
      </c>
      <c r="BM804">
        <v>0</v>
      </c>
      <c r="BN804">
        <v>1</v>
      </c>
      <c r="BO804">
        <v>0</v>
      </c>
      <c r="BP804" s="15">
        <v>0</v>
      </c>
      <c r="BQ804">
        <v>0</v>
      </c>
      <c r="BR804">
        <v>0</v>
      </c>
      <c r="BS804" s="15">
        <v>0</v>
      </c>
      <c r="BT804">
        <v>0</v>
      </c>
      <c r="BU804">
        <v>0</v>
      </c>
      <c r="BV804">
        <v>0</v>
      </c>
      <c r="BW804">
        <v>0</v>
      </c>
      <c r="BX804">
        <v>1</v>
      </c>
      <c r="BY804">
        <v>0</v>
      </c>
      <c r="BZ804">
        <v>0</v>
      </c>
      <c r="CA804">
        <v>0</v>
      </c>
      <c r="CB804">
        <v>0</v>
      </c>
      <c r="CC804">
        <v>0</v>
      </c>
      <c r="CD804">
        <v>1</v>
      </c>
      <c r="CE804" s="15">
        <v>0</v>
      </c>
      <c r="CF804">
        <v>0</v>
      </c>
      <c r="CG804">
        <v>125</v>
      </c>
      <c r="CH804">
        <v>0</v>
      </c>
      <c r="CI804">
        <v>1</v>
      </c>
      <c r="CJ804">
        <v>22</v>
      </c>
      <c r="CK804" s="28" t="s">
        <v>80</v>
      </c>
    </row>
    <row r="805" spans="1:89" x14ac:dyDescent="0.35">
      <c r="A805">
        <v>804</v>
      </c>
      <c r="B805">
        <v>54</v>
      </c>
      <c r="C805" s="21" t="s">
        <v>195</v>
      </c>
      <c r="D805" s="11">
        <v>5.3728243029631084</v>
      </c>
      <c r="E805" s="12">
        <v>1.050726168263165</v>
      </c>
      <c r="F805" s="7">
        <v>5.1134391292874239</v>
      </c>
      <c r="G805" s="8">
        <v>0</v>
      </c>
      <c r="H805" s="9">
        <v>0</v>
      </c>
      <c r="I805" s="9">
        <v>1</v>
      </c>
      <c r="J805" s="9">
        <v>0</v>
      </c>
      <c r="K805" s="9">
        <v>0</v>
      </c>
      <c r="L805" s="8">
        <v>3639</v>
      </c>
      <c r="M805" s="9">
        <v>3</v>
      </c>
      <c r="N805" s="9">
        <f t="shared" si="135"/>
        <v>3635</v>
      </c>
      <c r="O805" s="9">
        <f t="shared" si="136"/>
        <v>15</v>
      </c>
      <c r="P805" s="7">
        <f t="shared" si="140"/>
        <v>13.849</v>
      </c>
      <c r="Q805" s="7">
        <f t="shared" si="141"/>
        <v>13.151</v>
      </c>
      <c r="R805" s="9">
        <v>0</v>
      </c>
      <c r="S805" s="9">
        <v>1</v>
      </c>
      <c r="T805" s="9">
        <v>1</v>
      </c>
      <c r="U805" s="9">
        <v>0</v>
      </c>
      <c r="V805" s="9">
        <v>0</v>
      </c>
      <c r="W805" s="25">
        <v>0</v>
      </c>
      <c r="X805" s="9">
        <v>0</v>
      </c>
      <c r="Y805" s="9">
        <v>0</v>
      </c>
      <c r="Z805" s="25">
        <v>1</v>
      </c>
      <c r="AA805" s="9">
        <v>1</v>
      </c>
      <c r="AB805" s="25">
        <v>0</v>
      </c>
      <c r="AC805" s="17">
        <v>1958</v>
      </c>
      <c r="AD805" s="27">
        <v>0</v>
      </c>
      <c r="AE805" s="27">
        <v>0</v>
      </c>
      <c r="AF805" s="27">
        <v>0.71699999999999997</v>
      </c>
      <c r="AG805" s="34">
        <v>0.28299999999999997</v>
      </c>
      <c r="AH805" s="33" t="s">
        <v>87</v>
      </c>
      <c r="AI805" s="15" t="s">
        <v>87</v>
      </c>
      <c r="AJ805">
        <v>1</v>
      </c>
      <c r="AK805" s="31">
        <v>0</v>
      </c>
      <c r="AL805" t="s">
        <v>87</v>
      </c>
      <c r="AM805" s="31" t="s">
        <v>87</v>
      </c>
      <c r="AN805">
        <v>1</v>
      </c>
      <c r="AO805" s="15">
        <v>0</v>
      </c>
      <c r="AP805" t="s">
        <v>87</v>
      </c>
      <c r="AQ805" s="15" t="s">
        <v>87</v>
      </c>
      <c r="AR805" s="15" t="s">
        <v>151</v>
      </c>
      <c r="AS805">
        <v>1</v>
      </c>
      <c r="AT805">
        <v>0</v>
      </c>
      <c r="AU805">
        <v>1</v>
      </c>
      <c r="AV805">
        <v>0</v>
      </c>
      <c r="AW805">
        <v>0</v>
      </c>
      <c r="AX805">
        <v>0</v>
      </c>
      <c r="AY805" s="15">
        <v>0</v>
      </c>
      <c r="AZ805">
        <v>1</v>
      </c>
      <c r="BA805">
        <v>0</v>
      </c>
      <c r="BB805" s="15">
        <v>0</v>
      </c>
      <c r="BC805" t="s">
        <v>87</v>
      </c>
      <c r="BD805">
        <v>27</v>
      </c>
      <c r="BE805" s="21">
        <v>0.92400000000000004</v>
      </c>
      <c r="BF805" s="21">
        <v>33</v>
      </c>
      <c r="BG805">
        <v>0</v>
      </c>
      <c r="BH805">
        <v>0</v>
      </c>
      <c r="BI805">
        <v>0</v>
      </c>
      <c r="BJ805">
        <v>0</v>
      </c>
      <c r="BK805">
        <v>0</v>
      </c>
      <c r="BL805" s="15">
        <v>1</v>
      </c>
      <c r="BM805">
        <v>0</v>
      </c>
      <c r="BN805">
        <v>1</v>
      </c>
      <c r="BO805">
        <v>0</v>
      </c>
      <c r="BP805" s="15">
        <v>0</v>
      </c>
      <c r="BQ805">
        <v>0</v>
      </c>
      <c r="BR805">
        <v>0</v>
      </c>
      <c r="BS805" s="15">
        <v>0</v>
      </c>
      <c r="BT805">
        <v>0</v>
      </c>
      <c r="BU805">
        <v>0</v>
      </c>
      <c r="BV805">
        <v>0</v>
      </c>
      <c r="BW805">
        <v>0</v>
      </c>
      <c r="BX805">
        <v>1</v>
      </c>
      <c r="BY805">
        <v>0</v>
      </c>
      <c r="BZ805">
        <v>0</v>
      </c>
      <c r="CA805">
        <v>0</v>
      </c>
      <c r="CB805">
        <v>0</v>
      </c>
      <c r="CC805">
        <v>0</v>
      </c>
      <c r="CD805">
        <v>1</v>
      </c>
      <c r="CE805" s="15">
        <v>0</v>
      </c>
      <c r="CF805">
        <v>0</v>
      </c>
      <c r="CG805">
        <v>125</v>
      </c>
      <c r="CH805">
        <v>0</v>
      </c>
      <c r="CI805">
        <v>1</v>
      </c>
      <c r="CJ805">
        <v>22</v>
      </c>
      <c r="CK805" s="28" t="s">
        <v>80</v>
      </c>
    </row>
    <row r="806" spans="1:89" x14ac:dyDescent="0.35">
      <c r="A806">
        <v>805</v>
      </c>
      <c r="B806">
        <v>54</v>
      </c>
      <c r="C806" s="21" t="s">
        <v>195</v>
      </c>
      <c r="D806" s="11">
        <v>5.6797683750887007</v>
      </c>
      <c r="E806" s="12">
        <v>0.36668022049265042</v>
      </c>
      <c r="F806" s="7">
        <v>15.489704809977731</v>
      </c>
      <c r="G806" s="8">
        <v>0</v>
      </c>
      <c r="H806" s="9">
        <v>0</v>
      </c>
      <c r="I806" s="9">
        <v>1</v>
      </c>
      <c r="J806" s="9">
        <v>0</v>
      </c>
      <c r="K806" s="9">
        <v>0</v>
      </c>
      <c r="L806" s="8">
        <v>3639</v>
      </c>
      <c r="M806" s="9">
        <v>3</v>
      </c>
      <c r="N806" s="9">
        <f t="shared" si="135"/>
        <v>3635</v>
      </c>
      <c r="O806" s="9">
        <f t="shared" si="136"/>
        <v>15</v>
      </c>
      <c r="P806" s="7">
        <f t="shared" si="140"/>
        <v>13.849</v>
      </c>
      <c r="Q806" s="7">
        <f t="shared" si="141"/>
        <v>13.151</v>
      </c>
      <c r="R806" s="9">
        <v>0</v>
      </c>
      <c r="S806" s="9">
        <v>1</v>
      </c>
      <c r="T806" s="9">
        <v>1</v>
      </c>
      <c r="U806" s="9">
        <v>0</v>
      </c>
      <c r="V806" s="9">
        <v>0</v>
      </c>
      <c r="W806" s="25">
        <v>0</v>
      </c>
      <c r="X806" s="9">
        <v>0</v>
      </c>
      <c r="Y806" s="9">
        <v>0</v>
      </c>
      <c r="Z806" s="25">
        <v>1</v>
      </c>
      <c r="AA806" s="9">
        <v>1</v>
      </c>
      <c r="AB806" s="25">
        <v>0</v>
      </c>
      <c r="AC806" s="17">
        <v>1958</v>
      </c>
      <c r="AD806" s="27">
        <v>0</v>
      </c>
      <c r="AE806" s="27">
        <v>0</v>
      </c>
      <c r="AF806" s="27">
        <v>0.71699999999999997</v>
      </c>
      <c r="AG806" s="34">
        <v>0.28299999999999997</v>
      </c>
      <c r="AH806" s="33" t="s">
        <v>87</v>
      </c>
      <c r="AI806" s="15" t="s">
        <v>87</v>
      </c>
      <c r="AJ806">
        <v>1</v>
      </c>
      <c r="AK806" s="31">
        <v>0</v>
      </c>
      <c r="AL806" t="s">
        <v>87</v>
      </c>
      <c r="AM806" s="31" t="s">
        <v>87</v>
      </c>
      <c r="AN806">
        <v>1</v>
      </c>
      <c r="AO806" s="15">
        <v>0</v>
      </c>
      <c r="AP806" t="s">
        <v>87</v>
      </c>
      <c r="AQ806" s="15" t="s">
        <v>87</v>
      </c>
      <c r="AR806" s="15" t="s">
        <v>151</v>
      </c>
      <c r="AS806">
        <v>1</v>
      </c>
      <c r="AT806">
        <v>0</v>
      </c>
      <c r="AU806">
        <v>1</v>
      </c>
      <c r="AV806">
        <v>0</v>
      </c>
      <c r="AW806">
        <v>0</v>
      </c>
      <c r="AX806">
        <v>0</v>
      </c>
      <c r="AY806" s="15">
        <v>0</v>
      </c>
      <c r="AZ806">
        <v>1</v>
      </c>
      <c r="BA806">
        <v>0</v>
      </c>
      <c r="BB806" s="15">
        <v>0</v>
      </c>
      <c r="BC806" t="s">
        <v>87</v>
      </c>
      <c r="BD806">
        <v>27</v>
      </c>
      <c r="BE806" s="21">
        <v>0.92400000000000004</v>
      </c>
      <c r="BF806" s="21">
        <v>33</v>
      </c>
      <c r="BG806">
        <v>0</v>
      </c>
      <c r="BH806">
        <v>0</v>
      </c>
      <c r="BI806">
        <v>0</v>
      </c>
      <c r="BJ806">
        <v>0</v>
      </c>
      <c r="BK806">
        <v>0</v>
      </c>
      <c r="BL806" s="15">
        <v>1</v>
      </c>
      <c r="BM806">
        <v>0</v>
      </c>
      <c r="BN806">
        <v>1</v>
      </c>
      <c r="BO806">
        <v>0</v>
      </c>
      <c r="BP806" s="15">
        <v>0</v>
      </c>
      <c r="BQ806">
        <v>0</v>
      </c>
      <c r="BR806">
        <v>0</v>
      </c>
      <c r="BS806" s="15">
        <v>0</v>
      </c>
      <c r="BT806">
        <v>0</v>
      </c>
      <c r="BU806">
        <v>0</v>
      </c>
      <c r="BV806">
        <v>0</v>
      </c>
      <c r="BW806">
        <v>0</v>
      </c>
      <c r="BX806">
        <v>1</v>
      </c>
      <c r="BY806">
        <v>0</v>
      </c>
      <c r="BZ806">
        <v>0</v>
      </c>
      <c r="CA806">
        <v>0</v>
      </c>
      <c r="CB806">
        <v>0</v>
      </c>
      <c r="CC806">
        <v>0</v>
      </c>
      <c r="CD806">
        <v>1</v>
      </c>
      <c r="CE806" s="15">
        <v>0</v>
      </c>
      <c r="CF806">
        <v>0</v>
      </c>
      <c r="CG806">
        <v>125</v>
      </c>
      <c r="CH806">
        <v>0</v>
      </c>
      <c r="CI806">
        <v>1</v>
      </c>
      <c r="CJ806">
        <v>22</v>
      </c>
      <c r="CK806" s="28" t="s">
        <v>80</v>
      </c>
    </row>
    <row r="807" spans="1:89" x14ac:dyDescent="0.35">
      <c r="A807">
        <v>806</v>
      </c>
      <c r="B807">
        <v>54</v>
      </c>
      <c r="C807" s="21" t="s">
        <v>195</v>
      </c>
      <c r="D807" s="11">
        <v>8.8305872046383183</v>
      </c>
      <c r="E807" s="12">
        <v>0.2814341536194423</v>
      </c>
      <c r="F807" s="7">
        <v>31.37709866080829</v>
      </c>
      <c r="G807" s="8">
        <v>0</v>
      </c>
      <c r="H807" s="9">
        <v>0</v>
      </c>
      <c r="I807" s="9">
        <v>1</v>
      </c>
      <c r="J807" s="9">
        <v>0</v>
      </c>
      <c r="K807" s="9">
        <v>0</v>
      </c>
      <c r="L807" s="8">
        <v>3639</v>
      </c>
      <c r="M807" s="9">
        <v>3</v>
      </c>
      <c r="N807" s="9">
        <f t="shared" si="135"/>
        <v>3635</v>
      </c>
      <c r="O807" s="9">
        <f t="shared" si="136"/>
        <v>15</v>
      </c>
      <c r="P807" s="7">
        <f t="shared" si="140"/>
        <v>13.849</v>
      </c>
      <c r="Q807" s="7">
        <f t="shared" si="141"/>
        <v>13.151</v>
      </c>
      <c r="R807" s="9">
        <v>0</v>
      </c>
      <c r="S807" s="9">
        <v>1</v>
      </c>
      <c r="T807" s="9">
        <v>1</v>
      </c>
      <c r="U807" s="9">
        <v>0</v>
      </c>
      <c r="V807" s="9">
        <v>0</v>
      </c>
      <c r="W807" s="25">
        <v>0</v>
      </c>
      <c r="X807" s="9">
        <v>0</v>
      </c>
      <c r="Y807" s="9">
        <v>0</v>
      </c>
      <c r="Z807" s="25">
        <v>1</v>
      </c>
      <c r="AA807" s="9">
        <v>1</v>
      </c>
      <c r="AB807" s="25">
        <v>0</v>
      </c>
      <c r="AC807" s="17">
        <v>1958</v>
      </c>
      <c r="AD807" s="27">
        <v>0</v>
      </c>
      <c r="AE807" s="27">
        <v>0</v>
      </c>
      <c r="AF807" s="27">
        <v>0.71699999999999997</v>
      </c>
      <c r="AG807" s="34">
        <v>0.28299999999999997</v>
      </c>
      <c r="AH807" s="33" t="s">
        <v>87</v>
      </c>
      <c r="AI807" s="15" t="s">
        <v>87</v>
      </c>
      <c r="AJ807">
        <v>1</v>
      </c>
      <c r="AK807" s="31">
        <v>0</v>
      </c>
      <c r="AL807" t="s">
        <v>87</v>
      </c>
      <c r="AM807" s="31" t="s">
        <v>87</v>
      </c>
      <c r="AN807">
        <v>1</v>
      </c>
      <c r="AO807" s="15">
        <v>0</v>
      </c>
      <c r="AP807" t="s">
        <v>87</v>
      </c>
      <c r="AQ807" s="15" t="s">
        <v>87</v>
      </c>
      <c r="AR807" s="15" t="s">
        <v>151</v>
      </c>
      <c r="AS807">
        <v>1</v>
      </c>
      <c r="AT807">
        <v>0</v>
      </c>
      <c r="AU807">
        <v>1</v>
      </c>
      <c r="AV807">
        <v>0</v>
      </c>
      <c r="AW807">
        <v>0</v>
      </c>
      <c r="AX807">
        <v>0</v>
      </c>
      <c r="AY807" s="15">
        <v>0</v>
      </c>
      <c r="AZ807">
        <v>1</v>
      </c>
      <c r="BA807">
        <v>0</v>
      </c>
      <c r="BB807" s="15">
        <v>0</v>
      </c>
      <c r="BC807" t="s">
        <v>87</v>
      </c>
      <c r="BD807">
        <v>27</v>
      </c>
      <c r="BE807" s="21">
        <v>0.92400000000000004</v>
      </c>
      <c r="BF807" s="21">
        <v>33</v>
      </c>
      <c r="BG807">
        <v>0</v>
      </c>
      <c r="BH807">
        <v>0</v>
      </c>
      <c r="BI807">
        <v>0</v>
      </c>
      <c r="BJ807">
        <v>0</v>
      </c>
      <c r="BK807">
        <v>0</v>
      </c>
      <c r="BL807" s="15">
        <v>1</v>
      </c>
      <c r="BM807">
        <v>0</v>
      </c>
      <c r="BN807">
        <v>1</v>
      </c>
      <c r="BO807">
        <v>0</v>
      </c>
      <c r="BP807" s="15">
        <v>0</v>
      </c>
      <c r="BQ807">
        <v>0</v>
      </c>
      <c r="BR807">
        <v>0</v>
      </c>
      <c r="BS807" s="15">
        <v>0</v>
      </c>
      <c r="BT807">
        <v>0</v>
      </c>
      <c r="BU807">
        <v>0</v>
      </c>
      <c r="BV807">
        <v>0</v>
      </c>
      <c r="BW807">
        <v>0</v>
      </c>
      <c r="BX807">
        <v>1</v>
      </c>
      <c r="BY807">
        <v>0</v>
      </c>
      <c r="BZ807">
        <v>0</v>
      </c>
      <c r="CA807">
        <v>0</v>
      </c>
      <c r="CB807">
        <v>0</v>
      </c>
      <c r="CC807">
        <v>0</v>
      </c>
      <c r="CD807">
        <v>1</v>
      </c>
      <c r="CE807" s="15">
        <v>0</v>
      </c>
      <c r="CF807">
        <v>0</v>
      </c>
      <c r="CG807">
        <v>125</v>
      </c>
      <c r="CH807">
        <v>0</v>
      </c>
      <c r="CI807">
        <v>1</v>
      </c>
      <c r="CJ807">
        <v>22</v>
      </c>
      <c r="CK807" s="28" t="s">
        <v>80</v>
      </c>
    </row>
    <row r="808" spans="1:89" x14ac:dyDescent="0.35">
      <c r="A808">
        <v>807</v>
      </c>
      <c r="B808">
        <v>54</v>
      </c>
      <c r="C808" s="21" t="s">
        <v>195</v>
      </c>
      <c r="D808" s="11">
        <v>5.2526042050797814</v>
      </c>
      <c r="E808" s="12">
        <v>2.046076925656211</v>
      </c>
      <c r="F808" s="7">
        <v>2.56715871198009</v>
      </c>
      <c r="G808" s="8">
        <v>0</v>
      </c>
      <c r="H808" s="9">
        <v>0</v>
      </c>
      <c r="I808" s="9">
        <v>1</v>
      </c>
      <c r="J808" s="9">
        <v>0</v>
      </c>
      <c r="K808" s="9">
        <v>0</v>
      </c>
      <c r="L808" s="8">
        <v>3639</v>
      </c>
      <c r="M808" s="9">
        <v>3</v>
      </c>
      <c r="N808" s="9">
        <f t="shared" si="135"/>
        <v>3635</v>
      </c>
      <c r="O808" s="9">
        <f t="shared" si="136"/>
        <v>15</v>
      </c>
      <c r="P808" s="7">
        <f t="shared" si="140"/>
        <v>13.849</v>
      </c>
      <c r="Q808" s="7">
        <f t="shared" si="141"/>
        <v>13.151</v>
      </c>
      <c r="R808" s="9">
        <v>0</v>
      </c>
      <c r="S808" s="9">
        <v>1</v>
      </c>
      <c r="T808" s="9">
        <v>1</v>
      </c>
      <c r="U808" s="9">
        <v>0</v>
      </c>
      <c r="V808" s="9">
        <v>0</v>
      </c>
      <c r="W808" s="25">
        <v>0</v>
      </c>
      <c r="X808" s="9">
        <v>0</v>
      </c>
      <c r="Y808" s="9">
        <v>0</v>
      </c>
      <c r="Z808" s="25">
        <v>1</v>
      </c>
      <c r="AA808" s="9">
        <v>1</v>
      </c>
      <c r="AB808" s="25">
        <v>0</v>
      </c>
      <c r="AC808" s="17">
        <v>1958</v>
      </c>
      <c r="AD808" s="27">
        <v>0</v>
      </c>
      <c r="AE808" s="27">
        <v>0</v>
      </c>
      <c r="AF808" s="27">
        <v>0.71699999999999997</v>
      </c>
      <c r="AG808" s="34">
        <v>0.28299999999999997</v>
      </c>
      <c r="AH808" s="33" t="s">
        <v>87</v>
      </c>
      <c r="AI808" s="15" t="s">
        <v>87</v>
      </c>
      <c r="AJ808">
        <v>1</v>
      </c>
      <c r="AK808" s="31">
        <v>0</v>
      </c>
      <c r="AL808" t="s">
        <v>87</v>
      </c>
      <c r="AM808" s="31" t="s">
        <v>87</v>
      </c>
      <c r="AN808">
        <v>1</v>
      </c>
      <c r="AO808" s="15">
        <v>0</v>
      </c>
      <c r="AP808" t="s">
        <v>87</v>
      </c>
      <c r="AQ808" s="15" t="s">
        <v>87</v>
      </c>
      <c r="AR808" s="15" t="s">
        <v>151</v>
      </c>
      <c r="AS808">
        <v>1</v>
      </c>
      <c r="AT808">
        <v>0</v>
      </c>
      <c r="AU808">
        <v>1</v>
      </c>
      <c r="AV808">
        <v>0</v>
      </c>
      <c r="AW808">
        <v>0</v>
      </c>
      <c r="AX808">
        <v>0</v>
      </c>
      <c r="AY808" s="15">
        <v>0</v>
      </c>
      <c r="AZ808">
        <v>1</v>
      </c>
      <c r="BA808">
        <v>0</v>
      </c>
      <c r="BB808" s="15">
        <v>0</v>
      </c>
      <c r="BC808" t="s">
        <v>87</v>
      </c>
      <c r="BD808">
        <v>27</v>
      </c>
      <c r="BE808" s="21">
        <v>0.92400000000000004</v>
      </c>
      <c r="BF808" s="21">
        <v>33</v>
      </c>
      <c r="BG808">
        <v>0</v>
      </c>
      <c r="BH808">
        <v>0</v>
      </c>
      <c r="BI808">
        <v>0</v>
      </c>
      <c r="BJ808">
        <v>0</v>
      </c>
      <c r="BK808">
        <v>0</v>
      </c>
      <c r="BL808" s="15">
        <v>1</v>
      </c>
      <c r="BM808">
        <v>0</v>
      </c>
      <c r="BN808">
        <v>1</v>
      </c>
      <c r="BO808">
        <v>0</v>
      </c>
      <c r="BP808" s="15">
        <v>0</v>
      </c>
      <c r="BQ808">
        <v>0</v>
      </c>
      <c r="BR808">
        <v>0</v>
      </c>
      <c r="BS808" s="15">
        <v>0</v>
      </c>
      <c r="BT808">
        <v>0</v>
      </c>
      <c r="BU808">
        <v>0</v>
      </c>
      <c r="BV808">
        <v>0</v>
      </c>
      <c r="BW808">
        <v>0</v>
      </c>
      <c r="BX808">
        <v>1</v>
      </c>
      <c r="BY808">
        <v>0</v>
      </c>
      <c r="BZ808">
        <v>0</v>
      </c>
      <c r="CA808">
        <v>0</v>
      </c>
      <c r="CB808">
        <v>0</v>
      </c>
      <c r="CC808">
        <v>0</v>
      </c>
      <c r="CD808">
        <v>1</v>
      </c>
      <c r="CE808" s="15">
        <v>0</v>
      </c>
      <c r="CF808">
        <v>0</v>
      </c>
      <c r="CG808">
        <v>125</v>
      </c>
      <c r="CH808">
        <v>0</v>
      </c>
      <c r="CI808">
        <v>1</v>
      </c>
      <c r="CJ808">
        <v>22</v>
      </c>
      <c r="CK808" s="28" t="s">
        <v>80</v>
      </c>
    </row>
    <row r="809" spans="1:89" x14ac:dyDescent="0.35">
      <c r="A809">
        <v>808</v>
      </c>
      <c r="B809">
        <v>54</v>
      </c>
      <c r="C809" s="21" t="s">
        <v>195</v>
      </c>
      <c r="D809" s="11">
        <v>5.4253592348699966</v>
      </c>
      <c r="E809" s="12">
        <v>0.8062390910168501</v>
      </c>
      <c r="F809" s="7">
        <v>6.7292187830131018</v>
      </c>
      <c r="G809" s="8">
        <v>0</v>
      </c>
      <c r="H809" s="9">
        <v>0</v>
      </c>
      <c r="I809" s="9">
        <v>1</v>
      </c>
      <c r="J809" s="9">
        <v>0</v>
      </c>
      <c r="K809" s="9">
        <v>0</v>
      </c>
      <c r="L809" s="8">
        <v>3639</v>
      </c>
      <c r="M809" s="9">
        <v>3</v>
      </c>
      <c r="N809" s="9">
        <f t="shared" si="135"/>
        <v>3635</v>
      </c>
      <c r="O809" s="9">
        <f t="shared" si="136"/>
        <v>15</v>
      </c>
      <c r="P809" s="7">
        <f t="shared" si="140"/>
        <v>13.849</v>
      </c>
      <c r="Q809" s="7">
        <f t="shared" si="141"/>
        <v>13.151</v>
      </c>
      <c r="R809" s="9">
        <v>0</v>
      </c>
      <c r="S809" s="9">
        <v>1</v>
      </c>
      <c r="T809" s="9">
        <v>1</v>
      </c>
      <c r="U809" s="9">
        <v>0</v>
      </c>
      <c r="V809" s="9">
        <v>0</v>
      </c>
      <c r="W809" s="25">
        <v>0</v>
      </c>
      <c r="X809" s="9">
        <v>0</v>
      </c>
      <c r="Y809" s="9">
        <v>0</v>
      </c>
      <c r="Z809" s="25">
        <v>1</v>
      </c>
      <c r="AA809" s="9">
        <v>1</v>
      </c>
      <c r="AB809" s="25">
        <v>0</v>
      </c>
      <c r="AC809" s="17">
        <v>1958</v>
      </c>
      <c r="AD809" s="27">
        <v>0</v>
      </c>
      <c r="AE809" s="27">
        <v>0</v>
      </c>
      <c r="AF809" s="27">
        <v>0.71699999999999997</v>
      </c>
      <c r="AG809" s="34">
        <v>0.28299999999999997</v>
      </c>
      <c r="AH809" s="33" t="s">
        <v>87</v>
      </c>
      <c r="AI809" s="15" t="s">
        <v>87</v>
      </c>
      <c r="AJ809">
        <v>1</v>
      </c>
      <c r="AK809" s="31">
        <v>0</v>
      </c>
      <c r="AL809" t="s">
        <v>87</v>
      </c>
      <c r="AM809" s="31" t="s">
        <v>87</v>
      </c>
      <c r="AN809">
        <v>1</v>
      </c>
      <c r="AO809" s="15">
        <v>0</v>
      </c>
      <c r="AP809" t="s">
        <v>87</v>
      </c>
      <c r="AQ809" s="15" t="s">
        <v>87</v>
      </c>
      <c r="AR809" s="15" t="s">
        <v>151</v>
      </c>
      <c r="AS809">
        <v>1</v>
      </c>
      <c r="AT809">
        <v>0</v>
      </c>
      <c r="AU809">
        <v>1</v>
      </c>
      <c r="AV809">
        <v>0</v>
      </c>
      <c r="AW809">
        <v>0</v>
      </c>
      <c r="AX809">
        <v>0</v>
      </c>
      <c r="AY809" s="15">
        <v>0</v>
      </c>
      <c r="AZ809">
        <v>1</v>
      </c>
      <c r="BA809">
        <v>0</v>
      </c>
      <c r="BB809" s="15">
        <v>0</v>
      </c>
      <c r="BC809" t="s">
        <v>87</v>
      </c>
      <c r="BD809">
        <v>27</v>
      </c>
      <c r="BE809" s="21">
        <v>0.92400000000000004</v>
      </c>
      <c r="BF809" s="21">
        <v>33</v>
      </c>
      <c r="BG809">
        <v>0</v>
      </c>
      <c r="BH809">
        <v>0</v>
      </c>
      <c r="BI809">
        <v>0</v>
      </c>
      <c r="BJ809">
        <v>0</v>
      </c>
      <c r="BK809">
        <v>0</v>
      </c>
      <c r="BL809" s="15">
        <v>1</v>
      </c>
      <c r="BM809">
        <v>0</v>
      </c>
      <c r="BN809">
        <v>1</v>
      </c>
      <c r="BO809">
        <v>0</v>
      </c>
      <c r="BP809" s="15">
        <v>0</v>
      </c>
      <c r="BQ809">
        <v>0</v>
      </c>
      <c r="BR809">
        <v>0</v>
      </c>
      <c r="BS809" s="15">
        <v>0</v>
      </c>
      <c r="BT809">
        <v>0</v>
      </c>
      <c r="BU809">
        <v>0</v>
      </c>
      <c r="BV809">
        <v>0</v>
      </c>
      <c r="BW809">
        <v>0</v>
      </c>
      <c r="BX809">
        <v>1</v>
      </c>
      <c r="BY809">
        <v>0</v>
      </c>
      <c r="BZ809">
        <v>0</v>
      </c>
      <c r="CA809">
        <v>0</v>
      </c>
      <c r="CB809">
        <v>0</v>
      </c>
      <c r="CC809">
        <v>0</v>
      </c>
      <c r="CD809">
        <v>1</v>
      </c>
      <c r="CE809" s="15">
        <v>0</v>
      </c>
      <c r="CF809">
        <v>0</v>
      </c>
      <c r="CG809">
        <v>125</v>
      </c>
      <c r="CH809">
        <v>0</v>
      </c>
      <c r="CI809">
        <v>1</v>
      </c>
      <c r="CJ809">
        <v>22</v>
      </c>
      <c r="CK809" s="28" t="s">
        <v>80</v>
      </c>
    </row>
    <row r="810" spans="1:89" x14ac:dyDescent="0.35">
      <c r="A810">
        <v>809</v>
      </c>
      <c r="B810">
        <v>54</v>
      </c>
      <c r="C810" s="21" t="s">
        <v>195</v>
      </c>
      <c r="D810" s="11">
        <v>6.8821598431665576</v>
      </c>
      <c r="E810" s="12">
        <v>0.29178858816043279</v>
      </c>
      <c r="F810" s="7">
        <v>23.586117217793898</v>
      </c>
      <c r="G810" s="8">
        <v>0</v>
      </c>
      <c r="H810" s="9">
        <v>0</v>
      </c>
      <c r="I810" s="9">
        <v>1</v>
      </c>
      <c r="J810" s="9">
        <v>0</v>
      </c>
      <c r="K810" s="9">
        <v>0</v>
      </c>
      <c r="L810" s="8">
        <v>3639</v>
      </c>
      <c r="M810" s="9">
        <v>3</v>
      </c>
      <c r="N810" s="9">
        <f t="shared" si="135"/>
        <v>3635</v>
      </c>
      <c r="O810" s="9">
        <f t="shared" si="136"/>
        <v>15</v>
      </c>
      <c r="P810" s="7">
        <f t="shared" si="140"/>
        <v>13.849</v>
      </c>
      <c r="Q810" s="7">
        <f t="shared" si="141"/>
        <v>13.151</v>
      </c>
      <c r="R810" s="9">
        <v>0</v>
      </c>
      <c r="S810" s="9">
        <v>1</v>
      </c>
      <c r="T810" s="9">
        <v>1</v>
      </c>
      <c r="U810" s="9">
        <v>0</v>
      </c>
      <c r="V810" s="9">
        <v>0</v>
      </c>
      <c r="W810" s="25">
        <v>0</v>
      </c>
      <c r="X810" s="9">
        <v>0</v>
      </c>
      <c r="Y810" s="9">
        <v>0</v>
      </c>
      <c r="Z810" s="25">
        <v>1</v>
      </c>
      <c r="AA810" s="9">
        <v>1</v>
      </c>
      <c r="AB810" s="25">
        <v>0</v>
      </c>
      <c r="AC810" s="17">
        <v>1958</v>
      </c>
      <c r="AD810" s="27">
        <v>0</v>
      </c>
      <c r="AE810" s="27">
        <v>0</v>
      </c>
      <c r="AF810" s="27">
        <v>0.71699999999999997</v>
      </c>
      <c r="AG810" s="34">
        <v>0.28299999999999997</v>
      </c>
      <c r="AH810" s="33" t="s">
        <v>87</v>
      </c>
      <c r="AI810" s="15" t="s">
        <v>87</v>
      </c>
      <c r="AJ810">
        <v>1</v>
      </c>
      <c r="AK810" s="31">
        <v>0</v>
      </c>
      <c r="AL810" t="s">
        <v>87</v>
      </c>
      <c r="AM810" s="31" t="s">
        <v>87</v>
      </c>
      <c r="AN810">
        <v>1</v>
      </c>
      <c r="AO810" s="15">
        <v>0</v>
      </c>
      <c r="AP810" t="s">
        <v>87</v>
      </c>
      <c r="AQ810" s="15" t="s">
        <v>87</v>
      </c>
      <c r="AR810" s="15" t="s">
        <v>151</v>
      </c>
      <c r="AS810">
        <v>1</v>
      </c>
      <c r="AT810">
        <v>0</v>
      </c>
      <c r="AU810">
        <v>1</v>
      </c>
      <c r="AV810">
        <v>0</v>
      </c>
      <c r="AW810">
        <v>0</v>
      </c>
      <c r="AX810">
        <v>0</v>
      </c>
      <c r="AY810" s="15">
        <v>0</v>
      </c>
      <c r="AZ810">
        <v>1</v>
      </c>
      <c r="BA810">
        <v>0</v>
      </c>
      <c r="BB810" s="15">
        <v>0</v>
      </c>
      <c r="BC810" t="s">
        <v>87</v>
      </c>
      <c r="BD810">
        <v>27</v>
      </c>
      <c r="BE810" s="21">
        <v>0.92400000000000004</v>
      </c>
      <c r="BF810" s="21">
        <v>33</v>
      </c>
      <c r="BG810">
        <v>0</v>
      </c>
      <c r="BH810">
        <v>0</v>
      </c>
      <c r="BI810">
        <v>0</v>
      </c>
      <c r="BJ810">
        <v>0</v>
      </c>
      <c r="BK810">
        <v>0</v>
      </c>
      <c r="BL810" s="15">
        <v>1</v>
      </c>
      <c r="BM810">
        <v>0</v>
      </c>
      <c r="BN810">
        <v>1</v>
      </c>
      <c r="BO810">
        <v>0</v>
      </c>
      <c r="BP810" s="15">
        <v>0</v>
      </c>
      <c r="BQ810">
        <v>0</v>
      </c>
      <c r="BR810">
        <v>0</v>
      </c>
      <c r="BS810" s="15">
        <v>0</v>
      </c>
      <c r="BT810">
        <v>0</v>
      </c>
      <c r="BU810">
        <v>0</v>
      </c>
      <c r="BV810">
        <v>0</v>
      </c>
      <c r="BW810">
        <v>0</v>
      </c>
      <c r="BX810">
        <v>1</v>
      </c>
      <c r="BY810">
        <v>0</v>
      </c>
      <c r="BZ810">
        <v>0</v>
      </c>
      <c r="CA810">
        <v>0</v>
      </c>
      <c r="CB810">
        <v>0</v>
      </c>
      <c r="CC810">
        <v>0</v>
      </c>
      <c r="CD810">
        <v>1</v>
      </c>
      <c r="CE810" s="15">
        <v>0</v>
      </c>
      <c r="CF810">
        <v>0</v>
      </c>
      <c r="CG810">
        <v>125</v>
      </c>
      <c r="CH810">
        <v>0</v>
      </c>
      <c r="CI810">
        <v>1</v>
      </c>
      <c r="CJ810">
        <v>22</v>
      </c>
      <c r="CK810" s="28" t="s">
        <v>80</v>
      </c>
    </row>
    <row r="811" spans="1:89" x14ac:dyDescent="0.35">
      <c r="A811">
        <v>810</v>
      </c>
      <c r="B811">
        <v>54</v>
      </c>
      <c r="C811" s="21" t="s">
        <v>195</v>
      </c>
      <c r="D811" s="11">
        <v>4.9205748562267893</v>
      </c>
      <c r="E811" s="12">
        <v>4.1483748211552864</v>
      </c>
      <c r="F811" s="7">
        <v>1.1861451938078369</v>
      </c>
      <c r="G811" s="8">
        <v>0</v>
      </c>
      <c r="H811" s="9">
        <v>0</v>
      </c>
      <c r="I811" s="9">
        <v>1</v>
      </c>
      <c r="J811" s="9">
        <v>0</v>
      </c>
      <c r="K811" s="9">
        <v>0</v>
      </c>
      <c r="L811" s="8">
        <v>3639</v>
      </c>
      <c r="M811" s="9">
        <v>3</v>
      </c>
      <c r="N811" s="9">
        <f t="shared" si="135"/>
        <v>3635</v>
      </c>
      <c r="O811" s="9">
        <f t="shared" si="136"/>
        <v>15</v>
      </c>
      <c r="P811" s="7">
        <f t="shared" si="140"/>
        <v>13.849</v>
      </c>
      <c r="Q811" s="7">
        <f t="shared" si="141"/>
        <v>13.151</v>
      </c>
      <c r="R811" s="9">
        <v>0</v>
      </c>
      <c r="S811" s="9">
        <v>1</v>
      </c>
      <c r="T811" s="9">
        <v>1</v>
      </c>
      <c r="U811" s="9">
        <v>0</v>
      </c>
      <c r="V811" s="9">
        <v>0</v>
      </c>
      <c r="W811" s="25">
        <v>0</v>
      </c>
      <c r="X811" s="9">
        <v>0</v>
      </c>
      <c r="Y811" s="9">
        <v>0</v>
      </c>
      <c r="Z811" s="25">
        <v>1</v>
      </c>
      <c r="AA811" s="9">
        <v>1</v>
      </c>
      <c r="AB811" s="25">
        <v>0</v>
      </c>
      <c r="AC811" s="17">
        <v>1958</v>
      </c>
      <c r="AD811" s="27">
        <v>0</v>
      </c>
      <c r="AE811" s="27">
        <v>0</v>
      </c>
      <c r="AF811" s="27">
        <v>0.71699999999999997</v>
      </c>
      <c r="AG811" s="34">
        <v>0.28299999999999997</v>
      </c>
      <c r="AH811" s="33" t="s">
        <v>87</v>
      </c>
      <c r="AI811" s="15" t="s">
        <v>87</v>
      </c>
      <c r="AJ811">
        <v>1</v>
      </c>
      <c r="AK811" s="31">
        <v>0</v>
      </c>
      <c r="AL811" t="s">
        <v>87</v>
      </c>
      <c r="AM811" s="31" t="s">
        <v>87</v>
      </c>
      <c r="AN811">
        <v>1</v>
      </c>
      <c r="AO811" s="15">
        <v>0</v>
      </c>
      <c r="AP811" t="s">
        <v>87</v>
      </c>
      <c r="AQ811" s="15" t="s">
        <v>87</v>
      </c>
      <c r="AR811" s="15" t="s">
        <v>151</v>
      </c>
      <c r="AS811">
        <v>1</v>
      </c>
      <c r="AT811">
        <v>0</v>
      </c>
      <c r="AU811">
        <v>1</v>
      </c>
      <c r="AV811">
        <v>0</v>
      </c>
      <c r="AW811">
        <v>0</v>
      </c>
      <c r="AX811">
        <v>0</v>
      </c>
      <c r="AY811" s="15">
        <v>0</v>
      </c>
      <c r="AZ811">
        <v>1</v>
      </c>
      <c r="BA811">
        <v>0</v>
      </c>
      <c r="BB811" s="15">
        <v>0</v>
      </c>
      <c r="BC811" t="s">
        <v>87</v>
      </c>
      <c r="BD811">
        <v>27</v>
      </c>
      <c r="BE811" s="21">
        <v>0.92400000000000004</v>
      </c>
      <c r="BF811" s="21">
        <v>33</v>
      </c>
      <c r="BG811">
        <v>0</v>
      </c>
      <c r="BH811">
        <v>0</v>
      </c>
      <c r="BI811">
        <v>0</v>
      </c>
      <c r="BJ811">
        <v>0</v>
      </c>
      <c r="BK811">
        <v>0</v>
      </c>
      <c r="BL811" s="15">
        <v>1</v>
      </c>
      <c r="BM811">
        <v>0</v>
      </c>
      <c r="BN811">
        <v>1</v>
      </c>
      <c r="BO811">
        <v>0</v>
      </c>
      <c r="BP811" s="15">
        <v>0</v>
      </c>
      <c r="BQ811">
        <v>0</v>
      </c>
      <c r="BR811">
        <v>0</v>
      </c>
      <c r="BS811" s="15">
        <v>0</v>
      </c>
      <c r="BT811">
        <v>0</v>
      </c>
      <c r="BU811">
        <v>0</v>
      </c>
      <c r="BV811">
        <v>0</v>
      </c>
      <c r="BW811">
        <v>0</v>
      </c>
      <c r="BX811">
        <v>1</v>
      </c>
      <c r="BY811">
        <v>0</v>
      </c>
      <c r="BZ811">
        <v>0</v>
      </c>
      <c r="CA811">
        <v>0</v>
      </c>
      <c r="CB811">
        <v>0</v>
      </c>
      <c r="CC811">
        <v>0</v>
      </c>
      <c r="CD811">
        <v>1</v>
      </c>
      <c r="CE811" s="15">
        <v>0</v>
      </c>
      <c r="CF811">
        <v>0</v>
      </c>
      <c r="CG811">
        <v>125</v>
      </c>
      <c r="CH811">
        <v>0</v>
      </c>
      <c r="CI811">
        <v>1</v>
      </c>
      <c r="CJ811">
        <v>22</v>
      </c>
      <c r="CK811" s="28" t="s">
        <v>80</v>
      </c>
    </row>
    <row r="812" spans="1:89" s="99" customFormat="1" x14ac:dyDescent="0.35">
      <c r="A812" s="99">
        <v>811</v>
      </c>
      <c r="B812" s="99">
        <v>54</v>
      </c>
      <c r="C812" s="100" t="s">
        <v>195</v>
      </c>
      <c r="D812" s="101">
        <v>4.8808848170151631</v>
      </c>
      <c r="E812" s="102">
        <v>2.0093633079142652</v>
      </c>
      <c r="F812" s="103">
        <v>2.4290703417300681</v>
      </c>
      <c r="G812" s="105">
        <v>0</v>
      </c>
      <c r="H812" s="106">
        <v>0</v>
      </c>
      <c r="I812" s="106">
        <v>1</v>
      </c>
      <c r="J812" s="106">
        <v>0</v>
      </c>
      <c r="K812" s="106">
        <v>0</v>
      </c>
      <c r="L812" s="105">
        <v>3639</v>
      </c>
      <c r="M812" s="106">
        <v>3</v>
      </c>
      <c r="N812" s="106">
        <f t="shared" si="135"/>
        <v>3635</v>
      </c>
      <c r="O812" s="106">
        <f t="shared" si="136"/>
        <v>15</v>
      </c>
      <c r="P812" s="103">
        <f t="shared" si="140"/>
        <v>13.849</v>
      </c>
      <c r="Q812" s="103">
        <f t="shared" si="141"/>
        <v>13.151</v>
      </c>
      <c r="R812" s="106">
        <v>0</v>
      </c>
      <c r="S812" s="106">
        <v>1</v>
      </c>
      <c r="T812" s="106">
        <v>1</v>
      </c>
      <c r="U812" s="106">
        <v>0</v>
      </c>
      <c r="V812" s="106">
        <v>0</v>
      </c>
      <c r="W812" s="107">
        <v>0</v>
      </c>
      <c r="X812" s="106">
        <v>0</v>
      </c>
      <c r="Y812" s="106">
        <v>0</v>
      </c>
      <c r="Z812" s="107">
        <v>1</v>
      </c>
      <c r="AA812" s="106">
        <v>1</v>
      </c>
      <c r="AB812" s="107">
        <v>0</v>
      </c>
      <c r="AC812" s="108">
        <v>1958</v>
      </c>
      <c r="AD812" s="104">
        <v>0</v>
      </c>
      <c r="AE812" s="104">
        <v>0</v>
      </c>
      <c r="AF812" s="104">
        <v>0.71699999999999997</v>
      </c>
      <c r="AG812" s="109">
        <v>0.28299999999999997</v>
      </c>
      <c r="AH812" s="110" t="s">
        <v>87</v>
      </c>
      <c r="AI812" s="111" t="s">
        <v>87</v>
      </c>
      <c r="AJ812" s="99">
        <v>1</v>
      </c>
      <c r="AK812" s="112">
        <v>0</v>
      </c>
      <c r="AL812" s="99" t="s">
        <v>87</v>
      </c>
      <c r="AM812" s="112" t="s">
        <v>87</v>
      </c>
      <c r="AN812">
        <v>1</v>
      </c>
      <c r="AO812" s="111">
        <v>0</v>
      </c>
      <c r="AP812" s="99" t="s">
        <v>87</v>
      </c>
      <c r="AQ812" s="111" t="s">
        <v>87</v>
      </c>
      <c r="AR812" s="111" t="s">
        <v>151</v>
      </c>
      <c r="AS812">
        <v>1</v>
      </c>
      <c r="AT812">
        <v>0</v>
      </c>
      <c r="AU812">
        <v>1</v>
      </c>
      <c r="AV812">
        <v>0</v>
      </c>
      <c r="AW812">
        <v>0</v>
      </c>
      <c r="AX812">
        <v>0</v>
      </c>
      <c r="AY812" s="111">
        <v>0</v>
      </c>
      <c r="AZ812">
        <v>1</v>
      </c>
      <c r="BA812">
        <v>0</v>
      </c>
      <c r="BB812" s="111">
        <v>0</v>
      </c>
      <c r="BC812" t="s">
        <v>87</v>
      </c>
      <c r="BD812">
        <v>27</v>
      </c>
      <c r="BE812" s="100">
        <v>0.92400000000000004</v>
      </c>
      <c r="BF812" s="100">
        <v>33</v>
      </c>
      <c r="BG812" s="99">
        <v>0</v>
      </c>
      <c r="BH812" s="99">
        <v>0</v>
      </c>
      <c r="BI812" s="99">
        <v>0</v>
      </c>
      <c r="BJ812" s="99">
        <v>0</v>
      </c>
      <c r="BK812" s="99">
        <v>0</v>
      </c>
      <c r="BL812" s="111">
        <v>1</v>
      </c>
      <c r="BM812" s="99">
        <v>0</v>
      </c>
      <c r="BN812" s="99">
        <v>1</v>
      </c>
      <c r="BO812" s="99">
        <v>0</v>
      </c>
      <c r="BP812" s="15">
        <v>0</v>
      </c>
      <c r="BQ812">
        <v>0</v>
      </c>
      <c r="BR812">
        <v>0</v>
      </c>
      <c r="BS812" s="15">
        <v>0</v>
      </c>
      <c r="BT812" s="99">
        <v>0</v>
      </c>
      <c r="BU812" s="99">
        <v>0</v>
      </c>
      <c r="BV812" s="99">
        <v>0</v>
      </c>
      <c r="BW812" s="99">
        <v>0</v>
      </c>
      <c r="BX812" s="99">
        <v>1</v>
      </c>
      <c r="BY812" s="99">
        <v>0</v>
      </c>
      <c r="BZ812" s="99">
        <v>0</v>
      </c>
      <c r="CA812">
        <v>0</v>
      </c>
      <c r="CB812" s="99">
        <v>0</v>
      </c>
      <c r="CC812" s="99">
        <v>0</v>
      </c>
      <c r="CD812" s="99">
        <v>1</v>
      </c>
      <c r="CE812" s="111">
        <v>0</v>
      </c>
      <c r="CF812">
        <v>0</v>
      </c>
      <c r="CG812">
        <v>125</v>
      </c>
      <c r="CH812">
        <v>0</v>
      </c>
      <c r="CI812">
        <v>1</v>
      </c>
      <c r="CJ812">
        <v>22</v>
      </c>
      <c r="CK812" s="28" t="s">
        <v>80</v>
      </c>
    </row>
    <row r="813" spans="1:89" x14ac:dyDescent="0.35">
      <c r="A813">
        <v>812</v>
      </c>
      <c r="B813">
        <v>55</v>
      </c>
      <c r="C813" s="21" t="s">
        <v>197</v>
      </c>
      <c r="D813" s="11">
        <v>3.329569823937617</v>
      </c>
      <c r="E813" s="12">
        <v>0.58066630977205735</v>
      </c>
      <c r="F813" s="7">
        <v>5.7340502934372957</v>
      </c>
      <c r="G813" s="8">
        <v>0</v>
      </c>
      <c r="H813" s="9">
        <v>1</v>
      </c>
      <c r="I813" s="9">
        <v>0</v>
      </c>
      <c r="J813" s="9">
        <v>0</v>
      </c>
      <c r="K813" s="9">
        <v>0</v>
      </c>
      <c r="L813" s="8">
        <v>11878</v>
      </c>
      <c r="M813" s="9">
        <v>20</v>
      </c>
      <c r="N813" s="9">
        <f t="shared" si="135"/>
        <v>11857</v>
      </c>
      <c r="O813" s="9">
        <f t="shared" si="136"/>
        <v>12</v>
      </c>
      <c r="P813" s="7">
        <v>12</v>
      </c>
      <c r="Q813" s="7">
        <f t="shared" si="141"/>
        <v>17.5</v>
      </c>
      <c r="R813" s="9">
        <v>0</v>
      </c>
      <c r="S813" s="9">
        <v>1</v>
      </c>
      <c r="T813" s="9">
        <v>0</v>
      </c>
      <c r="U813" s="9">
        <v>1</v>
      </c>
      <c r="V813" s="9">
        <v>0</v>
      </c>
      <c r="W813" s="25">
        <v>0</v>
      </c>
      <c r="X813" s="9">
        <v>0</v>
      </c>
      <c r="Y813" s="9">
        <v>1</v>
      </c>
      <c r="Z813" s="25">
        <v>0</v>
      </c>
      <c r="AA813" s="9">
        <v>1</v>
      </c>
      <c r="AB813" s="25">
        <v>0</v>
      </c>
      <c r="AC813" s="17">
        <v>2017</v>
      </c>
      <c r="AD813" s="27">
        <v>0</v>
      </c>
      <c r="AE813" s="27">
        <v>0</v>
      </c>
      <c r="AF813" s="27">
        <v>1</v>
      </c>
      <c r="AG813" s="34">
        <v>0</v>
      </c>
      <c r="AH813" s="33">
        <f t="shared" ref="AH813:AH824" si="142">1-AI813</f>
        <v>0.48699999999999999</v>
      </c>
      <c r="AI813" s="15">
        <v>0.51300000000000001</v>
      </c>
      <c r="AJ813">
        <v>1</v>
      </c>
      <c r="AK813" s="31">
        <f t="shared" ref="AK813:AK836" si="143">1-AJ813</f>
        <v>0</v>
      </c>
      <c r="AL813" t="s">
        <v>87</v>
      </c>
      <c r="AM813" s="31" t="s">
        <v>87</v>
      </c>
      <c r="AN813">
        <v>0</v>
      </c>
      <c r="AO813" s="15">
        <v>1</v>
      </c>
      <c r="AP813">
        <f t="shared" ref="AP813:AP824" si="144">1-AQ813</f>
        <v>0.23850000000000005</v>
      </c>
      <c r="AQ813" s="15">
        <v>0.76149999999999995</v>
      </c>
      <c r="AR813" s="15" t="s">
        <v>198</v>
      </c>
      <c r="AS813">
        <v>0</v>
      </c>
      <c r="AT813">
        <v>0</v>
      </c>
      <c r="AU813">
        <v>0</v>
      </c>
      <c r="AV813">
        <v>0</v>
      </c>
      <c r="AW813">
        <v>1</v>
      </c>
      <c r="AX813">
        <v>0</v>
      </c>
      <c r="AY813" s="15">
        <v>0</v>
      </c>
      <c r="AZ813">
        <v>0</v>
      </c>
      <c r="BA813">
        <v>1</v>
      </c>
      <c r="BB813" s="15">
        <v>0</v>
      </c>
      <c r="BC813">
        <v>3012</v>
      </c>
      <c r="BD813">
        <v>376</v>
      </c>
      <c r="BE813" s="21">
        <v>0.75700000000000001</v>
      </c>
      <c r="BF813" s="21">
        <v>35.5</v>
      </c>
      <c r="BG813">
        <v>1</v>
      </c>
      <c r="BH813">
        <v>0</v>
      </c>
      <c r="BI813">
        <v>0</v>
      </c>
      <c r="BJ813">
        <v>0</v>
      </c>
      <c r="BK813">
        <v>0</v>
      </c>
      <c r="BL813" s="15">
        <v>0</v>
      </c>
      <c r="BM813">
        <v>0</v>
      </c>
      <c r="BN813">
        <v>0</v>
      </c>
      <c r="BO813">
        <v>0</v>
      </c>
      <c r="BP813" s="15">
        <v>0</v>
      </c>
      <c r="BQ813">
        <v>0</v>
      </c>
      <c r="BR813">
        <v>0</v>
      </c>
      <c r="BS813" s="15">
        <v>0</v>
      </c>
      <c r="BT813">
        <v>1</v>
      </c>
      <c r="BU813">
        <v>1</v>
      </c>
      <c r="BV813">
        <v>0</v>
      </c>
      <c r="BW813">
        <v>0</v>
      </c>
      <c r="BX813">
        <v>0</v>
      </c>
      <c r="BY813">
        <v>0</v>
      </c>
      <c r="BZ813">
        <v>0</v>
      </c>
      <c r="CA813">
        <v>1</v>
      </c>
      <c r="CB813">
        <v>1</v>
      </c>
      <c r="CC813">
        <v>1</v>
      </c>
      <c r="CD813">
        <v>1</v>
      </c>
      <c r="CE813" s="15">
        <v>1</v>
      </c>
      <c r="CF813">
        <v>4.0000000000000001E-3</v>
      </c>
      <c r="CG813">
        <v>2</v>
      </c>
      <c r="CH813">
        <v>1</v>
      </c>
      <c r="CI813">
        <v>0</v>
      </c>
      <c r="CJ813">
        <v>41</v>
      </c>
      <c r="CK813" s="28" t="s">
        <v>80</v>
      </c>
    </row>
    <row r="814" spans="1:89" x14ac:dyDescent="0.35">
      <c r="A814">
        <v>813</v>
      </c>
      <c r="B814">
        <v>55</v>
      </c>
      <c r="C814" s="21" t="s">
        <v>197</v>
      </c>
      <c r="D814" s="11">
        <v>1.453022975882035</v>
      </c>
      <c r="E814" s="12">
        <v>0.40699957301066519</v>
      </c>
      <c r="F814" s="7">
        <v>3.5700847672485372</v>
      </c>
      <c r="G814" s="8">
        <v>0</v>
      </c>
      <c r="H814" s="9">
        <v>1</v>
      </c>
      <c r="I814" s="9">
        <v>0</v>
      </c>
      <c r="J814" s="9">
        <v>0</v>
      </c>
      <c r="K814" s="9">
        <v>0</v>
      </c>
      <c r="L814" s="8">
        <v>11878</v>
      </c>
      <c r="M814" s="9">
        <v>20</v>
      </c>
      <c r="N814" s="9">
        <f t="shared" si="135"/>
        <v>11857</v>
      </c>
      <c r="O814" s="9">
        <f t="shared" si="136"/>
        <v>12</v>
      </c>
      <c r="P814" s="7">
        <v>14</v>
      </c>
      <c r="Q814" s="7">
        <f t="shared" si="141"/>
        <v>15.5</v>
      </c>
      <c r="R814" s="9">
        <v>0</v>
      </c>
      <c r="S814" s="9">
        <v>1</v>
      </c>
      <c r="T814" s="9">
        <v>0</v>
      </c>
      <c r="U814" s="9">
        <v>1</v>
      </c>
      <c r="V814" s="9">
        <v>0</v>
      </c>
      <c r="W814" s="25">
        <v>0</v>
      </c>
      <c r="X814" s="9">
        <v>0</v>
      </c>
      <c r="Y814" s="9">
        <v>1</v>
      </c>
      <c r="Z814" s="25">
        <v>0</v>
      </c>
      <c r="AA814" s="9">
        <v>1</v>
      </c>
      <c r="AB814" s="25">
        <v>0</v>
      </c>
      <c r="AC814" s="17">
        <v>2017</v>
      </c>
      <c r="AD814" s="27">
        <v>0</v>
      </c>
      <c r="AE814" s="27">
        <v>0</v>
      </c>
      <c r="AF814" s="27">
        <v>1</v>
      </c>
      <c r="AG814" s="34">
        <v>0</v>
      </c>
      <c r="AH814" s="33">
        <f t="shared" si="142"/>
        <v>0.48699999999999999</v>
      </c>
      <c r="AI814" s="15">
        <v>0.51300000000000001</v>
      </c>
      <c r="AJ814">
        <v>1</v>
      </c>
      <c r="AK814" s="31">
        <f t="shared" si="143"/>
        <v>0</v>
      </c>
      <c r="AL814" t="s">
        <v>87</v>
      </c>
      <c r="AM814" s="31" t="s">
        <v>87</v>
      </c>
      <c r="AN814">
        <v>0</v>
      </c>
      <c r="AO814" s="15">
        <v>1</v>
      </c>
      <c r="AP814">
        <f t="shared" si="144"/>
        <v>0.23850000000000005</v>
      </c>
      <c r="AQ814" s="15">
        <v>0.76149999999999995</v>
      </c>
      <c r="AR814" s="15" t="s">
        <v>198</v>
      </c>
      <c r="AS814">
        <v>0</v>
      </c>
      <c r="AT814">
        <v>0</v>
      </c>
      <c r="AU814">
        <v>0</v>
      </c>
      <c r="AV814">
        <v>0</v>
      </c>
      <c r="AW814">
        <v>1</v>
      </c>
      <c r="AX814">
        <v>0</v>
      </c>
      <c r="AY814" s="15">
        <v>0</v>
      </c>
      <c r="AZ814">
        <v>0</v>
      </c>
      <c r="BA814">
        <v>1</v>
      </c>
      <c r="BB814" s="15">
        <v>0</v>
      </c>
      <c r="BC814">
        <v>3012</v>
      </c>
      <c r="BD814">
        <v>376</v>
      </c>
      <c r="BE814" s="21">
        <v>0.75700000000000001</v>
      </c>
      <c r="BF814" s="21">
        <v>35.5</v>
      </c>
      <c r="BG814">
        <v>1</v>
      </c>
      <c r="BH814">
        <v>0</v>
      </c>
      <c r="BI814">
        <v>0</v>
      </c>
      <c r="BJ814">
        <v>0</v>
      </c>
      <c r="BK814">
        <v>0</v>
      </c>
      <c r="BL814" s="15">
        <v>0</v>
      </c>
      <c r="BM814">
        <v>0</v>
      </c>
      <c r="BN814">
        <v>0</v>
      </c>
      <c r="BO814">
        <v>0</v>
      </c>
      <c r="BP814" s="15">
        <v>0</v>
      </c>
      <c r="BQ814">
        <v>0</v>
      </c>
      <c r="BR814">
        <v>0</v>
      </c>
      <c r="BS814" s="15">
        <v>0</v>
      </c>
      <c r="BT814">
        <v>1</v>
      </c>
      <c r="BU814">
        <v>1</v>
      </c>
      <c r="BV814">
        <v>0</v>
      </c>
      <c r="BW814">
        <v>0</v>
      </c>
      <c r="BX814">
        <v>0</v>
      </c>
      <c r="BY814">
        <v>0</v>
      </c>
      <c r="BZ814">
        <v>0</v>
      </c>
      <c r="CA814">
        <v>1</v>
      </c>
      <c r="CB814">
        <v>1</v>
      </c>
      <c r="CC814">
        <v>1</v>
      </c>
      <c r="CD814">
        <v>1</v>
      </c>
      <c r="CE814" s="15">
        <v>1</v>
      </c>
      <c r="CF814">
        <v>4.0000000000000001E-3</v>
      </c>
      <c r="CG814">
        <v>2</v>
      </c>
      <c r="CH814">
        <v>1</v>
      </c>
      <c r="CI814">
        <v>0</v>
      </c>
      <c r="CJ814">
        <v>41</v>
      </c>
      <c r="CK814" s="28" t="s">
        <v>80</v>
      </c>
    </row>
    <row r="815" spans="1:89" x14ac:dyDescent="0.35">
      <c r="A815">
        <v>814</v>
      </c>
      <c r="B815">
        <v>55</v>
      </c>
      <c r="C815" s="21" t="s">
        <v>197</v>
      </c>
      <c r="D815" s="11">
        <v>3.3781829134533981</v>
      </c>
      <c r="E815" s="12">
        <v>0.21173640609833971</v>
      </c>
      <c r="F815" s="7">
        <v>15.954662571746971</v>
      </c>
      <c r="G815" s="8">
        <v>0</v>
      </c>
      <c r="H815" s="9">
        <v>1</v>
      </c>
      <c r="I815" s="9">
        <v>0</v>
      </c>
      <c r="J815" s="9">
        <v>0</v>
      </c>
      <c r="K815" s="9">
        <v>0</v>
      </c>
      <c r="L815" s="8">
        <v>11878</v>
      </c>
      <c r="M815" s="9">
        <v>20</v>
      </c>
      <c r="N815" s="9">
        <f t="shared" si="135"/>
        <v>11857</v>
      </c>
      <c r="O815" s="9">
        <f t="shared" si="136"/>
        <v>12</v>
      </c>
      <c r="P815" s="7">
        <v>16</v>
      </c>
      <c r="Q815" s="7">
        <f t="shared" si="141"/>
        <v>13.5</v>
      </c>
      <c r="R815" s="9">
        <v>0</v>
      </c>
      <c r="S815" s="9">
        <v>1</v>
      </c>
      <c r="T815" s="9">
        <v>0</v>
      </c>
      <c r="U815" s="9">
        <v>1</v>
      </c>
      <c r="V815" s="9">
        <v>0</v>
      </c>
      <c r="W815" s="25">
        <v>0</v>
      </c>
      <c r="X815" s="9">
        <v>0</v>
      </c>
      <c r="Y815" s="9">
        <v>1</v>
      </c>
      <c r="Z815" s="25">
        <v>0</v>
      </c>
      <c r="AA815" s="9">
        <v>1</v>
      </c>
      <c r="AB815" s="25">
        <v>0</v>
      </c>
      <c r="AC815" s="17">
        <v>2017</v>
      </c>
      <c r="AD815" s="27">
        <v>0</v>
      </c>
      <c r="AE815" s="27">
        <v>0</v>
      </c>
      <c r="AF815" s="27">
        <v>0</v>
      </c>
      <c r="AG815" s="34">
        <v>1</v>
      </c>
      <c r="AH815" s="33">
        <f t="shared" si="142"/>
        <v>0.48699999999999999</v>
      </c>
      <c r="AI815" s="15">
        <v>0.51300000000000001</v>
      </c>
      <c r="AJ815">
        <v>1</v>
      </c>
      <c r="AK815" s="31">
        <f t="shared" si="143"/>
        <v>0</v>
      </c>
      <c r="AL815" t="s">
        <v>87</v>
      </c>
      <c r="AM815" s="31" t="s">
        <v>87</v>
      </c>
      <c r="AN815">
        <v>0</v>
      </c>
      <c r="AO815" s="15">
        <v>1</v>
      </c>
      <c r="AP815">
        <f t="shared" si="144"/>
        <v>0.23850000000000005</v>
      </c>
      <c r="AQ815" s="15">
        <v>0.76149999999999995</v>
      </c>
      <c r="AR815" s="15" t="s">
        <v>198</v>
      </c>
      <c r="AS815">
        <v>0</v>
      </c>
      <c r="AT815">
        <v>0</v>
      </c>
      <c r="AU815">
        <v>0</v>
      </c>
      <c r="AV815">
        <v>0</v>
      </c>
      <c r="AW815">
        <v>1</v>
      </c>
      <c r="AX815">
        <v>0</v>
      </c>
      <c r="AY815" s="15">
        <v>0</v>
      </c>
      <c r="AZ815">
        <v>0</v>
      </c>
      <c r="BA815">
        <v>1</v>
      </c>
      <c r="BB815" s="15">
        <v>0</v>
      </c>
      <c r="BC815">
        <v>3012</v>
      </c>
      <c r="BD815">
        <v>376</v>
      </c>
      <c r="BE815" s="21">
        <v>0.75700000000000001</v>
      </c>
      <c r="BF815" s="21">
        <v>35.5</v>
      </c>
      <c r="BG815">
        <v>1</v>
      </c>
      <c r="BH815">
        <v>0</v>
      </c>
      <c r="BI815">
        <v>0</v>
      </c>
      <c r="BJ815">
        <v>0</v>
      </c>
      <c r="BK815">
        <v>0</v>
      </c>
      <c r="BL815" s="15">
        <v>0</v>
      </c>
      <c r="BM815">
        <v>0</v>
      </c>
      <c r="BN815">
        <v>0</v>
      </c>
      <c r="BO815">
        <v>0</v>
      </c>
      <c r="BP815" s="15">
        <v>0</v>
      </c>
      <c r="BQ815">
        <v>0</v>
      </c>
      <c r="BR815">
        <v>0</v>
      </c>
      <c r="BS815" s="15">
        <v>0</v>
      </c>
      <c r="BT815">
        <v>1</v>
      </c>
      <c r="BU815">
        <v>1</v>
      </c>
      <c r="BV815">
        <v>0</v>
      </c>
      <c r="BW815">
        <v>0</v>
      </c>
      <c r="BX815">
        <v>0</v>
      </c>
      <c r="BY815">
        <v>0</v>
      </c>
      <c r="BZ815">
        <v>0</v>
      </c>
      <c r="CA815">
        <v>1</v>
      </c>
      <c r="CB815">
        <v>1</v>
      </c>
      <c r="CC815">
        <v>1</v>
      </c>
      <c r="CD815">
        <v>1</v>
      </c>
      <c r="CE815" s="15">
        <v>1</v>
      </c>
      <c r="CF815">
        <v>4.0000000000000001E-3</v>
      </c>
      <c r="CG815">
        <v>2</v>
      </c>
      <c r="CH815">
        <v>1</v>
      </c>
      <c r="CI815">
        <v>0</v>
      </c>
      <c r="CJ815">
        <v>41</v>
      </c>
      <c r="CK815" s="28" t="s">
        <v>80</v>
      </c>
    </row>
    <row r="816" spans="1:89" x14ac:dyDescent="0.35">
      <c r="A816">
        <v>815</v>
      </c>
      <c r="B816">
        <v>55</v>
      </c>
      <c r="C816" s="21" t="s">
        <v>197</v>
      </c>
      <c r="D816" s="11">
        <v>3.8762935536986509</v>
      </c>
      <c r="E816" s="12">
        <v>0.84290294267533572</v>
      </c>
      <c r="F816" s="7">
        <v>4.5987424618491319</v>
      </c>
      <c r="G816" s="8">
        <v>0</v>
      </c>
      <c r="H816" s="9">
        <v>1</v>
      </c>
      <c r="I816" s="9">
        <v>0</v>
      </c>
      <c r="J816" s="9">
        <v>0</v>
      </c>
      <c r="K816" s="9">
        <v>0</v>
      </c>
      <c r="L816" s="8">
        <v>11878</v>
      </c>
      <c r="M816" s="9">
        <v>20</v>
      </c>
      <c r="N816" s="9">
        <f t="shared" si="135"/>
        <v>11857</v>
      </c>
      <c r="O816" s="9">
        <f t="shared" si="136"/>
        <v>12</v>
      </c>
      <c r="P816" s="7">
        <v>18</v>
      </c>
      <c r="Q816" s="7">
        <f t="shared" si="141"/>
        <v>11.5</v>
      </c>
      <c r="R816" s="9">
        <v>0</v>
      </c>
      <c r="S816" s="9">
        <v>1</v>
      </c>
      <c r="T816" s="9">
        <v>0</v>
      </c>
      <c r="U816" s="9">
        <v>1</v>
      </c>
      <c r="V816" s="9">
        <v>0</v>
      </c>
      <c r="W816" s="25">
        <v>0</v>
      </c>
      <c r="X816" s="9">
        <v>0</v>
      </c>
      <c r="Y816" s="9">
        <v>1</v>
      </c>
      <c r="Z816" s="25">
        <v>0</v>
      </c>
      <c r="AA816" s="9">
        <v>1</v>
      </c>
      <c r="AB816" s="25">
        <v>0</v>
      </c>
      <c r="AC816" s="17">
        <v>2017</v>
      </c>
      <c r="AD816" s="27">
        <v>0</v>
      </c>
      <c r="AE816" s="27">
        <v>0</v>
      </c>
      <c r="AF816" s="27">
        <v>0</v>
      </c>
      <c r="AG816" s="34">
        <v>1</v>
      </c>
      <c r="AH816" s="33">
        <f t="shared" si="142"/>
        <v>0.48699999999999999</v>
      </c>
      <c r="AI816" s="15">
        <v>0.51300000000000001</v>
      </c>
      <c r="AJ816">
        <v>1</v>
      </c>
      <c r="AK816" s="31">
        <f t="shared" si="143"/>
        <v>0</v>
      </c>
      <c r="AL816" t="s">
        <v>87</v>
      </c>
      <c r="AM816" s="31" t="s">
        <v>87</v>
      </c>
      <c r="AN816">
        <v>0</v>
      </c>
      <c r="AO816" s="15">
        <v>1</v>
      </c>
      <c r="AP816">
        <f t="shared" si="144"/>
        <v>0.23850000000000005</v>
      </c>
      <c r="AQ816" s="15">
        <v>0.76149999999999995</v>
      </c>
      <c r="AR816" s="15" t="s">
        <v>198</v>
      </c>
      <c r="AS816">
        <v>0</v>
      </c>
      <c r="AT816">
        <v>0</v>
      </c>
      <c r="AU816">
        <v>0</v>
      </c>
      <c r="AV816">
        <v>0</v>
      </c>
      <c r="AW816">
        <v>1</v>
      </c>
      <c r="AX816">
        <v>0</v>
      </c>
      <c r="AY816" s="15">
        <v>0</v>
      </c>
      <c r="AZ816">
        <v>0</v>
      </c>
      <c r="BA816">
        <v>1</v>
      </c>
      <c r="BB816" s="15">
        <v>0</v>
      </c>
      <c r="BC816">
        <v>3012</v>
      </c>
      <c r="BD816">
        <v>376</v>
      </c>
      <c r="BE816" s="21">
        <v>0.75700000000000001</v>
      </c>
      <c r="BF816" s="21">
        <v>35.5</v>
      </c>
      <c r="BG816">
        <v>1</v>
      </c>
      <c r="BH816">
        <v>0</v>
      </c>
      <c r="BI816">
        <v>0</v>
      </c>
      <c r="BJ816">
        <v>0</v>
      </c>
      <c r="BK816">
        <v>0</v>
      </c>
      <c r="BL816" s="15">
        <v>0</v>
      </c>
      <c r="BM816">
        <v>0</v>
      </c>
      <c r="BN816">
        <v>0</v>
      </c>
      <c r="BO816">
        <v>0</v>
      </c>
      <c r="BP816" s="15">
        <v>0</v>
      </c>
      <c r="BQ816">
        <v>0</v>
      </c>
      <c r="BR816">
        <v>0</v>
      </c>
      <c r="BS816" s="15">
        <v>0</v>
      </c>
      <c r="BT816">
        <v>1</v>
      </c>
      <c r="BU816">
        <v>1</v>
      </c>
      <c r="BV816">
        <v>0</v>
      </c>
      <c r="BW816">
        <v>0</v>
      </c>
      <c r="BX816">
        <v>0</v>
      </c>
      <c r="BY816">
        <v>0</v>
      </c>
      <c r="BZ816">
        <v>0</v>
      </c>
      <c r="CA816">
        <v>1</v>
      </c>
      <c r="CB816">
        <v>1</v>
      </c>
      <c r="CC816">
        <v>1</v>
      </c>
      <c r="CD816">
        <v>1</v>
      </c>
      <c r="CE816" s="15">
        <v>1</v>
      </c>
      <c r="CF816">
        <v>4.0000000000000001E-3</v>
      </c>
      <c r="CG816">
        <v>2</v>
      </c>
      <c r="CH816">
        <v>1</v>
      </c>
      <c r="CI816">
        <v>0</v>
      </c>
      <c r="CJ816">
        <v>41</v>
      </c>
      <c r="CK816" s="28" t="s">
        <v>80</v>
      </c>
    </row>
    <row r="817" spans="1:89" x14ac:dyDescent="0.35">
      <c r="A817">
        <v>816</v>
      </c>
      <c r="B817">
        <v>55</v>
      </c>
      <c r="C817" s="21" t="s">
        <v>197</v>
      </c>
      <c r="D817" s="11">
        <v>5.3879920666931591</v>
      </c>
      <c r="E817" s="12">
        <v>0.32896954873943118</v>
      </c>
      <c r="F817" s="7">
        <v>16.378391517814489</v>
      </c>
      <c r="G817" s="8">
        <v>0</v>
      </c>
      <c r="H817" s="9">
        <v>1</v>
      </c>
      <c r="I817" s="9">
        <v>0</v>
      </c>
      <c r="J817" s="9">
        <v>0</v>
      </c>
      <c r="K817" s="9">
        <v>0</v>
      </c>
      <c r="L817" s="8">
        <v>11878</v>
      </c>
      <c r="M817" s="9">
        <v>20</v>
      </c>
      <c r="N817" s="9">
        <f t="shared" si="135"/>
        <v>11857</v>
      </c>
      <c r="O817" s="9">
        <f t="shared" si="136"/>
        <v>12</v>
      </c>
      <c r="P817" s="7">
        <v>18</v>
      </c>
      <c r="Q817" s="7">
        <f t="shared" si="141"/>
        <v>11.5</v>
      </c>
      <c r="R817" s="9">
        <v>0</v>
      </c>
      <c r="S817" s="9">
        <v>1</v>
      </c>
      <c r="T817" s="9">
        <v>0</v>
      </c>
      <c r="U817" s="9">
        <v>1</v>
      </c>
      <c r="V817" s="9">
        <v>0</v>
      </c>
      <c r="W817" s="25">
        <v>0</v>
      </c>
      <c r="X817" s="9">
        <v>0</v>
      </c>
      <c r="Y817" s="9">
        <v>1</v>
      </c>
      <c r="Z817" s="25">
        <v>0</v>
      </c>
      <c r="AA817" s="9">
        <v>1</v>
      </c>
      <c r="AB817" s="25">
        <v>0</v>
      </c>
      <c r="AC817" s="17">
        <v>2017</v>
      </c>
      <c r="AD817" s="27">
        <v>0</v>
      </c>
      <c r="AE817" s="27">
        <v>0</v>
      </c>
      <c r="AF817" s="27">
        <v>0</v>
      </c>
      <c r="AG817" s="34">
        <v>1</v>
      </c>
      <c r="AH817" s="33">
        <f t="shared" si="142"/>
        <v>0.48699999999999999</v>
      </c>
      <c r="AI817" s="15">
        <v>0.51300000000000001</v>
      </c>
      <c r="AJ817">
        <v>1</v>
      </c>
      <c r="AK817" s="31">
        <f t="shared" si="143"/>
        <v>0</v>
      </c>
      <c r="AL817" t="s">
        <v>87</v>
      </c>
      <c r="AM817" s="31" t="s">
        <v>87</v>
      </c>
      <c r="AN817">
        <v>0</v>
      </c>
      <c r="AO817" s="15">
        <v>1</v>
      </c>
      <c r="AP817">
        <f t="shared" si="144"/>
        <v>0.23850000000000005</v>
      </c>
      <c r="AQ817" s="15">
        <v>0.76149999999999995</v>
      </c>
      <c r="AR817" s="15" t="s">
        <v>198</v>
      </c>
      <c r="AS817">
        <v>0</v>
      </c>
      <c r="AT817">
        <v>0</v>
      </c>
      <c r="AU817">
        <v>0</v>
      </c>
      <c r="AV817">
        <v>0</v>
      </c>
      <c r="AW817">
        <v>1</v>
      </c>
      <c r="AX817">
        <v>0</v>
      </c>
      <c r="AY817" s="15">
        <v>0</v>
      </c>
      <c r="AZ817">
        <v>0</v>
      </c>
      <c r="BA817">
        <v>1</v>
      </c>
      <c r="BB817" s="15">
        <v>0</v>
      </c>
      <c r="BC817">
        <v>3012</v>
      </c>
      <c r="BD817">
        <v>376</v>
      </c>
      <c r="BE817" s="21">
        <v>0.75700000000000001</v>
      </c>
      <c r="BF817" s="21">
        <v>35.5</v>
      </c>
      <c r="BG817">
        <v>1</v>
      </c>
      <c r="BH817">
        <v>0</v>
      </c>
      <c r="BI817">
        <v>0</v>
      </c>
      <c r="BJ817">
        <v>0</v>
      </c>
      <c r="BK817">
        <v>0</v>
      </c>
      <c r="BL817" s="15">
        <v>0</v>
      </c>
      <c r="BM817">
        <v>0</v>
      </c>
      <c r="BN817">
        <v>0</v>
      </c>
      <c r="BO817">
        <v>0</v>
      </c>
      <c r="BP817" s="15">
        <v>0</v>
      </c>
      <c r="BQ817">
        <v>0</v>
      </c>
      <c r="BR817">
        <v>0</v>
      </c>
      <c r="BS817" s="15">
        <v>0</v>
      </c>
      <c r="BT817">
        <v>1</v>
      </c>
      <c r="BU817">
        <v>1</v>
      </c>
      <c r="BV817">
        <v>0</v>
      </c>
      <c r="BW817">
        <v>0</v>
      </c>
      <c r="BX817">
        <v>0</v>
      </c>
      <c r="BY817">
        <v>0</v>
      </c>
      <c r="BZ817">
        <v>0</v>
      </c>
      <c r="CA817">
        <v>1</v>
      </c>
      <c r="CB817">
        <v>1</v>
      </c>
      <c r="CC817">
        <v>1</v>
      </c>
      <c r="CD817">
        <v>1</v>
      </c>
      <c r="CE817" s="15">
        <v>1</v>
      </c>
      <c r="CF817">
        <v>4.0000000000000001E-3</v>
      </c>
      <c r="CG817">
        <v>2</v>
      </c>
      <c r="CH817">
        <v>1</v>
      </c>
      <c r="CI817">
        <v>0</v>
      </c>
      <c r="CJ817">
        <v>41</v>
      </c>
      <c r="CK817" s="28" t="s">
        <v>80</v>
      </c>
    </row>
    <row r="818" spans="1:89" x14ac:dyDescent="0.35">
      <c r="A818">
        <v>817</v>
      </c>
      <c r="B818">
        <v>55</v>
      </c>
      <c r="C818" s="21" t="s">
        <v>197</v>
      </c>
      <c r="D818" s="11">
        <v>6.1610883636721514</v>
      </c>
      <c r="E818" s="12">
        <v>0.33673973958806802</v>
      </c>
      <c r="F818" s="7">
        <v>18.296291287773101</v>
      </c>
      <c r="G818" s="8">
        <v>0</v>
      </c>
      <c r="H818" s="9">
        <v>1</v>
      </c>
      <c r="I818" s="9">
        <v>0</v>
      </c>
      <c r="J818" s="9">
        <v>0</v>
      </c>
      <c r="K818" s="9">
        <v>0</v>
      </c>
      <c r="L818" s="8">
        <v>11878</v>
      </c>
      <c r="M818" s="9">
        <v>20</v>
      </c>
      <c r="N818" s="9">
        <f t="shared" si="135"/>
        <v>11857</v>
      </c>
      <c r="O818" s="9">
        <f t="shared" si="136"/>
        <v>12</v>
      </c>
      <c r="P818" s="7">
        <v>22</v>
      </c>
      <c r="Q818" s="7">
        <f t="shared" si="141"/>
        <v>7.5</v>
      </c>
      <c r="R818" s="9">
        <v>0</v>
      </c>
      <c r="S818" s="9">
        <v>1</v>
      </c>
      <c r="T818" s="9">
        <v>0</v>
      </c>
      <c r="U818" s="9">
        <v>1</v>
      </c>
      <c r="V818" s="9">
        <v>0</v>
      </c>
      <c r="W818" s="25">
        <v>0</v>
      </c>
      <c r="X818" s="9">
        <v>0</v>
      </c>
      <c r="Y818" s="9">
        <v>1</v>
      </c>
      <c r="Z818" s="25">
        <v>0</v>
      </c>
      <c r="AA818" s="9">
        <v>1</v>
      </c>
      <c r="AB818" s="25">
        <v>0</v>
      </c>
      <c r="AC818" s="17">
        <v>2017</v>
      </c>
      <c r="AD818" s="27">
        <v>0</v>
      </c>
      <c r="AE818" s="27">
        <v>0</v>
      </c>
      <c r="AF818" s="27">
        <v>0</v>
      </c>
      <c r="AG818" s="34">
        <v>1</v>
      </c>
      <c r="AH818" s="33">
        <f t="shared" si="142"/>
        <v>0.48699999999999999</v>
      </c>
      <c r="AI818" s="15">
        <v>0.51300000000000001</v>
      </c>
      <c r="AJ818">
        <v>1</v>
      </c>
      <c r="AK818" s="31">
        <f t="shared" si="143"/>
        <v>0</v>
      </c>
      <c r="AL818" t="s">
        <v>87</v>
      </c>
      <c r="AM818" s="31" t="s">
        <v>87</v>
      </c>
      <c r="AN818">
        <v>0</v>
      </c>
      <c r="AO818" s="15">
        <v>1</v>
      </c>
      <c r="AP818">
        <f t="shared" si="144"/>
        <v>0.23850000000000005</v>
      </c>
      <c r="AQ818" s="15">
        <v>0.76149999999999995</v>
      </c>
      <c r="AR818" s="15" t="s">
        <v>198</v>
      </c>
      <c r="AS818">
        <v>0</v>
      </c>
      <c r="AT818">
        <v>0</v>
      </c>
      <c r="AU818">
        <v>0</v>
      </c>
      <c r="AV818">
        <v>0</v>
      </c>
      <c r="AW818">
        <v>1</v>
      </c>
      <c r="AX818">
        <v>0</v>
      </c>
      <c r="AY818" s="15">
        <v>0</v>
      </c>
      <c r="AZ818">
        <v>0</v>
      </c>
      <c r="BA818">
        <v>1</v>
      </c>
      <c r="BB818" s="15">
        <v>0</v>
      </c>
      <c r="BC818">
        <v>3012</v>
      </c>
      <c r="BD818">
        <v>376</v>
      </c>
      <c r="BE818" s="21">
        <v>0.75700000000000001</v>
      </c>
      <c r="BF818" s="21">
        <v>35.5</v>
      </c>
      <c r="BG818">
        <v>1</v>
      </c>
      <c r="BH818">
        <v>0</v>
      </c>
      <c r="BI818">
        <v>0</v>
      </c>
      <c r="BJ818">
        <v>0</v>
      </c>
      <c r="BK818">
        <v>0</v>
      </c>
      <c r="BL818" s="15">
        <v>0</v>
      </c>
      <c r="BM818">
        <v>0</v>
      </c>
      <c r="BN818">
        <v>0</v>
      </c>
      <c r="BO818">
        <v>0</v>
      </c>
      <c r="BP818" s="15">
        <v>0</v>
      </c>
      <c r="BQ818">
        <v>0</v>
      </c>
      <c r="BR818">
        <v>0</v>
      </c>
      <c r="BS818" s="15">
        <v>0</v>
      </c>
      <c r="BT818">
        <v>1</v>
      </c>
      <c r="BU818">
        <v>1</v>
      </c>
      <c r="BV818">
        <v>0</v>
      </c>
      <c r="BW818">
        <v>0</v>
      </c>
      <c r="BX818">
        <v>0</v>
      </c>
      <c r="BY818">
        <v>0</v>
      </c>
      <c r="BZ818">
        <v>0</v>
      </c>
      <c r="CA818">
        <v>1</v>
      </c>
      <c r="CB818">
        <v>1</v>
      </c>
      <c r="CC818">
        <v>1</v>
      </c>
      <c r="CD818">
        <v>1</v>
      </c>
      <c r="CE818" s="15">
        <v>1</v>
      </c>
      <c r="CF818">
        <v>4.0000000000000001E-3</v>
      </c>
      <c r="CG818">
        <v>2</v>
      </c>
      <c r="CH818">
        <v>1</v>
      </c>
      <c r="CI818">
        <v>0</v>
      </c>
      <c r="CJ818">
        <v>41</v>
      </c>
      <c r="CK818" s="28" t="s">
        <v>80</v>
      </c>
    </row>
    <row r="819" spans="1:89" x14ac:dyDescent="0.35">
      <c r="A819">
        <v>818</v>
      </c>
      <c r="B819">
        <v>55</v>
      </c>
      <c r="C819" s="21" t="s">
        <v>197</v>
      </c>
      <c r="D819" s="11">
        <v>1.6562836228041671</v>
      </c>
      <c r="E819" s="12">
        <v>2.852750362939152</v>
      </c>
      <c r="F819" s="7">
        <v>0.58059185420546877</v>
      </c>
      <c r="G819" s="8">
        <v>0</v>
      </c>
      <c r="H819" s="9">
        <v>1</v>
      </c>
      <c r="I819" s="9">
        <v>0</v>
      </c>
      <c r="J819" s="9">
        <v>0</v>
      </c>
      <c r="K819" s="9">
        <v>0</v>
      </c>
      <c r="L819" s="8">
        <v>11878</v>
      </c>
      <c r="M819" s="9">
        <v>20</v>
      </c>
      <c r="N819" s="9">
        <f t="shared" si="135"/>
        <v>11857</v>
      </c>
      <c r="O819" s="9">
        <f t="shared" si="136"/>
        <v>12</v>
      </c>
      <c r="P819" s="7">
        <v>12</v>
      </c>
      <c r="Q819" s="7">
        <f t="shared" si="141"/>
        <v>17.5</v>
      </c>
      <c r="R819" s="9">
        <v>0</v>
      </c>
      <c r="S819" s="9">
        <v>1</v>
      </c>
      <c r="T819" s="9">
        <v>0</v>
      </c>
      <c r="U819" s="9">
        <v>1</v>
      </c>
      <c r="V819" s="9">
        <v>0</v>
      </c>
      <c r="W819" s="25">
        <v>0</v>
      </c>
      <c r="X819" s="9">
        <v>0</v>
      </c>
      <c r="Y819" s="9">
        <v>1</v>
      </c>
      <c r="Z819" s="25">
        <v>0</v>
      </c>
      <c r="AA819" s="9">
        <v>1</v>
      </c>
      <c r="AB819" s="25">
        <v>0</v>
      </c>
      <c r="AC819" s="17">
        <v>2017</v>
      </c>
      <c r="AD819" s="27">
        <v>0</v>
      </c>
      <c r="AE819" s="27">
        <v>0</v>
      </c>
      <c r="AF819" s="27">
        <v>1</v>
      </c>
      <c r="AG819" s="34">
        <v>0</v>
      </c>
      <c r="AH819" s="33">
        <f t="shared" si="142"/>
        <v>0.48699999999999999</v>
      </c>
      <c r="AI819" s="15">
        <v>0.51300000000000001</v>
      </c>
      <c r="AJ819">
        <v>0</v>
      </c>
      <c r="AK819" s="31">
        <f t="shared" si="143"/>
        <v>1</v>
      </c>
      <c r="AL819" t="s">
        <v>87</v>
      </c>
      <c r="AM819" s="31" t="s">
        <v>87</v>
      </c>
      <c r="AN819">
        <v>0</v>
      </c>
      <c r="AO819" s="15">
        <v>1</v>
      </c>
      <c r="AP819">
        <f t="shared" si="144"/>
        <v>0.23850000000000005</v>
      </c>
      <c r="AQ819" s="15">
        <v>0.76149999999999995</v>
      </c>
      <c r="AR819" s="15" t="s">
        <v>198</v>
      </c>
      <c r="AS819">
        <v>0</v>
      </c>
      <c r="AT819">
        <v>0</v>
      </c>
      <c r="AU819">
        <v>0</v>
      </c>
      <c r="AV819">
        <v>0</v>
      </c>
      <c r="AW819">
        <v>1</v>
      </c>
      <c r="AX819">
        <v>0</v>
      </c>
      <c r="AY819" s="15">
        <v>0</v>
      </c>
      <c r="AZ819">
        <v>0</v>
      </c>
      <c r="BA819">
        <v>1</v>
      </c>
      <c r="BB819" s="15">
        <v>0</v>
      </c>
      <c r="BC819">
        <v>3012</v>
      </c>
      <c r="BD819">
        <v>376</v>
      </c>
      <c r="BE819" s="21">
        <v>0.75700000000000001</v>
      </c>
      <c r="BF819" s="21">
        <v>35.5</v>
      </c>
      <c r="BG819">
        <v>1</v>
      </c>
      <c r="BH819">
        <v>0</v>
      </c>
      <c r="BI819">
        <v>0</v>
      </c>
      <c r="BJ819">
        <v>0</v>
      </c>
      <c r="BK819">
        <v>0</v>
      </c>
      <c r="BL819" s="15">
        <v>0</v>
      </c>
      <c r="BM819">
        <v>0</v>
      </c>
      <c r="BN819">
        <v>0</v>
      </c>
      <c r="BO819">
        <v>0</v>
      </c>
      <c r="BP819" s="15">
        <v>0</v>
      </c>
      <c r="BQ819">
        <v>0</v>
      </c>
      <c r="BR819">
        <v>0</v>
      </c>
      <c r="BS819" s="15">
        <v>0</v>
      </c>
      <c r="BT819">
        <v>1</v>
      </c>
      <c r="BU819">
        <v>1</v>
      </c>
      <c r="BV819">
        <v>0</v>
      </c>
      <c r="BW819">
        <v>0</v>
      </c>
      <c r="BX819">
        <v>0</v>
      </c>
      <c r="BY819">
        <v>0</v>
      </c>
      <c r="BZ819">
        <v>0</v>
      </c>
      <c r="CA819">
        <v>1</v>
      </c>
      <c r="CB819">
        <v>1</v>
      </c>
      <c r="CC819">
        <v>1</v>
      </c>
      <c r="CD819">
        <v>1</v>
      </c>
      <c r="CE819" s="15">
        <v>1</v>
      </c>
      <c r="CF819">
        <v>4.0000000000000001E-3</v>
      </c>
      <c r="CG819">
        <v>2</v>
      </c>
      <c r="CH819">
        <v>1</v>
      </c>
      <c r="CI819">
        <v>0</v>
      </c>
      <c r="CJ819">
        <v>41</v>
      </c>
      <c r="CK819" s="28" t="s">
        <v>80</v>
      </c>
    </row>
    <row r="820" spans="1:89" x14ac:dyDescent="0.35">
      <c r="A820">
        <v>819</v>
      </c>
      <c r="B820">
        <v>55</v>
      </c>
      <c r="C820" s="21" t="s">
        <v>197</v>
      </c>
      <c r="D820" s="11">
        <v>8.4910208745827109</v>
      </c>
      <c r="E820" s="12">
        <v>1.194231318274424</v>
      </c>
      <c r="F820" s="7">
        <v>7.1100303137683678</v>
      </c>
      <c r="G820" s="8">
        <v>0</v>
      </c>
      <c r="H820" s="9">
        <v>1</v>
      </c>
      <c r="I820" s="9">
        <v>0</v>
      </c>
      <c r="J820" s="9">
        <v>0</v>
      </c>
      <c r="K820" s="9">
        <v>0</v>
      </c>
      <c r="L820" s="8">
        <v>11878</v>
      </c>
      <c r="M820" s="9">
        <v>20</v>
      </c>
      <c r="N820" s="9">
        <f t="shared" si="135"/>
        <v>11857</v>
      </c>
      <c r="O820" s="9">
        <f t="shared" si="136"/>
        <v>12</v>
      </c>
      <c r="P820" s="7">
        <v>14</v>
      </c>
      <c r="Q820" s="7">
        <f t="shared" si="141"/>
        <v>15.5</v>
      </c>
      <c r="R820" s="9">
        <v>0</v>
      </c>
      <c r="S820" s="9">
        <v>1</v>
      </c>
      <c r="T820" s="9">
        <v>0</v>
      </c>
      <c r="U820" s="9">
        <v>1</v>
      </c>
      <c r="V820" s="9">
        <v>0</v>
      </c>
      <c r="W820" s="25">
        <v>0</v>
      </c>
      <c r="X820" s="9">
        <v>0</v>
      </c>
      <c r="Y820" s="9">
        <v>1</v>
      </c>
      <c r="Z820" s="25">
        <v>0</v>
      </c>
      <c r="AA820" s="9">
        <v>1</v>
      </c>
      <c r="AB820" s="25">
        <v>0</v>
      </c>
      <c r="AC820" s="17">
        <v>2017</v>
      </c>
      <c r="AD820" s="27">
        <v>0</v>
      </c>
      <c r="AE820" s="27">
        <v>0</v>
      </c>
      <c r="AF820" s="27">
        <v>1</v>
      </c>
      <c r="AG820" s="34">
        <v>0</v>
      </c>
      <c r="AH820" s="33">
        <f t="shared" si="142"/>
        <v>0.48699999999999999</v>
      </c>
      <c r="AI820" s="15">
        <v>0.51300000000000001</v>
      </c>
      <c r="AJ820">
        <v>0</v>
      </c>
      <c r="AK820" s="31">
        <f t="shared" si="143"/>
        <v>1</v>
      </c>
      <c r="AL820" t="s">
        <v>87</v>
      </c>
      <c r="AM820" s="31" t="s">
        <v>87</v>
      </c>
      <c r="AN820">
        <v>0</v>
      </c>
      <c r="AO820" s="15">
        <v>1</v>
      </c>
      <c r="AP820">
        <f t="shared" si="144"/>
        <v>0.23850000000000005</v>
      </c>
      <c r="AQ820" s="15">
        <v>0.76149999999999995</v>
      </c>
      <c r="AR820" s="15" t="s">
        <v>198</v>
      </c>
      <c r="AS820">
        <v>0</v>
      </c>
      <c r="AT820">
        <v>0</v>
      </c>
      <c r="AU820">
        <v>0</v>
      </c>
      <c r="AV820">
        <v>0</v>
      </c>
      <c r="AW820">
        <v>1</v>
      </c>
      <c r="AX820">
        <v>0</v>
      </c>
      <c r="AY820" s="15">
        <v>0</v>
      </c>
      <c r="AZ820">
        <v>0</v>
      </c>
      <c r="BA820">
        <v>1</v>
      </c>
      <c r="BB820" s="15">
        <v>0</v>
      </c>
      <c r="BC820">
        <v>3012</v>
      </c>
      <c r="BD820">
        <v>376</v>
      </c>
      <c r="BE820" s="21">
        <v>0.75700000000000001</v>
      </c>
      <c r="BF820" s="21">
        <v>35.5</v>
      </c>
      <c r="BG820">
        <v>1</v>
      </c>
      <c r="BH820">
        <v>0</v>
      </c>
      <c r="BI820">
        <v>0</v>
      </c>
      <c r="BJ820">
        <v>0</v>
      </c>
      <c r="BK820">
        <v>0</v>
      </c>
      <c r="BL820" s="15">
        <v>0</v>
      </c>
      <c r="BM820">
        <v>0</v>
      </c>
      <c r="BN820">
        <v>0</v>
      </c>
      <c r="BO820">
        <v>0</v>
      </c>
      <c r="BP820" s="15">
        <v>0</v>
      </c>
      <c r="BQ820">
        <v>0</v>
      </c>
      <c r="BR820">
        <v>0</v>
      </c>
      <c r="BS820" s="15">
        <v>0</v>
      </c>
      <c r="BT820">
        <v>1</v>
      </c>
      <c r="BU820">
        <v>1</v>
      </c>
      <c r="BV820">
        <v>0</v>
      </c>
      <c r="BW820">
        <v>0</v>
      </c>
      <c r="BX820">
        <v>0</v>
      </c>
      <c r="BY820">
        <v>0</v>
      </c>
      <c r="BZ820">
        <v>0</v>
      </c>
      <c r="CA820">
        <v>1</v>
      </c>
      <c r="CB820">
        <v>1</v>
      </c>
      <c r="CC820">
        <v>1</v>
      </c>
      <c r="CD820">
        <v>1</v>
      </c>
      <c r="CE820" s="15">
        <v>1</v>
      </c>
      <c r="CF820">
        <v>4.0000000000000001E-3</v>
      </c>
      <c r="CG820">
        <v>2</v>
      </c>
      <c r="CH820">
        <v>1</v>
      </c>
      <c r="CI820">
        <v>0</v>
      </c>
      <c r="CJ820">
        <v>41</v>
      </c>
      <c r="CK820" s="28" t="s">
        <v>80</v>
      </c>
    </row>
    <row r="821" spans="1:89" x14ac:dyDescent="0.35">
      <c r="A821">
        <v>820</v>
      </c>
      <c r="B821">
        <v>55</v>
      </c>
      <c r="C821" s="21" t="s">
        <v>197</v>
      </c>
      <c r="D821" s="11">
        <v>7.0779257885790647</v>
      </c>
      <c r="E821" s="12">
        <v>0.67487580109566869</v>
      </c>
      <c r="F821" s="7">
        <v>10.487745711267131</v>
      </c>
      <c r="G821" s="8">
        <v>0</v>
      </c>
      <c r="H821" s="9">
        <v>1</v>
      </c>
      <c r="I821" s="9">
        <v>0</v>
      </c>
      <c r="J821" s="9">
        <v>0</v>
      </c>
      <c r="K821" s="9">
        <v>0</v>
      </c>
      <c r="L821" s="8">
        <v>11878</v>
      </c>
      <c r="M821" s="9">
        <v>20</v>
      </c>
      <c r="N821" s="9">
        <f t="shared" si="135"/>
        <v>11857</v>
      </c>
      <c r="O821" s="9">
        <f t="shared" si="136"/>
        <v>12</v>
      </c>
      <c r="P821" s="7">
        <v>16</v>
      </c>
      <c r="Q821" s="7">
        <f t="shared" si="141"/>
        <v>13.5</v>
      </c>
      <c r="R821" s="9">
        <v>0</v>
      </c>
      <c r="S821" s="9">
        <v>1</v>
      </c>
      <c r="T821" s="9">
        <v>0</v>
      </c>
      <c r="U821" s="9">
        <v>1</v>
      </c>
      <c r="V821" s="9">
        <v>0</v>
      </c>
      <c r="W821" s="25">
        <v>0</v>
      </c>
      <c r="X821" s="9">
        <v>0</v>
      </c>
      <c r="Y821" s="9">
        <v>1</v>
      </c>
      <c r="Z821" s="25">
        <v>0</v>
      </c>
      <c r="AA821" s="9">
        <v>1</v>
      </c>
      <c r="AB821" s="25">
        <v>0</v>
      </c>
      <c r="AC821" s="17">
        <v>2017</v>
      </c>
      <c r="AD821" s="27">
        <v>0</v>
      </c>
      <c r="AE821" s="27">
        <v>0</v>
      </c>
      <c r="AF821" s="27">
        <v>0</v>
      </c>
      <c r="AG821" s="34">
        <v>1</v>
      </c>
      <c r="AH821" s="33">
        <f t="shared" si="142"/>
        <v>0.48699999999999999</v>
      </c>
      <c r="AI821" s="15">
        <v>0.51300000000000001</v>
      </c>
      <c r="AJ821">
        <v>0</v>
      </c>
      <c r="AK821" s="31">
        <f t="shared" si="143"/>
        <v>1</v>
      </c>
      <c r="AL821" t="s">
        <v>87</v>
      </c>
      <c r="AM821" s="31" t="s">
        <v>87</v>
      </c>
      <c r="AN821">
        <v>0</v>
      </c>
      <c r="AO821" s="15">
        <v>1</v>
      </c>
      <c r="AP821">
        <f t="shared" si="144"/>
        <v>0.23850000000000005</v>
      </c>
      <c r="AQ821" s="15">
        <v>0.76149999999999995</v>
      </c>
      <c r="AR821" s="15" t="s">
        <v>198</v>
      </c>
      <c r="AS821">
        <v>0</v>
      </c>
      <c r="AT821">
        <v>0</v>
      </c>
      <c r="AU821">
        <v>0</v>
      </c>
      <c r="AV821">
        <v>0</v>
      </c>
      <c r="AW821">
        <v>1</v>
      </c>
      <c r="AX821">
        <v>0</v>
      </c>
      <c r="AY821" s="15">
        <v>0</v>
      </c>
      <c r="AZ821">
        <v>0</v>
      </c>
      <c r="BA821">
        <v>1</v>
      </c>
      <c r="BB821" s="15">
        <v>0</v>
      </c>
      <c r="BC821">
        <v>3012</v>
      </c>
      <c r="BD821">
        <v>376</v>
      </c>
      <c r="BE821" s="21">
        <v>0.75700000000000001</v>
      </c>
      <c r="BF821" s="21">
        <v>35.5</v>
      </c>
      <c r="BG821">
        <v>1</v>
      </c>
      <c r="BH821">
        <v>0</v>
      </c>
      <c r="BI821">
        <v>0</v>
      </c>
      <c r="BJ821">
        <v>0</v>
      </c>
      <c r="BK821">
        <v>0</v>
      </c>
      <c r="BL821" s="15">
        <v>0</v>
      </c>
      <c r="BM821">
        <v>0</v>
      </c>
      <c r="BN821">
        <v>0</v>
      </c>
      <c r="BO821">
        <v>0</v>
      </c>
      <c r="BP821" s="15">
        <v>0</v>
      </c>
      <c r="BQ821">
        <v>0</v>
      </c>
      <c r="BR821">
        <v>0</v>
      </c>
      <c r="BS821" s="15">
        <v>0</v>
      </c>
      <c r="BT821">
        <v>1</v>
      </c>
      <c r="BU821">
        <v>1</v>
      </c>
      <c r="BV821">
        <v>0</v>
      </c>
      <c r="BW821">
        <v>0</v>
      </c>
      <c r="BX821">
        <v>0</v>
      </c>
      <c r="BY821">
        <v>0</v>
      </c>
      <c r="BZ821">
        <v>0</v>
      </c>
      <c r="CA821">
        <v>1</v>
      </c>
      <c r="CB821">
        <v>1</v>
      </c>
      <c r="CC821">
        <v>1</v>
      </c>
      <c r="CD821">
        <v>1</v>
      </c>
      <c r="CE821" s="15">
        <v>1</v>
      </c>
      <c r="CF821">
        <v>4.0000000000000001E-3</v>
      </c>
      <c r="CG821">
        <v>2</v>
      </c>
      <c r="CH821">
        <v>1</v>
      </c>
      <c r="CI821">
        <v>0</v>
      </c>
      <c r="CJ821">
        <v>41</v>
      </c>
      <c r="CK821" s="28" t="s">
        <v>80</v>
      </c>
    </row>
    <row r="822" spans="1:89" x14ac:dyDescent="0.35">
      <c r="A822">
        <v>821</v>
      </c>
      <c r="B822">
        <v>55</v>
      </c>
      <c r="C822" s="21" t="s">
        <v>197</v>
      </c>
      <c r="D822" s="11">
        <v>7.2165301368908308</v>
      </c>
      <c r="E822" s="12">
        <v>0.83657383066953228</v>
      </c>
      <c r="F822" s="7">
        <v>8.6262919928002653</v>
      </c>
      <c r="G822" s="8">
        <v>0</v>
      </c>
      <c r="H822" s="9">
        <v>1</v>
      </c>
      <c r="I822" s="9">
        <v>0</v>
      </c>
      <c r="J822" s="9">
        <v>0</v>
      </c>
      <c r="K822" s="9">
        <v>0</v>
      </c>
      <c r="L822" s="8">
        <v>11878</v>
      </c>
      <c r="M822" s="9">
        <v>20</v>
      </c>
      <c r="N822" s="9">
        <f t="shared" si="135"/>
        <v>11857</v>
      </c>
      <c r="O822" s="9">
        <f t="shared" si="136"/>
        <v>12</v>
      </c>
      <c r="P822" s="7">
        <v>18</v>
      </c>
      <c r="Q822" s="7">
        <f t="shared" si="141"/>
        <v>11.5</v>
      </c>
      <c r="R822" s="9">
        <v>0</v>
      </c>
      <c r="S822" s="9">
        <v>1</v>
      </c>
      <c r="T822" s="9">
        <v>0</v>
      </c>
      <c r="U822" s="9">
        <v>1</v>
      </c>
      <c r="V822" s="9">
        <v>0</v>
      </c>
      <c r="W822" s="25">
        <v>0</v>
      </c>
      <c r="X822" s="9">
        <v>0</v>
      </c>
      <c r="Y822" s="9">
        <v>1</v>
      </c>
      <c r="Z822" s="25">
        <v>0</v>
      </c>
      <c r="AA822" s="9">
        <v>1</v>
      </c>
      <c r="AB822" s="25">
        <v>0</v>
      </c>
      <c r="AC822" s="17">
        <v>2017</v>
      </c>
      <c r="AD822" s="27">
        <v>0</v>
      </c>
      <c r="AE822" s="27">
        <v>0</v>
      </c>
      <c r="AF822" s="27">
        <v>0</v>
      </c>
      <c r="AG822" s="34">
        <v>1</v>
      </c>
      <c r="AH822" s="33">
        <f t="shared" si="142"/>
        <v>0.48699999999999999</v>
      </c>
      <c r="AI822" s="15">
        <v>0.51300000000000001</v>
      </c>
      <c r="AJ822">
        <v>0</v>
      </c>
      <c r="AK822" s="31">
        <f t="shared" si="143"/>
        <v>1</v>
      </c>
      <c r="AL822" t="s">
        <v>87</v>
      </c>
      <c r="AM822" s="31" t="s">
        <v>87</v>
      </c>
      <c r="AN822">
        <v>0</v>
      </c>
      <c r="AO822" s="15">
        <v>1</v>
      </c>
      <c r="AP822">
        <f t="shared" si="144"/>
        <v>0.23850000000000005</v>
      </c>
      <c r="AQ822" s="15">
        <v>0.76149999999999995</v>
      </c>
      <c r="AR822" s="15" t="s">
        <v>198</v>
      </c>
      <c r="AS822">
        <v>0</v>
      </c>
      <c r="AT822">
        <v>0</v>
      </c>
      <c r="AU822">
        <v>0</v>
      </c>
      <c r="AV822">
        <v>0</v>
      </c>
      <c r="AW822">
        <v>1</v>
      </c>
      <c r="AX822">
        <v>0</v>
      </c>
      <c r="AY822" s="15">
        <v>0</v>
      </c>
      <c r="AZ822">
        <v>0</v>
      </c>
      <c r="BA822">
        <v>1</v>
      </c>
      <c r="BB822" s="15">
        <v>0</v>
      </c>
      <c r="BC822">
        <v>3012</v>
      </c>
      <c r="BD822">
        <v>376</v>
      </c>
      <c r="BE822" s="21">
        <v>0.75700000000000001</v>
      </c>
      <c r="BF822" s="21">
        <v>35.5</v>
      </c>
      <c r="BG822">
        <v>1</v>
      </c>
      <c r="BH822">
        <v>0</v>
      </c>
      <c r="BI822">
        <v>0</v>
      </c>
      <c r="BJ822">
        <v>0</v>
      </c>
      <c r="BK822">
        <v>0</v>
      </c>
      <c r="BL822" s="15">
        <v>0</v>
      </c>
      <c r="BM822">
        <v>0</v>
      </c>
      <c r="BN822">
        <v>0</v>
      </c>
      <c r="BO822">
        <v>0</v>
      </c>
      <c r="BP822" s="15">
        <v>0</v>
      </c>
      <c r="BQ822">
        <v>0</v>
      </c>
      <c r="BR822">
        <v>0</v>
      </c>
      <c r="BS822" s="15">
        <v>0</v>
      </c>
      <c r="BT822">
        <v>1</v>
      </c>
      <c r="BU822">
        <v>1</v>
      </c>
      <c r="BV822">
        <v>0</v>
      </c>
      <c r="BW822">
        <v>0</v>
      </c>
      <c r="BX822">
        <v>0</v>
      </c>
      <c r="BY822">
        <v>0</v>
      </c>
      <c r="BZ822">
        <v>0</v>
      </c>
      <c r="CA822">
        <v>1</v>
      </c>
      <c r="CB822">
        <v>1</v>
      </c>
      <c r="CC822">
        <v>1</v>
      </c>
      <c r="CD822">
        <v>1</v>
      </c>
      <c r="CE822" s="15">
        <v>1</v>
      </c>
      <c r="CF822">
        <v>4.0000000000000001E-3</v>
      </c>
      <c r="CG822">
        <v>2</v>
      </c>
      <c r="CH822">
        <v>1</v>
      </c>
      <c r="CI822">
        <v>0</v>
      </c>
      <c r="CJ822">
        <v>41</v>
      </c>
      <c r="CK822" s="28" t="s">
        <v>80</v>
      </c>
    </row>
    <row r="823" spans="1:89" x14ac:dyDescent="0.35">
      <c r="A823">
        <v>822</v>
      </c>
      <c r="B823">
        <v>55</v>
      </c>
      <c r="C823" s="21" t="s">
        <v>197</v>
      </c>
      <c r="D823" s="11">
        <v>8.0507515161814869</v>
      </c>
      <c r="E823" s="12">
        <v>0.49724631329100161</v>
      </c>
      <c r="F823" s="7">
        <v>16.19067110402079</v>
      </c>
      <c r="G823" s="8">
        <v>0</v>
      </c>
      <c r="H823" s="9">
        <v>1</v>
      </c>
      <c r="I823" s="9">
        <v>0</v>
      </c>
      <c r="J823" s="9">
        <v>0</v>
      </c>
      <c r="K823" s="9">
        <v>0</v>
      </c>
      <c r="L823" s="8">
        <v>11878</v>
      </c>
      <c r="M823" s="9">
        <v>20</v>
      </c>
      <c r="N823" s="9">
        <f t="shared" si="135"/>
        <v>11857</v>
      </c>
      <c r="O823" s="9">
        <f t="shared" si="136"/>
        <v>12</v>
      </c>
      <c r="P823" s="7">
        <v>18</v>
      </c>
      <c r="Q823" s="7">
        <f t="shared" si="141"/>
        <v>11.5</v>
      </c>
      <c r="R823" s="9">
        <v>0</v>
      </c>
      <c r="S823" s="9">
        <v>1</v>
      </c>
      <c r="T823" s="9">
        <v>0</v>
      </c>
      <c r="U823" s="9">
        <v>1</v>
      </c>
      <c r="V823" s="9">
        <v>0</v>
      </c>
      <c r="W823" s="25">
        <v>0</v>
      </c>
      <c r="X823" s="9">
        <v>0</v>
      </c>
      <c r="Y823" s="9">
        <v>1</v>
      </c>
      <c r="Z823" s="25">
        <v>0</v>
      </c>
      <c r="AA823" s="9">
        <v>1</v>
      </c>
      <c r="AB823" s="25">
        <v>0</v>
      </c>
      <c r="AC823" s="17">
        <v>2017</v>
      </c>
      <c r="AD823" s="27">
        <v>0</v>
      </c>
      <c r="AE823" s="27">
        <v>0</v>
      </c>
      <c r="AF823" s="27">
        <v>0</v>
      </c>
      <c r="AG823" s="34">
        <v>1</v>
      </c>
      <c r="AH823" s="33">
        <f t="shared" si="142"/>
        <v>0.48699999999999999</v>
      </c>
      <c r="AI823" s="15">
        <v>0.51300000000000001</v>
      </c>
      <c r="AJ823">
        <v>0</v>
      </c>
      <c r="AK823" s="31">
        <f t="shared" si="143"/>
        <v>1</v>
      </c>
      <c r="AL823" t="s">
        <v>87</v>
      </c>
      <c r="AM823" s="31" t="s">
        <v>87</v>
      </c>
      <c r="AN823">
        <v>0</v>
      </c>
      <c r="AO823" s="15">
        <v>1</v>
      </c>
      <c r="AP823">
        <f t="shared" si="144"/>
        <v>0.23850000000000005</v>
      </c>
      <c r="AQ823" s="15">
        <v>0.76149999999999995</v>
      </c>
      <c r="AR823" s="15" t="s">
        <v>198</v>
      </c>
      <c r="AS823">
        <v>0</v>
      </c>
      <c r="AT823">
        <v>0</v>
      </c>
      <c r="AU823">
        <v>0</v>
      </c>
      <c r="AV823">
        <v>0</v>
      </c>
      <c r="AW823">
        <v>1</v>
      </c>
      <c r="AX823">
        <v>0</v>
      </c>
      <c r="AY823" s="15">
        <v>0</v>
      </c>
      <c r="AZ823">
        <v>0</v>
      </c>
      <c r="BA823">
        <v>1</v>
      </c>
      <c r="BB823" s="15">
        <v>0</v>
      </c>
      <c r="BC823">
        <v>3012</v>
      </c>
      <c r="BD823">
        <v>376</v>
      </c>
      <c r="BE823" s="21">
        <v>0.75700000000000001</v>
      </c>
      <c r="BF823" s="21">
        <v>35.5</v>
      </c>
      <c r="BG823">
        <v>1</v>
      </c>
      <c r="BH823">
        <v>0</v>
      </c>
      <c r="BI823">
        <v>0</v>
      </c>
      <c r="BJ823">
        <v>0</v>
      </c>
      <c r="BK823">
        <v>0</v>
      </c>
      <c r="BL823" s="15">
        <v>0</v>
      </c>
      <c r="BM823">
        <v>0</v>
      </c>
      <c r="BN823">
        <v>0</v>
      </c>
      <c r="BO823">
        <v>0</v>
      </c>
      <c r="BP823" s="15">
        <v>0</v>
      </c>
      <c r="BQ823">
        <v>0</v>
      </c>
      <c r="BR823">
        <v>0</v>
      </c>
      <c r="BS823" s="15">
        <v>0</v>
      </c>
      <c r="BT823">
        <v>1</v>
      </c>
      <c r="BU823">
        <v>1</v>
      </c>
      <c r="BV823">
        <v>0</v>
      </c>
      <c r="BW823">
        <v>0</v>
      </c>
      <c r="BX823">
        <v>0</v>
      </c>
      <c r="BY823">
        <v>0</v>
      </c>
      <c r="BZ823">
        <v>0</v>
      </c>
      <c r="CA823">
        <v>1</v>
      </c>
      <c r="CB823">
        <v>1</v>
      </c>
      <c r="CC823">
        <v>1</v>
      </c>
      <c r="CD823">
        <v>1</v>
      </c>
      <c r="CE823" s="15">
        <v>1</v>
      </c>
      <c r="CF823">
        <v>4.0000000000000001E-3</v>
      </c>
      <c r="CG823">
        <v>2</v>
      </c>
      <c r="CH823">
        <v>1</v>
      </c>
      <c r="CI823">
        <v>0</v>
      </c>
      <c r="CJ823">
        <v>41</v>
      </c>
      <c r="CK823" s="28" t="s">
        <v>80</v>
      </c>
    </row>
    <row r="824" spans="1:89" s="99" customFormat="1" x14ac:dyDescent="0.35">
      <c r="A824" s="99">
        <v>823</v>
      </c>
      <c r="B824" s="99">
        <v>55</v>
      </c>
      <c r="C824" s="100" t="s">
        <v>197</v>
      </c>
      <c r="D824" s="101">
        <v>6.3178181029901692</v>
      </c>
      <c r="E824" s="102">
        <v>0.57343726803079853</v>
      </c>
      <c r="F824" s="103">
        <v>11.017452919803681</v>
      </c>
      <c r="G824" s="105">
        <v>0</v>
      </c>
      <c r="H824" s="106">
        <v>1</v>
      </c>
      <c r="I824" s="106">
        <v>0</v>
      </c>
      <c r="J824" s="106">
        <v>0</v>
      </c>
      <c r="K824" s="106">
        <v>0</v>
      </c>
      <c r="L824" s="105">
        <v>11878</v>
      </c>
      <c r="M824" s="106">
        <v>20</v>
      </c>
      <c r="N824" s="106">
        <f t="shared" si="135"/>
        <v>11857</v>
      </c>
      <c r="O824" s="106">
        <f t="shared" si="136"/>
        <v>12</v>
      </c>
      <c r="P824" s="103">
        <v>22</v>
      </c>
      <c r="Q824" s="103">
        <f t="shared" si="141"/>
        <v>7.5</v>
      </c>
      <c r="R824" s="106">
        <v>0</v>
      </c>
      <c r="S824" s="106">
        <v>1</v>
      </c>
      <c r="T824" s="106">
        <v>0</v>
      </c>
      <c r="U824" s="106">
        <v>1</v>
      </c>
      <c r="V824" s="106">
        <v>0</v>
      </c>
      <c r="W824" s="107">
        <v>0</v>
      </c>
      <c r="X824" s="106">
        <v>0</v>
      </c>
      <c r="Y824" s="106">
        <v>1</v>
      </c>
      <c r="Z824" s="107">
        <v>0</v>
      </c>
      <c r="AA824" s="106">
        <v>1</v>
      </c>
      <c r="AB824" s="107">
        <v>0</v>
      </c>
      <c r="AC824" s="108">
        <v>2017</v>
      </c>
      <c r="AD824" s="104">
        <v>0</v>
      </c>
      <c r="AE824" s="104">
        <v>0</v>
      </c>
      <c r="AF824" s="104">
        <v>0</v>
      </c>
      <c r="AG824" s="109">
        <v>1</v>
      </c>
      <c r="AH824" s="110">
        <f t="shared" si="142"/>
        <v>0.48699999999999999</v>
      </c>
      <c r="AI824" s="111">
        <v>0.51300000000000001</v>
      </c>
      <c r="AJ824" s="99">
        <v>0</v>
      </c>
      <c r="AK824" s="112">
        <f t="shared" si="143"/>
        <v>1</v>
      </c>
      <c r="AL824" s="99" t="s">
        <v>87</v>
      </c>
      <c r="AM824" s="112" t="s">
        <v>87</v>
      </c>
      <c r="AN824">
        <v>0</v>
      </c>
      <c r="AO824" s="111">
        <v>1</v>
      </c>
      <c r="AP824" s="99">
        <f t="shared" si="144"/>
        <v>0.23850000000000005</v>
      </c>
      <c r="AQ824" s="111">
        <v>0.76149999999999995</v>
      </c>
      <c r="AR824" s="111" t="s">
        <v>198</v>
      </c>
      <c r="AS824">
        <v>0</v>
      </c>
      <c r="AT824">
        <v>0</v>
      </c>
      <c r="AU824">
        <v>0</v>
      </c>
      <c r="AV824">
        <v>0</v>
      </c>
      <c r="AW824">
        <v>1</v>
      </c>
      <c r="AX824">
        <v>0</v>
      </c>
      <c r="AY824" s="111">
        <v>0</v>
      </c>
      <c r="AZ824">
        <v>0</v>
      </c>
      <c r="BA824">
        <v>1</v>
      </c>
      <c r="BB824" s="111">
        <v>0</v>
      </c>
      <c r="BC824">
        <v>3012</v>
      </c>
      <c r="BD824">
        <v>376</v>
      </c>
      <c r="BE824" s="100">
        <v>0.75700000000000001</v>
      </c>
      <c r="BF824" s="100">
        <v>35.5</v>
      </c>
      <c r="BG824" s="99">
        <v>1</v>
      </c>
      <c r="BH824" s="99">
        <v>0</v>
      </c>
      <c r="BI824" s="99">
        <v>0</v>
      </c>
      <c r="BJ824" s="99">
        <v>0</v>
      </c>
      <c r="BK824" s="99">
        <v>0</v>
      </c>
      <c r="BL824" s="111">
        <v>0</v>
      </c>
      <c r="BM824" s="99">
        <v>0</v>
      </c>
      <c r="BN824" s="99">
        <v>0</v>
      </c>
      <c r="BO824" s="99">
        <v>0</v>
      </c>
      <c r="BP824" s="15">
        <v>0</v>
      </c>
      <c r="BQ824">
        <v>0</v>
      </c>
      <c r="BR824">
        <v>0</v>
      </c>
      <c r="BS824" s="15">
        <v>0</v>
      </c>
      <c r="BT824" s="99">
        <v>1</v>
      </c>
      <c r="BU824" s="99">
        <v>1</v>
      </c>
      <c r="BV824" s="99">
        <v>0</v>
      </c>
      <c r="BW824" s="99">
        <v>0</v>
      </c>
      <c r="BX824" s="99">
        <v>0</v>
      </c>
      <c r="BY824" s="99">
        <v>0</v>
      </c>
      <c r="BZ824" s="99">
        <v>0</v>
      </c>
      <c r="CA824">
        <v>1</v>
      </c>
      <c r="CB824" s="99">
        <v>1</v>
      </c>
      <c r="CC824" s="99">
        <v>1</v>
      </c>
      <c r="CD824" s="99">
        <v>1</v>
      </c>
      <c r="CE824" s="111">
        <v>1</v>
      </c>
      <c r="CF824">
        <v>4.0000000000000001E-3</v>
      </c>
      <c r="CG824">
        <v>2</v>
      </c>
      <c r="CH824">
        <v>1</v>
      </c>
      <c r="CI824">
        <v>0</v>
      </c>
      <c r="CJ824">
        <v>41</v>
      </c>
      <c r="CK824" s="28" t="s">
        <v>80</v>
      </c>
    </row>
    <row r="825" spans="1:89" x14ac:dyDescent="0.35">
      <c r="A825">
        <v>824</v>
      </c>
      <c r="B825">
        <v>56</v>
      </c>
      <c r="C825" s="21" t="s">
        <v>219</v>
      </c>
      <c r="D825" s="11">
        <v>2.8512636260000002</v>
      </c>
      <c r="E825" s="12">
        <v>6.3021608000000007E-2</v>
      </c>
      <c r="F825" s="7">
        <v>45.242635569999997</v>
      </c>
      <c r="G825" s="8">
        <v>0</v>
      </c>
      <c r="H825" s="9">
        <v>0</v>
      </c>
      <c r="I825" s="9">
        <v>0</v>
      </c>
      <c r="J825" s="9">
        <v>1</v>
      </c>
      <c r="K825" s="9">
        <v>0</v>
      </c>
      <c r="L825" s="8">
        <v>59461</v>
      </c>
      <c r="M825" s="9">
        <v>12</v>
      </c>
      <c r="N825" s="9">
        <f t="shared" si="135"/>
        <v>59448</v>
      </c>
      <c r="O825" s="9">
        <f t="shared" si="136"/>
        <v>12</v>
      </c>
      <c r="P825" s="7">
        <f t="shared" ref="P825:P836" si="145">AE825*6+AF825*12</f>
        <v>9.3600000000000012</v>
      </c>
      <c r="Q825" s="7">
        <v>1</v>
      </c>
      <c r="R825" s="9">
        <v>0</v>
      </c>
      <c r="S825" s="9">
        <v>1</v>
      </c>
      <c r="T825" s="9">
        <v>0</v>
      </c>
      <c r="U825" s="9">
        <v>0</v>
      </c>
      <c r="V825" s="9">
        <v>1</v>
      </c>
      <c r="W825" s="25">
        <v>0</v>
      </c>
      <c r="X825" s="9">
        <v>0</v>
      </c>
      <c r="Y825" s="9">
        <v>0</v>
      </c>
      <c r="Z825" s="25">
        <v>1</v>
      </c>
      <c r="AA825" s="9">
        <v>0</v>
      </c>
      <c r="AB825" s="25">
        <v>1</v>
      </c>
      <c r="AC825" s="17">
        <v>2011</v>
      </c>
      <c r="AD825" s="27">
        <v>0</v>
      </c>
      <c r="AE825" s="27">
        <v>0.44</v>
      </c>
      <c r="AF825" s="27">
        <v>0.56000000000000005</v>
      </c>
      <c r="AG825" s="34">
        <v>0</v>
      </c>
      <c r="AH825" s="33">
        <v>0.96</v>
      </c>
      <c r="AI825" s="15">
        <v>0.04</v>
      </c>
      <c r="AJ825">
        <v>0.66</v>
      </c>
      <c r="AK825" s="31">
        <f t="shared" si="143"/>
        <v>0.33999999999999997</v>
      </c>
      <c r="AL825" t="s">
        <v>87</v>
      </c>
      <c r="AM825" s="31" t="s">
        <v>87</v>
      </c>
      <c r="AN825">
        <v>1</v>
      </c>
      <c r="AO825" s="15">
        <v>0</v>
      </c>
      <c r="AP825" t="s">
        <v>87</v>
      </c>
      <c r="AQ825" s="15" t="s">
        <v>87</v>
      </c>
      <c r="AR825" s="15" t="s">
        <v>214</v>
      </c>
      <c r="AS825">
        <v>1</v>
      </c>
      <c r="AT825">
        <v>0</v>
      </c>
      <c r="AU825">
        <v>0</v>
      </c>
      <c r="AV825">
        <v>0</v>
      </c>
      <c r="AW825">
        <v>0</v>
      </c>
      <c r="AX825">
        <v>0</v>
      </c>
      <c r="AY825" s="15">
        <v>0</v>
      </c>
      <c r="AZ825">
        <v>1</v>
      </c>
      <c r="BA825">
        <v>0</v>
      </c>
      <c r="BB825" s="15">
        <v>0</v>
      </c>
      <c r="BC825">
        <v>20406</v>
      </c>
      <c r="BD825">
        <v>2035</v>
      </c>
      <c r="BE825" s="21">
        <v>0.96899999999999997</v>
      </c>
      <c r="BF825" s="21">
        <v>19.16</v>
      </c>
      <c r="BG825">
        <v>1</v>
      </c>
      <c r="BH825">
        <v>0</v>
      </c>
      <c r="BI825">
        <v>0</v>
      </c>
      <c r="BJ825">
        <v>0</v>
      </c>
      <c r="BK825">
        <v>0</v>
      </c>
      <c r="BL825" s="15">
        <v>0</v>
      </c>
      <c r="BM825">
        <v>0</v>
      </c>
      <c r="BN825">
        <v>1</v>
      </c>
      <c r="BO825">
        <v>0</v>
      </c>
      <c r="BP825" s="15">
        <v>0</v>
      </c>
      <c r="BQ825">
        <v>0</v>
      </c>
      <c r="BR825">
        <v>0</v>
      </c>
      <c r="BS825" s="15">
        <v>0</v>
      </c>
      <c r="BT825">
        <v>0</v>
      </c>
      <c r="BU825">
        <v>0</v>
      </c>
      <c r="BV825">
        <v>0</v>
      </c>
      <c r="BW825">
        <v>0</v>
      </c>
      <c r="BX825">
        <v>0</v>
      </c>
      <c r="BY825">
        <v>0</v>
      </c>
      <c r="BZ825">
        <v>0</v>
      </c>
      <c r="CA825">
        <v>0</v>
      </c>
      <c r="CB825">
        <v>0</v>
      </c>
      <c r="CC825">
        <v>0</v>
      </c>
      <c r="CD825">
        <v>0</v>
      </c>
      <c r="CE825" s="15">
        <v>0</v>
      </c>
      <c r="CF825">
        <v>4.149</v>
      </c>
      <c r="CG825">
        <v>8</v>
      </c>
      <c r="CH825">
        <v>1</v>
      </c>
      <c r="CI825">
        <v>0</v>
      </c>
      <c r="CJ825">
        <v>40</v>
      </c>
      <c r="CK825" s="28" t="s">
        <v>80</v>
      </c>
    </row>
    <row r="826" spans="1:89" x14ac:dyDescent="0.35">
      <c r="A826">
        <v>825</v>
      </c>
      <c r="B826">
        <v>56</v>
      </c>
      <c r="C826" s="21" t="s">
        <v>219</v>
      </c>
      <c r="D826" s="11">
        <v>4.0349980829999996</v>
      </c>
      <c r="E826" s="12">
        <v>0.36957370499999997</v>
      </c>
      <c r="F826" s="7">
        <v>10.91797935</v>
      </c>
      <c r="G826" s="8">
        <v>0</v>
      </c>
      <c r="H826" s="9">
        <v>0</v>
      </c>
      <c r="I826" s="9">
        <v>0</v>
      </c>
      <c r="J826" s="9">
        <v>1</v>
      </c>
      <c r="K826" s="9">
        <v>0</v>
      </c>
      <c r="L826" s="8">
        <v>59461</v>
      </c>
      <c r="M826" s="9">
        <v>15</v>
      </c>
      <c r="N826" s="9">
        <f t="shared" si="135"/>
        <v>59445</v>
      </c>
      <c r="O826" s="9">
        <f t="shared" si="136"/>
        <v>12</v>
      </c>
      <c r="P826" s="7">
        <f t="shared" si="145"/>
        <v>9.3600000000000012</v>
      </c>
      <c r="Q826" s="7">
        <v>1</v>
      </c>
      <c r="R826" s="9">
        <v>0</v>
      </c>
      <c r="S826" s="9">
        <v>1</v>
      </c>
      <c r="T826" s="9">
        <v>0</v>
      </c>
      <c r="U826" s="9">
        <v>0</v>
      </c>
      <c r="V826" s="9">
        <v>1</v>
      </c>
      <c r="W826" s="25">
        <v>0</v>
      </c>
      <c r="X826" s="9">
        <v>0</v>
      </c>
      <c r="Y826" s="9">
        <v>0</v>
      </c>
      <c r="Z826" s="25">
        <v>1</v>
      </c>
      <c r="AA826" s="9">
        <v>0</v>
      </c>
      <c r="AB826" s="25">
        <v>1</v>
      </c>
      <c r="AC826" s="17">
        <v>2011</v>
      </c>
      <c r="AD826" s="27">
        <v>0</v>
      </c>
      <c r="AE826" s="27">
        <v>0.44</v>
      </c>
      <c r="AF826" s="27">
        <v>0.56000000000000005</v>
      </c>
      <c r="AG826" s="34">
        <v>0</v>
      </c>
      <c r="AH826" s="33">
        <v>0.96</v>
      </c>
      <c r="AI826" s="15">
        <v>0.04</v>
      </c>
      <c r="AJ826">
        <v>0.66</v>
      </c>
      <c r="AK826" s="31">
        <f t="shared" si="143"/>
        <v>0.33999999999999997</v>
      </c>
      <c r="AL826" t="s">
        <v>87</v>
      </c>
      <c r="AM826" s="31" t="s">
        <v>87</v>
      </c>
      <c r="AN826">
        <v>1</v>
      </c>
      <c r="AO826" s="15">
        <v>0</v>
      </c>
      <c r="AP826" t="s">
        <v>87</v>
      </c>
      <c r="AQ826" s="15" t="s">
        <v>87</v>
      </c>
      <c r="AR826" s="15" t="s">
        <v>214</v>
      </c>
      <c r="AS826">
        <v>1</v>
      </c>
      <c r="AT826">
        <v>0</v>
      </c>
      <c r="AU826">
        <v>0</v>
      </c>
      <c r="AV826">
        <v>0</v>
      </c>
      <c r="AW826">
        <v>0</v>
      </c>
      <c r="AX826">
        <v>0</v>
      </c>
      <c r="AY826" s="15">
        <v>0</v>
      </c>
      <c r="AZ826">
        <v>1</v>
      </c>
      <c r="BA826">
        <v>0</v>
      </c>
      <c r="BB826" s="15">
        <v>0</v>
      </c>
      <c r="BC826">
        <v>20406</v>
      </c>
      <c r="BD826">
        <v>2035</v>
      </c>
      <c r="BE826" s="21">
        <v>0.96899999999999997</v>
      </c>
      <c r="BF826" s="21">
        <v>19.16</v>
      </c>
      <c r="BG826">
        <v>0</v>
      </c>
      <c r="BH826">
        <v>0</v>
      </c>
      <c r="BI826">
        <v>0</v>
      </c>
      <c r="BJ826">
        <v>0</v>
      </c>
      <c r="BK826">
        <v>0</v>
      </c>
      <c r="BL826" s="15">
        <v>1</v>
      </c>
      <c r="BM826">
        <v>0</v>
      </c>
      <c r="BN826">
        <v>1</v>
      </c>
      <c r="BO826">
        <v>0</v>
      </c>
      <c r="BP826" s="15">
        <v>0</v>
      </c>
      <c r="BQ826">
        <v>0</v>
      </c>
      <c r="BR826">
        <v>0</v>
      </c>
      <c r="BS826" s="15">
        <v>0</v>
      </c>
      <c r="BT826">
        <v>0</v>
      </c>
      <c r="BU826">
        <v>0</v>
      </c>
      <c r="BV826">
        <v>0</v>
      </c>
      <c r="BW826">
        <v>0</v>
      </c>
      <c r="BX826">
        <v>0</v>
      </c>
      <c r="BY826">
        <v>0</v>
      </c>
      <c r="BZ826">
        <v>0</v>
      </c>
      <c r="CA826">
        <v>0</v>
      </c>
      <c r="CB826">
        <v>0</v>
      </c>
      <c r="CC826">
        <v>0</v>
      </c>
      <c r="CD826">
        <v>0</v>
      </c>
      <c r="CE826" s="15">
        <v>0</v>
      </c>
      <c r="CF826">
        <v>4.149</v>
      </c>
      <c r="CG826">
        <v>8</v>
      </c>
      <c r="CH826">
        <v>1</v>
      </c>
      <c r="CI826">
        <v>0</v>
      </c>
      <c r="CJ826">
        <v>40</v>
      </c>
      <c r="CK826" s="28" t="s">
        <v>80</v>
      </c>
    </row>
    <row r="827" spans="1:89" x14ac:dyDescent="0.35">
      <c r="A827">
        <v>826</v>
      </c>
      <c r="B827">
        <v>56</v>
      </c>
      <c r="C827" s="21" t="s">
        <v>219</v>
      </c>
      <c r="D827" s="11">
        <v>2.3127654679999998</v>
      </c>
      <c r="E827" s="12">
        <v>6.3686751E-2</v>
      </c>
      <c r="F827" s="7">
        <v>36.31470333</v>
      </c>
      <c r="G827" s="8">
        <v>0</v>
      </c>
      <c r="H827" s="9">
        <v>0</v>
      </c>
      <c r="I827" s="9">
        <v>0</v>
      </c>
      <c r="J827" s="9">
        <v>1</v>
      </c>
      <c r="K827" s="9">
        <v>0</v>
      </c>
      <c r="L827" s="8">
        <v>59461</v>
      </c>
      <c r="M827" s="9">
        <v>12</v>
      </c>
      <c r="N827" s="9">
        <f t="shared" si="135"/>
        <v>59448</v>
      </c>
      <c r="O827" s="9">
        <f t="shared" si="136"/>
        <v>12</v>
      </c>
      <c r="P827" s="7">
        <f t="shared" si="145"/>
        <v>9.3600000000000012</v>
      </c>
      <c r="Q827" s="7">
        <v>1</v>
      </c>
      <c r="R827" s="9">
        <v>0</v>
      </c>
      <c r="S827" s="9">
        <v>1</v>
      </c>
      <c r="T827" s="9">
        <v>0</v>
      </c>
      <c r="U827" s="9">
        <v>0</v>
      </c>
      <c r="V827" s="9">
        <v>1</v>
      </c>
      <c r="W827" s="25">
        <v>0</v>
      </c>
      <c r="X827" s="9">
        <v>0</v>
      </c>
      <c r="Y827" s="9">
        <v>0</v>
      </c>
      <c r="Z827" s="25">
        <v>1</v>
      </c>
      <c r="AA827" s="9">
        <v>0</v>
      </c>
      <c r="AB827" s="25">
        <v>1</v>
      </c>
      <c r="AC827" s="17">
        <v>2011</v>
      </c>
      <c r="AD827" s="27">
        <v>0</v>
      </c>
      <c r="AE827" s="27">
        <v>0.44</v>
      </c>
      <c r="AF827" s="27">
        <v>0.56000000000000005</v>
      </c>
      <c r="AG827" s="34">
        <v>0</v>
      </c>
      <c r="AH827" s="33">
        <v>0.96</v>
      </c>
      <c r="AI827" s="15">
        <v>0.04</v>
      </c>
      <c r="AJ827">
        <v>0.66</v>
      </c>
      <c r="AK827" s="31">
        <f t="shared" si="143"/>
        <v>0.33999999999999997</v>
      </c>
      <c r="AL827" t="s">
        <v>87</v>
      </c>
      <c r="AM827" s="31" t="s">
        <v>87</v>
      </c>
      <c r="AN827">
        <v>1</v>
      </c>
      <c r="AO827" s="15">
        <v>0</v>
      </c>
      <c r="AP827" t="s">
        <v>87</v>
      </c>
      <c r="AQ827" s="15" t="s">
        <v>87</v>
      </c>
      <c r="AR827" s="15" t="s">
        <v>214</v>
      </c>
      <c r="AS827">
        <v>1</v>
      </c>
      <c r="AT827">
        <v>0</v>
      </c>
      <c r="AU827">
        <v>0</v>
      </c>
      <c r="AV827">
        <v>0</v>
      </c>
      <c r="AW827">
        <v>0</v>
      </c>
      <c r="AX827">
        <v>0</v>
      </c>
      <c r="AY827" s="15">
        <v>0</v>
      </c>
      <c r="AZ827">
        <v>1</v>
      </c>
      <c r="BA827">
        <v>0</v>
      </c>
      <c r="BB827" s="15">
        <v>0</v>
      </c>
      <c r="BC827">
        <v>20406</v>
      </c>
      <c r="BD827">
        <v>2035</v>
      </c>
      <c r="BE827" s="21">
        <v>0.96899999999999997</v>
      </c>
      <c r="BF827" s="21">
        <v>19.16</v>
      </c>
      <c r="BG827">
        <v>1</v>
      </c>
      <c r="BH827">
        <v>0</v>
      </c>
      <c r="BI827">
        <v>0</v>
      </c>
      <c r="BJ827">
        <v>0</v>
      </c>
      <c r="BK827">
        <v>0</v>
      </c>
      <c r="BL827" s="15">
        <v>0</v>
      </c>
      <c r="BM827">
        <v>0</v>
      </c>
      <c r="BN827">
        <v>1</v>
      </c>
      <c r="BO827">
        <v>0</v>
      </c>
      <c r="BP827" s="15">
        <v>0</v>
      </c>
      <c r="BQ827">
        <v>0</v>
      </c>
      <c r="BR827">
        <v>0</v>
      </c>
      <c r="BS827" s="15">
        <v>0</v>
      </c>
      <c r="BT827">
        <v>0</v>
      </c>
      <c r="BU827">
        <v>0</v>
      </c>
      <c r="BV827">
        <v>0</v>
      </c>
      <c r="BW827">
        <v>0</v>
      </c>
      <c r="BX827">
        <v>1</v>
      </c>
      <c r="BY827">
        <v>0</v>
      </c>
      <c r="BZ827">
        <v>1</v>
      </c>
      <c r="CA827">
        <v>0</v>
      </c>
      <c r="CB827">
        <v>0</v>
      </c>
      <c r="CC827">
        <v>0</v>
      </c>
      <c r="CD827">
        <v>0</v>
      </c>
      <c r="CE827" s="15">
        <v>0</v>
      </c>
      <c r="CF827">
        <v>4.149</v>
      </c>
      <c r="CG827">
        <v>8</v>
      </c>
      <c r="CH827">
        <v>1</v>
      </c>
      <c r="CI827">
        <v>0</v>
      </c>
      <c r="CJ827">
        <v>40</v>
      </c>
      <c r="CK827" s="28" t="s">
        <v>80</v>
      </c>
    </row>
    <row r="828" spans="1:89" x14ac:dyDescent="0.35">
      <c r="A828">
        <v>827</v>
      </c>
      <c r="B828">
        <v>56</v>
      </c>
      <c r="C828" s="21" t="s">
        <v>219</v>
      </c>
      <c r="D828" s="11">
        <v>0.29910447299999998</v>
      </c>
      <c r="E828" s="12">
        <v>0.53015714300000005</v>
      </c>
      <c r="F828" s="7">
        <v>0.56418078500000002</v>
      </c>
      <c r="G828" s="8">
        <v>0</v>
      </c>
      <c r="H828" s="9">
        <v>0</v>
      </c>
      <c r="I828" s="9">
        <v>0</v>
      </c>
      <c r="J828" s="9">
        <v>1</v>
      </c>
      <c r="K828" s="9">
        <v>0</v>
      </c>
      <c r="L828" s="8">
        <v>59461</v>
      </c>
      <c r="M828" s="9">
        <v>15</v>
      </c>
      <c r="N828" s="9">
        <f t="shared" si="135"/>
        <v>59445</v>
      </c>
      <c r="O828" s="9">
        <f t="shared" si="136"/>
        <v>12</v>
      </c>
      <c r="P828" s="7">
        <f t="shared" si="145"/>
        <v>9.3600000000000012</v>
      </c>
      <c r="Q828" s="7">
        <v>1</v>
      </c>
      <c r="R828" s="9">
        <v>0</v>
      </c>
      <c r="S828" s="9">
        <v>1</v>
      </c>
      <c r="T828" s="9">
        <v>0</v>
      </c>
      <c r="U828" s="9">
        <v>0</v>
      </c>
      <c r="V828" s="9">
        <v>1</v>
      </c>
      <c r="W828" s="25">
        <v>0</v>
      </c>
      <c r="X828" s="9">
        <v>0</v>
      </c>
      <c r="Y828" s="9">
        <v>0</v>
      </c>
      <c r="Z828" s="25">
        <v>1</v>
      </c>
      <c r="AA828" s="9">
        <v>0</v>
      </c>
      <c r="AB828" s="25">
        <v>1</v>
      </c>
      <c r="AC828" s="17">
        <v>2011</v>
      </c>
      <c r="AD828" s="27">
        <v>0</v>
      </c>
      <c r="AE828" s="27">
        <v>0.44</v>
      </c>
      <c r="AF828" s="27">
        <v>0.56000000000000005</v>
      </c>
      <c r="AG828" s="34">
        <v>0</v>
      </c>
      <c r="AH828" s="33">
        <v>0.96</v>
      </c>
      <c r="AI828" s="15">
        <v>0.04</v>
      </c>
      <c r="AJ828">
        <v>0.66</v>
      </c>
      <c r="AK828" s="31">
        <f t="shared" si="143"/>
        <v>0.33999999999999997</v>
      </c>
      <c r="AL828" t="s">
        <v>87</v>
      </c>
      <c r="AM828" s="31" t="s">
        <v>87</v>
      </c>
      <c r="AN828">
        <v>1</v>
      </c>
      <c r="AO828" s="15">
        <v>0</v>
      </c>
      <c r="AP828" t="s">
        <v>87</v>
      </c>
      <c r="AQ828" s="15" t="s">
        <v>87</v>
      </c>
      <c r="AR828" s="15" t="s">
        <v>214</v>
      </c>
      <c r="AS828">
        <v>1</v>
      </c>
      <c r="AT828">
        <v>0</v>
      </c>
      <c r="AU828">
        <v>0</v>
      </c>
      <c r="AV828">
        <v>0</v>
      </c>
      <c r="AW828">
        <v>0</v>
      </c>
      <c r="AX828">
        <v>0</v>
      </c>
      <c r="AY828" s="15">
        <v>0</v>
      </c>
      <c r="AZ828">
        <v>1</v>
      </c>
      <c r="BA828">
        <v>0</v>
      </c>
      <c r="BB828" s="15">
        <v>0</v>
      </c>
      <c r="BC828">
        <v>20406</v>
      </c>
      <c r="BD828">
        <v>2035</v>
      </c>
      <c r="BE828" s="21">
        <v>0.96899999999999997</v>
      </c>
      <c r="BF828" s="21">
        <v>19.16</v>
      </c>
      <c r="BG828">
        <v>0</v>
      </c>
      <c r="BH828">
        <v>0</v>
      </c>
      <c r="BI828">
        <v>0</v>
      </c>
      <c r="BJ828">
        <v>0</v>
      </c>
      <c r="BK828">
        <v>0</v>
      </c>
      <c r="BL828" s="15">
        <v>1</v>
      </c>
      <c r="BM828">
        <v>0</v>
      </c>
      <c r="BN828">
        <v>1</v>
      </c>
      <c r="BO828">
        <v>0</v>
      </c>
      <c r="BP828" s="15">
        <v>0</v>
      </c>
      <c r="BQ828">
        <v>0</v>
      </c>
      <c r="BR828">
        <v>0</v>
      </c>
      <c r="BS828" s="15">
        <v>0</v>
      </c>
      <c r="BT828">
        <v>0</v>
      </c>
      <c r="BU828">
        <v>0</v>
      </c>
      <c r="BV828">
        <v>0</v>
      </c>
      <c r="BW828">
        <v>0</v>
      </c>
      <c r="BX828">
        <v>1</v>
      </c>
      <c r="BY828">
        <v>0</v>
      </c>
      <c r="BZ828">
        <v>1</v>
      </c>
      <c r="CA828">
        <v>0</v>
      </c>
      <c r="CB828">
        <v>0</v>
      </c>
      <c r="CC828">
        <v>0</v>
      </c>
      <c r="CD828">
        <v>0</v>
      </c>
      <c r="CE828" s="15">
        <v>0</v>
      </c>
      <c r="CF828">
        <v>4.149</v>
      </c>
      <c r="CG828">
        <v>8</v>
      </c>
      <c r="CH828">
        <v>1</v>
      </c>
      <c r="CI828">
        <v>0</v>
      </c>
      <c r="CJ828">
        <v>40</v>
      </c>
      <c r="CK828" s="28" t="s">
        <v>80</v>
      </c>
    </row>
    <row r="829" spans="1:89" x14ac:dyDescent="0.35">
      <c r="A829">
        <v>828</v>
      </c>
      <c r="B829">
        <v>56</v>
      </c>
      <c r="C829" s="21" t="s">
        <v>219</v>
      </c>
      <c r="D829" s="11">
        <v>3.0085769089999999</v>
      </c>
      <c r="E829" s="12">
        <v>9.4243894999999994E-2</v>
      </c>
      <c r="F829" s="7">
        <v>31.923308330000001</v>
      </c>
      <c r="G829" s="8">
        <v>0</v>
      </c>
      <c r="H829" s="9">
        <v>0</v>
      </c>
      <c r="I829" s="9">
        <v>0</v>
      </c>
      <c r="J829" s="9">
        <v>1</v>
      </c>
      <c r="K829" s="9">
        <v>0</v>
      </c>
      <c r="L829" s="8">
        <v>39583</v>
      </c>
      <c r="M829" s="9">
        <v>12</v>
      </c>
      <c r="N829" s="9">
        <f t="shared" si="135"/>
        <v>39570</v>
      </c>
      <c r="O829" s="9">
        <f t="shared" si="136"/>
        <v>12</v>
      </c>
      <c r="P829" s="7">
        <f t="shared" si="145"/>
        <v>9.3600000000000012</v>
      </c>
      <c r="Q829" s="7">
        <v>1</v>
      </c>
      <c r="R829" s="9">
        <v>0</v>
      </c>
      <c r="S829" s="9">
        <v>1</v>
      </c>
      <c r="T829" s="9">
        <v>0</v>
      </c>
      <c r="U829" s="9">
        <v>0</v>
      </c>
      <c r="V829" s="9">
        <v>1</v>
      </c>
      <c r="W829" s="25">
        <v>0</v>
      </c>
      <c r="X829" s="9">
        <v>0</v>
      </c>
      <c r="Y829" s="9">
        <v>0</v>
      </c>
      <c r="Z829" s="25">
        <v>1</v>
      </c>
      <c r="AA829" s="9">
        <v>0</v>
      </c>
      <c r="AB829" s="25">
        <v>1</v>
      </c>
      <c r="AC829" s="17">
        <v>2011</v>
      </c>
      <c r="AD829" s="27">
        <v>0</v>
      </c>
      <c r="AE829" s="27">
        <v>0.44</v>
      </c>
      <c r="AF829" s="27">
        <v>0.56000000000000005</v>
      </c>
      <c r="AG829" s="34">
        <v>0</v>
      </c>
      <c r="AH829" s="33">
        <v>0.96</v>
      </c>
      <c r="AI829" s="15">
        <v>0.04</v>
      </c>
      <c r="AJ829">
        <v>1</v>
      </c>
      <c r="AK829" s="31">
        <f t="shared" si="143"/>
        <v>0</v>
      </c>
      <c r="AL829" t="s">
        <v>87</v>
      </c>
      <c r="AM829" s="31" t="s">
        <v>87</v>
      </c>
      <c r="AN829">
        <v>1</v>
      </c>
      <c r="AO829" s="15">
        <v>0</v>
      </c>
      <c r="AP829" t="s">
        <v>87</v>
      </c>
      <c r="AQ829" s="15" t="s">
        <v>87</v>
      </c>
      <c r="AR829" s="15" t="s">
        <v>214</v>
      </c>
      <c r="AS829">
        <v>1</v>
      </c>
      <c r="AT829">
        <v>0</v>
      </c>
      <c r="AU829">
        <v>0</v>
      </c>
      <c r="AV829">
        <v>0</v>
      </c>
      <c r="AW829">
        <v>0</v>
      </c>
      <c r="AX829">
        <v>0</v>
      </c>
      <c r="AY829" s="15">
        <v>0</v>
      </c>
      <c r="AZ829">
        <v>1</v>
      </c>
      <c r="BA829">
        <v>0</v>
      </c>
      <c r="BB829" s="15">
        <v>0</v>
      </c>
      <c r="BC829">
        <v>20406</v>
      </c>
      <c r="BD829">
        <v>2035</v>
      </c>
      <c r="BE829" s="21">
        <v>0.96899999999999997</v>
      </c>
      <c r="BF829" s="21">
        <v>19.16</v>
      </c>
      <c r="BG829">
        <v>1</v>
      </c>
      <c r="BH829">
        <v>0</v>
      </c>
      <c r="BI829">
        <v>0</v>
      </c>
      <c r="BJ829">
        <v>0</v>
      </c>
      <c r="BK829">
        <v>0</v>
      </c>
      <c r="BL829" s="15">
        <v>0</v>
      </c>
      <c r="BM829">
        <v>0</v>
      </c>
      <c r="BN829">
        <v>1</v>
      </c>
      <c r="BO829">
        <v>0</v>
      </c>
      <c r="BP829" s="15">
        <v>0</v>
      </c>
      <c r="BQ829">
        <v>0</v>
      </c>
      <c r="BR829">
        <v>0</v>
      </c>
      <c r="BS829" s="15">
        <v>0</v>
      </c>
      <c r="BT829">
        <v>0</v>
      </c>
      <c r="BU829">
        <v>0</v>
      </c>
      <c r="BV829">
        <v>0</v>
      </c>
      <c r="BW829">
        <v>0</v>
      </c>
      <c r="BX829">
        <v>0</v>
      </c>
      <c r="BY829">
        <v>0</v>
      </c>
      <c r="BZ829">
        <v>0</v>
      </c>
      <c r="CA829">
        <v>0</v>
      </c>
      <c r="CB829">
        <v>0</v>
      </c>
      <c r="CC829">
        <v>0</v>
      </c>
      <c r="CD829">
        <v>0</v>
      </c>
      <c r="CE829" s="15">
        <v>0</v>
      </c>
      <c r="CF829">
        <v>4.149</v>
      </c>
      <c r="CG829">
        <v>8</v>
      </c>
      <c r="CH829">
        <v>1</v>
      </c>
      <c r="CI829">
        <v>0</v>
      </c>
      <c r="CJ829">
        <v>40</v>
      </c>
      <c r="CK829" s="28" t="s">
        <v>80</v>
      </c>
    </row>
    <row r="830" spans="1:89" x14ac:dyDescent="0.35">
      <c r="A830">
        <v>829</v>
      </c>
      <c r="B830">
        <v>56</v>
      </c>
      <c r="C830" s="21" t="s">
        <v>219</v>
      </c>
      <c r="D830" s="11">
        <v>-0.368019388</v>
      </c>
      <c r="E830" s="12">
        <v>0.50370060999999999</v>
      </c>
      <c r="F830" s="7">
        <v>-0.73063121399999997</v>
      </c>
      <c r="G830" s="8">
        <v>0</v>
      </c>
      <c r="H830" s="9">
        <v>0</v>
      </c>
      <c r="I830" s="9">
        <v>0</v>
      </c>
      <c r="J830" s="9">
        <v>1</v>
      </c>
      <c r="K830" s="9">
        <v>0</v>
      </c>
      <c r="L830" s="8">
        <v>39583</v>
      </c>
      <c r="M830" s="9">
        <v>15</v>
      </c>
      <c r="N830" s="9">
        <f t="shared" si="135"/>
        <v>39567</v>
      </c>
      <c r="O830" s="9">
        <f t="shared" si="136"/>
        <v>12</v>
      </c>
      <c r="P830" s="7">
        <f t="shared" si="145"/>
        <v>9.3600000000000012</v>
      </c>
      <c r="Q830" s="7">
        <v>1</v>
      </c>
      <c r="R830" s="9">
        <v>0</v>
      </c>
      <c r="S830" s="9">
        <v>1</v>
      </c>
      <c r="T830" s="9">
        <v>0</v>
      </c>
      <c r="U830" s="9">
        <v>0</v>
      </c>
      <c r="V830" s="9">
        <v>1</v>
      </c>
      <c r="W830" s="25">
        <v>0</v>
      </c>
      <c r="X830" s="9">
        <v>0</v>
      </c>
      <c r="Y830" s="9">
        <v>0</v>
      </c>
      <c r="Z830" s="25">
        <v>1</v>
      </c>
      <c r="AA830" s="9">
        <v>0</v>
      </c>
      <c r="AB830" s="25">
        <v>1</v>
      </c>
      <c r="AC830" s="17">
        <v>2011</v>
      </c>
      <c r="AD830" s="27">
        <v>0</v>
      </c>
      <c r="AE830" s="27">
        <v>0.44</v>
      </c>
      <c r="AF830" s="27">
        <v>0.56000000000000005</v>
      </c>
      <c r="AG830" s="34">
        <v>0</v>
      </c>
      <c r="AH830" s="33">
        <v>0.96</v>
      </c>
      <c r="AI830" s="15">
        <v>0.04</v>
      </c>
      <c r="AJ830">
        <v>1</v>
      </c>
      <c r="AK830" s="31">
        <f t="shared" si="143"/>
        <v>0</v>
      </c>
      <c r="AL830" t="s">
        <v>87</v>
      </c>
      <c r="AM830" s="31" t="s">
        <v>87</v>
      </c>
      <c r="AN830">
        <v>1</v>
      </c>
      <c r="AO830" s="15">
        <v>0</v>
      </c>
      <c r="AP830" t="s">
        <v>87</v>
      </c>
      <c r="AQ830" s="15" t="s">
        <v>87</v>
      </c>
      <c r="AR830" s="15" t="s">
        <v>214</v>
      </c>
      <c r="AS830">
        <v>1</v>
      </c>
      <c r="AT830">
        <v>0</v>
      </c>
      <c r="AU830">
        <v>0</v>
      </c>
      <c r="AV830">
        <v>0</v>
      </c>
      <c r="AW830">
        <v>0</v>
      </c>
      <c r="AX830">
        <v>0</v>
      </c>
      <c r="AY830" s="15">
        <v>0</v>
      </c>
      <c r="AZ830">
        <v>1</v>
      </c>
      <c r="BA830">
        <v>0</v>
      </c>
      <c r="BB830" s="15">
        <v>0</v>
      </c>
      <c r="BC830">
        <v>20406</v>
      </c>
      <c r="BD830">
        <v>2035</v>
      </c>
      <c r="BE830" s="21">
        <v>0.96899999999999997</v>
      </c>
      <c r="BF830" s="21">
        <v>19.16</v>
      </c>
      <c r="BG830">
        <v>0</v>
      </c>
      <c r="BH830">
        <v>0</v>
      </c>
      <c r="BI830">
        <v>0</v>
      </c>
      <c r="BJ830">
        <v>0</v>
      </c>
      <c r="BK830">
        <v>0</v>
      </c>
      <c r="BL830" s="15">
        <v>1</v>
      </c>
      <c r="BM830">
        <v>0</v>
      </c>
      <c r="BN830">
        <v>1</v>
      </c>
      <c r="BO830">
        <v>0</v>
      </c>
      <c r="BP830" s="15">
        <v>0</v>
      </c>
      <c r="BQ830">
        <v>0</v>
      </c>
      <c r="BR830">
        <v>0</v>
      </c>
      <c r="BS830" s="15">
        <v>0</v>
      </c>
      <c r="BT830">
        <v>0</v>
      </c>
      <c r="BU830">
        <v>0</v>
      </c>
      <c r="BV830">
        <v>0</v>
      </c>
      <c r="BW830">
        <v>0</v>
      </c>
      <c r="BX830">
        <v>0</v>
      </c>
      <c r="BY830">
        <v>0</v>
      </c>
      <c r="BZ830">
        <v>0</v>
      </c>
      <c r="CA830">
        <v>0</v>
      </c>
      <c r="CB830">
        <v>0</v>
      </c>
      <c r="CC830">
        <v>0</v>
      </c>
      <c r="CD830">
        <v>0</v>
      </c>
      <c r="CE830" s="15">
        <v>0</v>
      </c>
      <c r="CF830">
        <v>4.149</v>
      </c>
      <c r="CG830">
        <v>8</v>
      </c>
      <c r="CH830">
        <v>1</v>
      </c>
      <c r="CI830">
        <v>0</v>
      </c>
      <c r="CJ830">
        <v>40</v>
      </c>
      <c r="CK830" s="28" t="s">
        <v>80</v>
      </c>
    </row>
    <row r="831" spans="1:89" x14ac:dyDescent="0.35">
      <c r="A831">
        <v>830</v>
      </c>
      <c r="B831">
        <v>56</v>
      </c>
      <c r="C831" s="21" t="s">
        <v>219</v>
      </c>
      <c r="D831" s="11">
        <v>2.7566441949999998</v>
      </c>
      <c r="E831" s="12">
        <v>9.4706584999999996E-2</v>
      </c>
      <c r="F831" s="7">
        <v>29.107207370000001</v>
      </c>
      <c r="G831" s="8">
        <v>0</v>
      </c>
      <c r="H831" s="9">
        <v>0</v>
      </c>
      <c r="I831" s="9">
        <v>0</v>
      </c>
      <c r="J831" s="9">
        <v>1</v>
      </c>
      <c r="K831" s="9">
        <v>0</v>
      </c>
      <c r="L831" s="8">
        <v>39583</v>
      </c>
      <c r="M831" s="9">
        <v>12</v>
      </c>
      <c r="N831" s="9">
        <f t="shared" si="135"/>
        <v>39570</v>
      </c>
      <c r="O831" s="9">
        <f t="shared" si="136"/>
        <v>12</v>
      </c>
      <c r="P831" s="7">
        <f t="shared" si="145"/>
        <v>9.3600000000000012</v>
      </c>
      <c r="Q831" s="7">
        <v>1</v>
      </c>
      <c r="R831" s="9">
        <v>0</v>
      </c>
      <c r="S831" s="9">
        <v>1</v>
      </c>
      <c r="T831" s="9">
        <v>0</v>
      </c>
      <c r="U831" s="9">
        <v>0</v>
      </c>
      <c r="V831" s="9">
        <v>1</v>
      </c>
      <c r="W831" s="25">
        <v>0</v>
      </c>
      <c r="X831" s="9">
        <v>0</v>
      </c>
      <c r="Y831" s="9">
        <v>0</v>
      </c>
      <c r="Z831" s="25">
        <v>1</v>
      </c>
      <c r="AA831" s="9">
        <v>0</v>
      </c>
      <c r="AB831" s="25">
        <v>1</v>
      </c>
      <c r="AC831" s="17">
        <v>2011</v>
      </c>
      <c r="AD831" s="27">
        <v>0</v>
      </c>
      <c r="AE831" s="27">
        <v>0.44</v>
      </c>
      <c r="AF831" s="27">
        <v>0.56000000000000005</v>
      </c>
      <c r="AG831" s="34">
        <v>0</v>
      </c>
      <c r="AH831" s="33">
        <v>0.96</v>
      </c>
      <c r="AI831" s="15">
        <v>0.04</v>
      </c>
      <c r="AJ831">
        <v>1</v>
      </c>
      <c r="AK831" s="31">
        <f t="shared" si="143"/>
        <v>0</v>
      </c>
      <c r="AL831" t="s">
        <v>87</v>
      </c>
      <c r="AM831" s="31" t="s">
        <v>87</v>
      </c>
      <c r="AN831">
        <v>1</v>
      </c>
      <c r="AO831" s="15">
        <v>0</v>
      </c>
      <c r="AP831" t="s">
        <v>87</v>
      </c>
      <c r="AQ831" s="15" t="s">
        <v>87</v>
      </c>
      <c r="AR831" s="15" t="s">
        <v>214</v>
      </c>
      <c r="AS831">
        <v>1</v>
      </c>
      <c r="AT831">
        <v>0</v>
      </c>
      <c r="AU831">
        <v>0</v>
      </c>
      <c r="AV831">
        <v>0</v>
      </c>
      <c r="AW831">
        <v>0</v>
      </c>
      <c r="AX831">
        <v>0</v>
      </c>
      <c r="AY831" s="15">
        <v>0</v>
      </c>
      <c r="AZ831">
        <v>1</v>
      </c>
      <c r="BA831">
        <v>0</v>
      </c>
      <c r="BB831" s="15">
        <v>0</v>
      </c>
      <c r="BC831">
        <v>20406</v>
      </c>
      <c r="BD831">
        <v>2035</v>
      </c>
      <c r="BE831" s="21">
        <v>0.96899999999999997</v>
      </c>
      <c r="BF831" s="21">
        <v>19.16</v>
      </c>
      <c r="BG831">
        <v>1</v>
      </c>
      <c r="BH831">
        <v>0</v>
      </c>
      <c r="BI831">
        <v>0</v>
      </c>
      <c r="BJ831">
        <v>0</v>
      </c>
      <c r="BK831">
        <v>0</v>
      </c>
      <c r="BL831" s="15">
        <v>0</v>
      </c>
      <c r="BM831">
        <v>0</v>
      </c>
      <c r="BN831">
        <v>1</v>
      </c>
      <c r="BO831">
        <v>0</v>
      </c>
      <c r="BP831" s="15">
        <v>0</v>
      </c>
      <c r="BQ831">
        <v>0</v>
      </c>
      <c r="BR831">
        <v>0</v>
      </c>
      <c r="BS831" s="15">
        <v>0</v>
      </c>
      <c r="BT831">
        <v>0</v>
      </c>
      <c r="BU831">
        <v>0</v>
      </c>
      <c r="BV831">
        <v>0</v>
      </c>
      <c r="BW831">
        <v>0</v>
      </c>
      <c r="BX831">
        <v>1</v>
      </c>
      <c r="BY831">
        <v>0</v>
      </c>
      <c r="BZ831">
        <v>1</v>
      </c>
      <c r="CA831">
        <v>0</v>
      </c>
      <c r="CB831">
        <v>0</v>
      </c>
      <c r="CC831">
        <v>0</v>
      </c>
      <c r="CD831">
        <v>0</v>
      </c>
      <c r="CE831" s="15">
        <v>0</v>
      </c>
      <c r="CF831">
        <v>4.149</v>
      </c>
      <c r="CG831">
        <v>8</v>
      </c>
      <c r="CH831">
        <v>1</v>
      </c>
      <c r="CI831">
        <v>0</v>
      </c>
      <c r="CJ831">
        <v>40</v>
      </c>
      <c r="CK831" s="28" t="s">
        <v>80</v>
      </c>
    </row>
    <row r="832" spans="1:89" x14ac:dyDescent="0.35">
      <c r="A832">
        <v>831</v>
      </c>
      <c r="B832">
        <v>56</v>
      </c>
      <c r="C832" s="21" t="s">
        <v>219</v>
      </c>
      <c r="D832" s="11">
        <v>-3.1302985900000002</v>
      </c>
      <c r="E832" s="12">
        <v>0.78149374100000002</v>
      </c>
      <c r="F832" s="7">
        <v>-4.0055325169999998</v>
      </c>
      <c r="G832" s="8">
        <v>0</v>
      </c>
      <c r="H832" s="9">
        <v>0</v>
      </c>
      <c r="I832" s="9">
        <v>0</v>
      </c>
      <c r="J832" s="9">
        <v>1</v>
      </c>
      <c r="K832" s="9">
        <v>0</v>
      </c>
      <c r="L832" s="8">
        <v>39583</v>
      </c>
      <c r="M832" s="9">
        <v>15</v>
      </c>
      <c r="N832" s="9">
        <f t="shared" si="135"/>
        <v>39567</v>
      </c>
      <c r="O832" s="9">
        <f t="shared" si="136"/>
        <v>12</v>
      </c>
      <c r="P832" s="7">
        <f t="shared" si="145"/>
        <v>9.3600000000000012</v>
      </c>
      <c r="Q832" s="7">
        <v>1</v>
      </c>
      <c r="R832" s="9">
        <v>0</v>
      </c>
      <c r="S832" s="9">
        <v>1</v>
      </c>
      <c r="T832" s="9">
        <v>0</v>
      </c>
      <c r="U832" s="9">
        <v>0</v>
      </c>
      <c r="V832" s="9">
        <v>1</v>
      </c>
      <c r="W832" s="25">
        <v>0</v>
      </c>
      <c r="X832" s="9">
        <v>0</v>
      </c>
      <c r="Y832" s="9">
        <v>0</v>
      </c>
      <c r="Z832" s="25">
        <v>1</v>
      </c>
      <c r="AA832" s="9">
        <v>0</v>
      </c>
      <c r="AB832" s="25">
        <v>1</v>
      </c>
      <c r="AC832" s="17">
        <v>2011</v>
      </c>
      <c r="AD832" s="27">
        <v>0</v>
      </c>
      <c r="AE832" s="27">
        <v>0.44</v>
      </c>
      <c r="AF832" s="27">
        <v>0.56000000000000005</v>
      </c>
      <c r="AG832" s="34">
        <v>0</v>
      </c>
      <c r="AH832" s="33">
        <v>0.96</v>
      </c>
      <c r="AI832" s="15">
        <v>0.04</v>
      </c>
      <c r="AJ832">
        <v>1</v>
      </c>
      <c r="AK832" s="31">
        <f t="shared" si="143"/>
        <v>0</v>
      </c>
      <c r="AL832" t="s">
        <v>87</v>
      </c>
      <c r="AM832" s="31" t="s">
        <v>87</v>
      </c>
      <c r="AN832">
        <v>1</v>
      </c>
      <c r="AO832" s="15">
        <v>0</v>
      </c>
      <c r="AP832" t="s">
        <v>87</v>
      </c>
      <c r="AQ832" s="15" t="s">
        <v>87</v>
      </c>
      <c r="AR832" s="15" t="s">
        <v>214</v>
      </c>
      <c r="AS832">
        <v>1</v>
      </c>
      <c r="AT832">
        <v>0</v>
      </c>
      <c r="AU832">
        <v>0</v>
      </c>
      <c r="AV832">
        <v>0</v>
      </c>
      <c r="AW832">
        <v>0</v>
      </c>
      <c r="AX832">
        <v>0</v>
      </c>
      <c r="AY832" s="15">
        <v>0</v>
      </c>
      <c r="AZ832">
        <v>1</v>
      </c>
      <c r="BA832">
        <v>0</v>
      </c>
      <c r="BB832" s="15">
        <v>0</v>
      </c>
      <c r="BC832">
        <v>20406</v>
      </c>
      <c r="BD832">
        <v>2035</v>
      </c>
      <c r="BE832" s="21">
        <v>0.96899999999999997</v>
      </c>
      <c r="BF832" s="21">
        <v>19.16</v>
      </c>
      <c r="BG832">
        <v>0</v>
      </c>
      <c r="BH832">
        <v>0</v>
      </c>
      <c r="BI832">
        <v>0</v>
      </c>
      <c r="BJ832">
        <v>0</v>
      </c>
      <c r="BK832">
        <v>0</v>
      </c>
      <c r="BL832" s="15">
        <v>1</v>
      </c>
      <c r="BM832">
        <v>0</v>
      </c>
      <c r="BN832">
        <v>1</v>
      </c>
      <c r="BO832">
        <v>0</v>
      </c>
      <c r="BP832" s="15">
        <v>0</v>
      </c>
      <c r="BQ832">
        <v>0</v>
      </c>
      <c r="BR832">
        <v>0</v>
      </c>
      <c r="BS832" s="15">
        <v>0</v>
      </c>
      <c r="BT832">
        <v>0</v>
      </c>
      <c r="BU832">
        <v>0</v>
      </c>
      <c r="BV832">
        <v>0</v>
      </c>
      <c r="BW832">
        <v>0</v>
      </c>
      <c r="BX832">
        <v>1</v>
      </c>
      <c r="BY832">
        <v>0</v>
      </c>
      <c r="BZ832">
        <v>1</v>
      </c>
      <c r="CA832">
        <v>0</v>
      </c>
      <c r="CB832">
        <v>0</v>
      </c>
      <c r="CC832">
        <v>0</v>
      </c>
      <c r="CD832">
        <v>0</v>
      </c>
      <c r="CE832" s="15">
        <v>0</v>
      </c>
      <c r="CF832">
        <v>4.149</v>
      </c>
      <c r="CG832">
        <v>8</v>
      </c>
      <c r="CH832">
        <v>1</v>
      </c>
      <c r="CI832">
        <v>0</v>
      </c>
      <c r="CJ832">
        <v>40</v>
      </c>
      <c r="CK832" s="28" t="s">
        <v>80</v>
      </c>
    </row>
    <row r="833" spans="1:89" x14ac:dyDescent="0.35">
      <c r="A833">
        <v>832</v>
      </c>
      <c r="B833">
        <v>56</v>
      </c>
      <c r="C833" s="21" t="s">
        <v>219</v>
      </c>
      <c r="D833" s="11">
        <v>1.7041278529999999</v>
      </c>
      <c r="E833" s="12">
        <v>9.6676927999999995E-2</v>
      </c>
      <c r="F833" s="7">
        <v>17.62703776</v>
      </c>
      <c r="G833" s="8">
        <v>0</v>
      </c>
      <c r="H833" s="9">
        <v>0</v>
      </c>
      <c r="I833" s="9">
        <v>0</v>
      </c>
      <c r="J833" s="9">
        <v>1</v>
      </c>
      <c r="K833" s="9">
        <v>0</v>
      </c>
      <c r="L833" s="8">
        <v>19878</v>
      </c>
      <c r="M833" s="9">
        <v>12</v>
      </c>
      <c r="N833" s="9">
        <f t="shared" si="135"/>
        <v>19865</v>
      </c>
      <c r="O833" s="9">
        <f t="shared" si="136"/>
        <v>12</v>
      </c>
      <c r="P833" s="7">
        <f t="shared" si="145"/>
        <v>9.3600000000000012</v>
      </c>
      <c r="Q833" s="7">
        <v>1</v>
      </c>
      <c r="R833" s="9">
        <v>0</v>
      </c>
      <c r="S833" s="9">
        <v>1</v>
      </c>
      <c r="T833" s="9">
        <v>0</v>
      </c>
      <c r="U833" s="9">
        <v>0</v>
      </c>
      <c r="V833" s="9">
        <v>1</v>
      </c>
      <c r="W833" s="25">
        <v>0</v>
      </c>
      <c r="X833" s="9">
        <v>0</v>
      </c>
      <c r="Y833" s="9">
        <v>0</v>
      </c>
      <c r="Z833" s="25">
        <v>1</v>
      </c>
      <c r="AA833" s="9">
        <v>0</v>
      </c>
      <c r="AB833" s="25">
        <v>1</v>
      </c>
      <c r="AC833" s="17">
        <v>2011</v>
      </c>
      <c r="AD833" s="27">
        <v>0</v>
      </c>
      <c r="AE833" s="27">
        <v>0.44</v>
      </c>
      <c r="AF833" s="27">
        <v>0.56000000000000005</v>
      </c>
      <c r="AG833" s="34">
        <v>0</v>
      </c>
      <c r="AH833" s="33">
        <v>0.96</v>
      </c>
      <c r="AI833" s="15">
        <v>0.04</v>
      </c>
      <c r="AJ833">
        <v>0</v>
      </c>
      <c r="AK833" s="31">
        <f t="shared" si="143"/>
        <v>1</v>
      </c>
      <c r="AL833" t="s">
        <v>87</v>
      </c>
      <c r="AM833" s="31" t="s">
        <v>87</v>
      </c>
      <c r="AN833">
        <v>1</v>
      </c>
      <c r="AO833" s="15">
        <v>0</v>
      </c>
      <c r="AP833" t="s">
        <v>87</v>
      </c>
      <c r="AQ833" s="15" t="s">
        <v>87</v>
      </c>
      <c r="AR833" s="15" t="s">
        <v>214</v>
      </c>
      <c r="AS833">
        <v>1</v>
      </c>
      <c r="AT833">
        <v>0</v>
      </c>
      <c r="AU833">
        <v>0</v>
      </c>
      <c r="AV833">
        <v>0</v>
      </c>
      <c r="AW833">
        <v>0</v>
      </c>
      <c r="AX833">
        <v>0</v>
      </c>
      <c r="AY833" s="15">
        <v>0</v>
      </c>
      <c r="AZ833">
        <v>1</v>
      </c>
      <c r="BA833">
        <v>0</v>
      </c>
      <c r="BB833" s="15">
        <v>0</v>
      </c>
      <c r="BC833">
        <v>20406</v>
      </c>
      <c r="BD833">
        <v>2035</v>
      </c>
      <c r="BE833" s="21">
        <v>0.96899999999999997</v>
      </c>
      <c r="BF833" s="21">
        <v>19.16</v>
      </c>
      <c r="BG833">
        <v>1</v>
      </c>
      <c r="BH833">
        <v>0</v>
      </c>
      <c r="BI833">
        <v>0</v>
      </c>
      <c r="BJ833">
        <v>0</v>
      </c>
      <c r="BK833">
        <v>0</v>
      </c>
      <c r="BL833" s="15">
        <v>0</v>
      </c>
      <c r="BM833">
        <v>0</v>
      </c>
      <c r="BN833">
        <v>1</v>
      </c>
      <c r="BO833">
        <v>0</v>
      </c>
      <c r="BP833" s="15">
        <v>0</v>
      </c>
      <c r="BQ833">
        <v>0</v>
      </c>
      <c r="BR833">
        <v>0</v>
      </c>
      <c r="BS833" s="15">
        <v>0</v>
      </c>
      <c r="BT833">
        <v>0</v>
      </c>
      <c r="BU833">
        <v>0</v>
      </c>
      <c r="BV833">
        <v>0</v>
      </c>
      <c r="BW833">
        <v>0</v>
      </c>
      <c r="BX833">
        <v>0</v>
      </c>
      <c r="BY833">
        <v>0</v>
      </c>
      <c r="BZ833">
        <v>0</v>
      </c>
      <c r="CA833">
        <v>0</v>
      </c>
      <c r="CB833">
        <v>0</v>
      </c>
      <c r="CC833">
        <v>0</v>
      </c>
      <c r="CD833">
        <v>0</v>
      </c>
      <c r="CE833" s="15">
        <v>0</v>
      </c>
      <c r="CF833">
        <v>4.149</v>
      </c>
      <c r="CG833">
        <v>8</v>
      </c>
      <c r="CH833">
        <v>1</v>
      </c>
      <c r="CI833">
        <v>0</v>
      </c>
      <c r="CJ833">
        <v>40</v>
      </c>
      <c r="CK833" s="28" t="s">
        <v>80</v>
      </c>
    </row>
    <row r="834" spans="1:89" x14ac:dyDescent="0.35">
      <c r="A834">
        <v>833</v>
      </c>
      <c r="B834">
        <v>56</v>
      </c>
      <c r="C834" s="21" t="s">
        <v>219</v>
      </c>
      <c r="D834" s="11">
        <v>6.9113307400000004</v>
      </c>
      <c r="E834" s="12">
        <v>0.72907345000000001</v>
      </c>
      <c r="F834" s="7">
        <v>9.479608313</v>
      </c>
      <c r="G834" s="8">
        <v>0</v>
      </c>
      <c r="H834" s="9">
        <v>0</v>
      </c>
      <c r="I834" s="9">
        <v>0</v>
      </c>
      <c r="J834" s="9">
        <v>1</v>
      </c>
      <c r="K834" s="9">
        <v>0</v>
      </c>
      <c r="L834" s="8">
        <v>19878</v>
      </c>
      <c r="M834" s="9">
        <v>15</v>
      </c>
      <c r="N834" s="9">
        <f t="shared" ref="N834:N897" si="146">L834-M834-1</f>
        <v>19862</v>
      </c>
      <c r="O834" s="9">
        <f t="shared" ref="O834:O897" si="147">COUNTIF(B:B,B834)</f>
        <v>12</v>
      </c>
      <c r="P834" s="7">
        <f t="shared" si="145"/>
        <v>9.3600000000000012</v>
      </c>
      <c r="Q834" s="7">
        <v>1</v>
      </c>
      <c r="R834" s="9">
        <v>0</v>
      </c>
      <c r="S834" s="9">
        <v>1</v>
      </c>
      <c r="T834" s="9">
        <v>0</v>
      </c>
      <c r="U834" s="9">
        <v>0</v>
      </c>
      <c r="V834" s="9">
        <v>1</v>
      </c>
      <c r="W834" s="25">
        <v>0</v>
      </c>
      <c r="X834" s="9">
        <v>0</v>
      </c>
      <c r="Y834" s="9">
        <v>0</v>
      </c>
      <c r="Z834" s="25">
        <v>1</v>
      </c>
      <c r="AA834" s="9">
        <v>0</v>
      </c>
      <c r="AB834" s="25">
        <v>1</v>
      </c>
      <c r="AC834" s="17">
        <v>2011</v>
      </c>
      <c r="AD834" s="27">
        <v>0</v>
      </c>
      <c r="AE834" s="27">
        <v>0.44</v>
      </c>
      <c r="AF834" s="27">
        <v>0.56000000000000005</v>
      </c>
      <c r="AG834" s="34">
        <v>0</v>
      </c>
      <c r="AH834" s="33">
        <v>0.96</v>
      </c>
      <c r="AI834" s="15">
        <v>0.04</v>
      </c>
      <c r="AJ834">
        <v>0</v>
      </c>
      <c r="AK834" s="31">
        <f t="shared" si="143"/>
        <v>1</v>
      </c>
      <c r="AL834" t="s">
        <v>87</v>
      </c>
      <c r="AM834" s="31" t="s">
        <v>87</v>
      </c>
      <c r="AN834">
        <v>1</v>
      </c>
      <c r="AO834" s="15">
        <v>0</v>
      </c>
      <c r="AP834" t="s">
        <v>87</v>
      </c>
      <c r="AQ834" s="15" t="s">
        <v>87</v>
      </c>
      <c r="AR834" s="15" t="s">
        <v>214</v>
      </c>
      <c r="AS834">
        <v>1</v>
      </c>
      <c r="AT834">
        <v>0</v>
      </c>
      <c r="AU834">
        <v>0</v>
      </c>
      <c r="AV834">
        <v>0</v>
      </c>
      <c r="AW834">
        <v>0</v>
      </c>
      <c r="AX834">
        <v>0</v>
      </c>
      <c r="AY834" s="15">
        <v>0</v>
      </c>
      <c r="AZ834">
        <v>1</v>
      </c>
      <c r="BA834">
        <v>0</v>
      </c>
      <c r="BB834" s="15">
        <v>0</v>
      </c>
      <c r="BC834">
        <v>20406</v>
      </c>
      <c r="BD834">
        <v>2035</v>
      </c>
      <c r="BE834" s="21">
        <v>0.96899999999999997</v>
      </c>
      <c r="BF834" s="21">
        <v>19.16</v>
      </c>
      <c r="BG834">
        <v>0</v>
      </c>
      <c r="BH834">
        <v>0</v>
      </c>
      <c r="BI834">
        <v>0</v>
      </c>
      <c r="BJ834">
        <v>0</v>
      </c>
      <c r="BK834">
        <v>0</v>
      </c>
      <c r="BL834" s="15">
        <v>1</v>
      </c>
      <c r="BM834">
        <v>0</v>
      </c>
      <c r="BN834">
        <v>1</v>
      </c>
      <c r="BO834">
        <v>0</v>
      </c>
      <c r="BP834" s="15">
        <v>0</v>
      </c>
      <c r="BQ834">
        <v>0</v>
      </c>
      <c r="BR834">
        <v>0</v>
      </c>
      <c r="BS834" s="15">
        <v>0</v>
      </c>
      <c r="BT834">
        <v>0</v>
      </c>
      <c r="BU834">
        <v>0</v>
      </c>
      <c r="BV834">
        <v>0</v>
      </c>
      <c r="BW834">
        <v>0</v>
      </c>
      <c r="BX834">
        <v>0</v>
      </c>
      <c r="BY834">
        <v>0</v>
      </c>
      <c r="BZ834">
        <v>0</v>
      </c>
      <c r="CA834">
        <v>0</v>
      </c>
      <c r="CB834">
        <v>0</v>
      </c>
      <c r="CC834">
        <v>0</v>
      </c>
      <c r="CD834">
        <v>0</v>
      </c>
      <c r="CE834" s="15">
        <v>0</v>
      </c>
      <c r="CF834">
        <v>4.149</v>
      </c>
      <c r="CG834">
        <v>8</v>
      </c>
      <c r="CH834">
        <v>1</v>
      </c>
      <c r="CI834">
        <v>0</v>
      </c>
      <c r="CJ834">
        <v>40</v>
      </c>
      <c r="CK834" s="28" t="s">
        <v>80</v>
      </c>
    </row>
    <row r="835" spans="1:89" x14ac:dyDescent="0.35">
      <c r="A835">
        <v>834</v>
      </c>
      <c r="B835">
        <v>56</v>
      </c>
      <c r="C835" s="21" t="s">
        <v>219</v>
      </c>
      <c r="D835" s="11">
        <v>1.2184273859999999</v>
      </c>
      <c r="E835" s="12">
        <v>9.7606970000000001E-2</v>
      </c>
      <c r="F835" s="7">
        <v>12.482995750000001</v>
      </c>
      <c r="G835" s="8">
        <v>0</v>
      </c>
      <c r="H835" s="9">
        <v>0</v>
      </c>
      <c r="I835" s="9">
        <v>0</v>
      </c>
      <c r="J835" s="9">
        <v>1</v>
      </c>
      <c r="K835" s="9">
        <v>0</v>
      </c>
      <c r="L835" s="8">
        <v>19878</v>
      </c>
      <c r="M835" s="9">
        <v>12</v>
      </c>
      <c r="N835" s="9">
        <f t="shared" si="146"/>
        <v>19865</v>
      </c>
      <c r="O835" s="9">
        <f t="shared" si="147"/>
        <v>12</v>
      </c>
      <c r="P835" s="7">
        <f t="shared" si="145"/>
        <v>9.3600000000000012</v>
      </c>
      <c r="Q835" s="7">
        <v>1</v>
      </c>
      <c r="R835" s="9">
        <v>0</v>
      </c>
      <c r="S835" s="9">
        <v>1</v>
      </c>
      <c r="T835" s="9">
        <v>0</v>
      </c>
      <c r="U835" s="9">
        <v>0</v>
      </c>
      <c r="V835" s="9">
        <v>1</v>
      </c>
      <c r="W835" s="25">
        <v>0</v>
      </c>
      <c r="X835" s="9">
        <v>0</v>
      </c>
      <c r="Y835" s="9">
        <v>0</v>
      </c>
      <c r="Z835" s="25">
        <v>1</v>
      </c>
      <c r="AA835" s="9">
        <v>0</v>
      </c>
      <c r="AB835" s="25">
        <v>1</v>
      </c>
      <c r="AC835" s="17">
        <v>2011</v>
      </c>
      <c r="AD835" s="27">
        <v>0</v>
      </c>
      <c r="AE835" s="27">
        <v>0.44</v>
      </c>
      <c r="AF835" s="27">
        <v>0.56000000000000005</v>
      </c>
      <c r="AG835" s="34">
        <v>0</v>
      </c>
      <c r="AH835" s="33">
        <v>0.96</v>
      </c>
      <c r="AI835" s="15">
        <v>0.04</v>
      </c>
      <c r="AJ835">
        <v>0</v>
      </c>
      <c r="AK835" s="31">
        <f t="shared" si="143"/>
        <v>1</v>
      </c>
      <c r="AL835" t="s">
        <v>87</v>
      </c>
      <c r="AM835" s="31" t="s">
        <v>87</v>
      </c>
      <c r="AN835">
        <v>1</v>
      </c>
      <c r="AO835" s="15">
        <v>0</v>
      </c>
      <c r="AP835" t="s">
        <v>87</v>
      </c>
      <c r="AQ835" s="15" t="s">
        <v>87</v>
      </c>
      <c r="AR835" s="15" t="s">
        <v>214</v>
      </c>
      <c r="AS835">
        <v>1</v>
      </c>
      <c r="AT835">
        <v>0</v>
      </c>
      <c r="AU835">
        <v>0</v>
      </c>
      <c r="AV835">
        <v>0</v>
      </c>
      <c r="AW835">
        <v>0</v>
      </c>
      <c r="AX835">
        <v>0</v>
      </c>
      <c r="AY835" s="15">
        <v>0</v>
      </c>
      <c r="AZ835">
        <v>1</v>
      </c>
      <c r="BA835">
        <v>0</v>
      </c>
      <c r="BB835" s="15">
        <v>0</v>
      </c>
      <c r="BC835">
        <v>20406</v>
      </c>
      <c r="BD835">
        <v>2035</v>
      </c>
      <c r="BE835" s="21">
        <v>0.96899999999999997</v>
      </c>
      <c r="BF835" s="21">
        <v>19.16</v>
      </c>
      <c r="BG835">
        <v>1</v>
      </c>
      <c r="BH835">
        <v>0</v>
      </c>
      <c r="BI835">
        <v>0</v>
      </c>
      <c r="BJ835">
        <v>0</v>
      </c>
      <c r="BK835">
        <v>0</v>
      </c>
      <c r="BL835" s="15">
        <v>0</v>
      </c>
      <c r="BM835">
        <v>0</v>
      </c>
      <c r="BN835">
        <v>1</v>
      </c>
      <c r="BO835">
        <v>0</v>
      </c>
      <c r="BP835" s="15">
        <v>0</v>
      </c>
      <c r="BQ835">
        <v>0</v>
      </c>
      <c r="BR835">
        <v>0</v>
      </c>
      <c r="BS835" s="15">
        <v>0</v>
      </c>
      <c r="BT835">
        <v>0</v>
      </c>
      <c r="BU835">
        <v>0</v>
      </c>
      <c r="BV835">
        <v>0</v>
      </c>
      <c r="BW835">
        <v>0</v>
      </c>
      <c r="BX835">
        <v>1</v>
      </c>
      <c r="BY835">
        <v>0</v>
      </c>
      <c r="BZ835">
        <v>1</v>
      </c>
      <c r="CA835">
        <v>0</v>
      </c>
      <c r="CB835">
        <v>0</v>
      </c>
      <c r="CC835">
        <v>0</v>
      </c>
      <c r="CD835">
        <v>0</v>
      </c>
      <c r="CE835" s="15">
        <v>0</v>
      </c>
      <c r="CF835">
        <v>4.149</v>
      </c>
      <c r="CG835">
        <v>8</v>
      </c>
      <c r="CH835">
        <v>1</v>
      </c>
      <c r="CI835">
        <v>0</v>
      </c>
      <c r="CJ835">
        <v>40</v>
      </c>
      <c r="CK835" s="28" t="s">
        <v>80</v>
      </c>
    </row>
    <row r="836" spans="1:89" x14ac:dyDescent="0.35">
      <c r="A836">
        <v>835</v>
      </c>
      <c r="B836">
        <v>56</v>
      </c>
      <c r="C836" s="21" t="s">
        <v>219</v>
      </c>
      <c r="D836" s="11">
        <v>7.1441269690000002</v>
      </c>
      <c r="E836" s="12">
        <v>1.0162722070000001</v>
      </c>
      <c r="F836" s="7">
        <v>7.0297376229999999</v>
      </c>
      <c r="G836" s="8">
        <v>0</v>
      </c>
      <c r="H836" s="9">
        <v>0</v>
      </c>
      <c r="I836" s="9">
        <v>0</v>
      </c>
      <c r="J836" s="9">
        <v>1</v>
      </c>
      <c r="K836" s="9">
        <v>0</v>
      </c>
      <c r="L836" s="8">
        <v>19878</v>
      </c>
      <c r="M836" s="9">
        <v>15</v>
      </c>
      <c r="N836" s="9">
        <f t="shared" si="146"/>
        <v>19862</v>
      </c>
      <c r="O836" s="9">
        <f t="shared" si="147"/>
        <v>12</v>
      </c>
      <c r="P836" s="7">
        <f t="shared" si="145"/>
        <v>9.3600000000000012</v>
      </c>
      <c r="Q836" s="7">
        <v>1</v>
      </c>
      <c r="R836" s="9">
        <v>0</v>
      </c>
      <c r="S836" s="9">
        <v>1</v>
      </c>
      <c r="T836" s="9">
        <v>0</v>
      </c>
      <c r="U836" s="9">
        <v>0</v>
      </c>
      <c r="V836" s="9">
        <v>1</v>
      </c>
      <c r="W836" s="25">
        <v>0</v>
      </c>
      <c r="X836" s="9">
        <v>0</v>
      </c>
      <c r="Y836" s="9">
        <v>0</v>
      </c>
      <c r="Z836" s="25">
        <v>1</v>
      </c>
      <c r="AA836" s="9">
        <v>0</v>
      </c>
      <c r="AB836" s="25">
        <v>1</v>
      </c>
      <c r="AC836" s="17">
        <v>2011</v>
      </c>
      <c r="AD836" s="27">
        <v>0</v>
      </c>
      <c r="AE836" s="27">
        <v>0.44</v>
      </c>
      <c r="AF836" s="27">
        <v>0.56000000000000005</v>
      </c>
      <c r="AG836" s="34">
        <v>0</v>
      </c>
      <c r="AH836" s="33">
        <v>0.96</v>
      </c>
      <c r="AI836" s="15">
        <v>0.04</v>
      </c>
      <c r="AJ836">
        <v>0</v>
      </c>
      <c r="AK836" s="31">
        <f t="shared" si="143"/>
        <v>1</v>
      </c>
      <c r="AL836" t="s">
        <v>87</v>
      </c>
      <c r="AM836" s="31" t="s">
        <v>87</v>
      </c>
      <c r="AN836">
        <v>1</v>
      </c>
      <c r="AO836" s="15">
        <v>0</v>
      </c>
      <c r="AP836" t="s">
        <v>87</v>
      </c>
      <c r="AQ836" s="15" t="s">
        <v>87</v>
      </c>
      <c r="AR836" s="15" t="s">
        <v>214</v>
      </c>
      <c r="AS836">
        <v>1</v>
      </c>
      <c r="AT836">
        <v>0</v>
      </c>
      <c r="AU836">
        <v>0</v>
      </c>
      <c r="AV836">
        <v>0</v>
      </c>
      <c r="AW836">
        <v>0</v>
      </c>
      <c r="AX836">
        <v>0</v>
      </c>
      <c r="AY836" s="15">
        <v>0</v>
      </c>
      <c r="AZ836">
        <v>1</v>
      </c>
      <c r="BA836">
        <v>0</v>
      </c>
      <c r="BB836" s="15">
        <v>0</v>
      </c>
      <c r="BC836">
        <v>20406</v>
      </c>
      <c r="BD836">
        <v>2035</v>
      </c>
      <c r="BE836" s="21">
        <v>0.96899999999999997</v>
      </c>
      <c r="BF836" s="21">
        <v>19.16</v>
      </c>
      <c r="BG836">
        <v>0</v>
      </c>
      <c r="BH836">
        <v>0</v>
      </c>
      <c r="BI836">
        <v>0</v>
      </c>
      <c r="BJ836">
        <v>0</v>
      </c>
      <c r="BK836">
        <v>0</v>
      </c>
      <c r="BL836" s="15">
        <v>1</v>
      </c>
      <c r="BM836">
        <v>0</v>
      </c>
      <c r="BN836">
        <v>1</v>
      </c>
      <c r="BO836">
        <v>0</v>
      </c>
      <c r="BP836" s="15">
        <v>0</v>
      </c>
      <c r="BQ836">
        <v>0</v>
      </c>
      <c r="BR836">
        <v>0</v>
      </c>
      <c r="BS836" s="15">
        <v>0</v>
      </c>
      <c r="BT836">
        <v>0</v>
      </c>
      <c r="BU836">
        <v>0</v>
      </c>
      <c r="BV836">
        <v>0</v>
      </c>
      <c r="BW836">
        <v>0</v>
      </c>
      <c r="BX836">
        <v>1</v>
      </c>
      <c r="BY836">
        <v>0</v>
      </c>
      <c r="BZ836">
        <v>1</v>
      </c>
      <c r="CA836">
        <v>0</v>
      </c>
      <c r="CB836">
        <v>0</v>
      </c>
      <c r="CC836">
        <v>0</v>
      </c>
      <c r="CD836">
        <v>0</v>
      </c>
      <c r="CE836" s="15">
        <v>0</v>
      </c>
      <c r="CF836">
        <v>4.149</v>
      </c>
      <c r="CG836">
        <v>8</v>
      </c>
      <c r="CH836">
        <v>1</v>
      </c>
      <c r="CI836">
        <v>0</v>
      </c>
      <c r="CJ836">
        <v>40</v>
      </c>
      <c r="CK836" s="28" t="s">
        <v>80</v>
      </c>
    </row>
    <row r="837" spans="1:89" x14ac:dyDescent="0.35">
      <c r="A837">
        <v>836</v>
      </c>
      <c r="B837">
        <v>57</v>
      </c>
      <c r="C837" s="21" t="s">
        <v>224</v>
      </c>
      <c r="D837" s="11">
        <v>1.4</v>
      </c>
      <c r="E837" s="12">
        <f t="shared" ref="E837:E844" si="148">D837/F837</f>
        <v>0.72164948453608246</v>
      </c>
      <c r="F837" s="7">
        <v>1.94</v>
      </c>
      <c r="G837" s="8">
        <v>0</v>
      </c>
      <c r="H837" s="9">
        <v>1</v>
      </c>
      <c r="I837" s="9">
        <v>0</v>
      </c>
      <c r="J837" s="9">
        <v>0</v>
      </c>
      <c r="K837" s="9">
        <v>0</v>
      </c>
      <c r="L837" s="8">
        <v>1182</v>
      </c>
      <c r="M837" s="9">
        <v>5</v>
      </c>
      <c r="N837" s="9">
        <f t="shared" si="146"/>
        <v>1176</v>
      </c>
      <c r="O837" s="9">
        <f t="shared" si="147"/>
        <v>8</v>
      </c>
      <c r="P837" s="7">
        <v>8.2799999999999994</v>
      </c>
      <c r="Q837" s="7">
        <f t="shared" ref="Q837:Q844" si="149">BF837-P837-6</f>
        <v>19.53</v>
      </c>
      <c r="R837" s="9">
        <v>1</v>
      </c>
      <c r="S837" s="9">
        <v>0</v>
      </c>
      <c r="T837" s="9">
        <v>1</v>
      </c>
      <c r="U837" s="9">
        <v>0</v>
      </c>
      <c r="V837" s="9">
        <v>0</v>
      </c>
      <c r="W837" s="25">
        <v>0</v>
      </c>
      <c r="X837" s="9">
        <v>0</v>
      </c>
      <c r="Y837" s="9">
        <v>1</v>
      </c>
      <c r="Z837" s="25">
        <v>0</v>
      </c>
      <c r="AA837" s="9">
        <v>0</v>
      </c>
      <c r="AB837" s="25">
        <v>1</v>
      </c>
      <c r="AC837" s="17">
        <v>1996</v>
      </c>
      <c r="AD837" s="27">
        <v>0.1</v>
      </c>
      <c r="AE837" s="27">
        <v>0.1</v>
      </c>
      <c r="AF837" s="27">
        <v>0.71</v>
      </c>
      <c r="AG837" s="34">
        <v>0.09</v>
      </c>
      <c r="AH837" s="33">
        <v>1</v>
      </c>
      <c r="AI837" s="15">
        <v>0</v>
      </c>
      <c r="AJ837">
        <v>0.63</v>
      </c>
      <c r="AK837" s="31">
        <v>0.37</v>
      </c>
      <c r="AL837" t="s">
        <v>87</v>
      </c>
      <c r="AM837" s="31" t="s">
        <v>87</v>
      </c>
      <c r="AN837">
        <v>0</v>
      </c>
      <c r="AO837" s="15">
        <v>1</v>
      </c>
      <c r="AP837">
        <v>1</v>
      </c>
      <c r="AQ837" s="15">
        <v>0</v>
      </c>
      <c r="AR837" s="15" t="s">
        <v>5</v>
      </c>
      <c r="AS837">
        <v>0</v>
      </c>
      <c r="AT837">
        <v>1</v>
      </c>
      <c r="AU837">
        <v>0</v>
      </c>
      <c r="AV837">
        <v>0</v>
      </c>
      <c r="AW837">
        <v>0</v>
      </c>
      <c r="AX837">
        <v>0</v>
      </c>
      <c r="AY837" s="15">
        <v>0</v>
      </c>
      <c r="AZ837">
        <v>0</v>
      </c>
      <c r="BA837">
        <v>1</v>
      </c>
      <c r="BB837" s="15">
        <v>0</v>
      </c>
      <c r="BC837">
        <v>615</v>
      </c>
      <c r="BD837">
        <v>47</v>
      </c>
      <c r="BE837" s="21">
        <v>0.28000000000000003</v>
      </c>
      <c r="BF837" s="21">
        <v>33.81</v>
      </c>
      <c r="BG837">
        <v>1</v>
      </c>
      <c r="BH837">
        <v>0</v>
      </c>
      <c r="BI837">
        <v>0</v>
      </c>
      <c r="BJ837">
        <v>0</v>
      </c>
      <c r="BK837">
        <v>0</v>
      </c>
      <c r="BL837" s="15">
        <v>0</v>
      </c>
      <c r="BM837">
        <v>0</v>
      </c>
      <c r="BN837">
        <v>0</v>
      </c>
      <c r="BO837">
        <v>1</v>
      </c>
      <c r="BP837" s="15">
        <v>0</v>
      </c>
      <c r="BQ837">
        <v>0</v>
      </c>
      <c r="BR837">
        <v>0</v>
      </c>
      <c r="BS837" s="15">
        <v>0</v>
      </c>
      <c r="BT837">
        <v>0</v>
      </c>
      <c r="BU837">
        <v>0</v>
      </c>
      <c r="BV837">
        <v>1</v>
      </c>
      <c r="BW837">
        <v>1</v>
      </c>
      <c r="BX837">
        <v>1</v>
      </c>
      <c r="BY837">
        <v>0</v>
      </c>
      <c r="BZ837">
        <v>1</v>
      </c>
      <c r="CA837">
        <v>0</v>
      </c>
      <c r="CB837">
        <v>0</v>
      </c>
      <c r="CC837">
        <v>0</v>
      </c>
      <c r="CD837">
        <v>0</v>
      </c>
      <c r="CE837" s="15">
        <v>0</v>
      </c>
      <c r="CF837">
        <v>0.29799999999999999</v>
      </c>
      <c r="CG837">
        <v>4</v>
      </c>
      <c r="CH837">
        <v>1</v>
      </c>
      <c r="CI837">
        <v>0</v>
      </c>
      <c r="CJ837">
        <v>28</v>
      </c>
      <c r="CK837" s="28" t="s">
        <v>80</v>
      </c>
    </row>
    <row r="838" spans="1:89" x14ac:dyDescent="0.35">
      <c r="A838">
        <v>837</v>
      </c>
      <c r="B838">
        <v>57</v>
      </c>
      <c r="C838" s="21" t="s">
        <v>224</v>
      </c>
      <c r="D838" s="11">
        <v>1.2</v>
      </c>
      <c r="E838" s="12">
        <f t="shared" si="148"/>
        <v>0.72727272727272729</v>
      </c>
      <c r="F838" s="7">
        <v>1.65</v>
      </c>
      <c r="G838" s="8">
        <v>0</v>
      </c>
      <c r="H838" s="9">
        <v>1</v>
      </c>
      <c r="I838" s="9">
        <v>0</v>
      </c>
      <c r="J838" s="9">
        <v>0</v>
      </c>
      <c r="K838" s="9">
        <v>0</v>
      </c>
      <c r="L838" s="8">
        <v>1182</v>
      </c>
      <c r="M838" s="9">
        <v>5</v>
      </c>
      <c r="N838" s="9">
        <f t="shared" si="146"/>
        <v>1176</v>
      </c>
      <c r="O838" s="9">
        <f t="shared" si="147"/>
        <v>8</v>
      </c>
      <c r="P838" s="7">
        <v>8.2799999999999994</v>
      </c>
      <c r="Q838" s="7">
        <f t="shared" si="149"/>
        <v>19.53</v>
      </c>
      <c r="R838" s="9">
        <v>1</v>
      </c>
      <c r="S838" s="9">
        <v>0</v>
      </c>
      <c r="T838" s="9">
        <v>1</v>
      </c>
      <c r="U838" s="9">
        <v>0</v>
      </c>
      <c r="V838" s="9">
        <v>0</v>
      </c>
      <c r="W838" s="25">
        <v>0</v>
      </c>
      <c r="X838" s="9">
        <v>0</v>
      </c>
      <c r="Y838" s="9">
        <v>1</v>
      </c>
      <c r="Z838" s="25">
        <v>0</v>
      </c>
      <c r="AA838" s="9">
        <v>0</v>
      </c>
      <c r="AB838" s="25">
        <v>1</v>
      </c>
      <c r="AC838" s="17">
        <v>1996</v>
      </c>
      <c r="AD838" s="27">
        <v>0.1</v>
      </c>
      <c r="AE838" s="27">
        <v>0.1</v>
      </c>
      <c r="AF838" s="27">
        <v>0.71</v>
      </c>
      <c r="AG838" s="34">
        <v>0.09</v>
      </c>
      <c r="AH838" s="33">
        <v>1</v>
      </c>
      <c r="AI838" s="15">
        <v>0</v>
      </c>
      <c r="AJ838">
        <v>0.63</v>
      </c>
      <c r="AK838" s="31">
        <v>0.37</v>
      </c>
      <c r="AL838" t="s">
        <v>87</v>
      </c>
      <c r="AM838" s="31" t="s">
        <v>87</v>
      </c>
      <c r="AN838">
        <v>0</v>
      </c>
      <c r="AO838" s="15">
        <v>1</v>
      </c>
      <c r="AP838">
        <v>1</v>
      </c>
      <c r="AQ838" s="15">
        <v>0</v>
      </c>
      <c r="AR838" s="15" t="s">
        <v>5</v>
      </c>
      <c r="AS838">
        <v>0</v>
      </c>
      <c r="AT838">
        <v>1</v>
      </c>
      <c r="AU838">
        <v>0</v>
      </c>
      <c r="AV838">
        <v>0</v>
      </c>
      <c r="AW838">
        <v>0</v>
      </c>
      <c r="AX838">
        <v>0</v>
      </c>
      <c r="AY838" s="15">
        <v>0</v>
      </c>
      <c r="AZ838">
        <v>0</v>
      </c>
      <c r="BA838">
        <v>1</v>
      </c>
      <c r="BB838" s="15">
        <v>0</v>
      </c>
      <c r="BC838">
        <v>615</v>
      </c>
      <c r="BD838">
        <v>47</v>
      </c>
      <c r="BE838" s="21">
        <v>0.28000000000000003</v>
      </c>
      <c r="BF838" s="21">
        <v>33.81</v>
      </c>
      <c r="BG838">
        <v>1</v>
      </c>
      <c r="BH838">
        <v>0</v>
      </c>
      <c r="BI838">
        <v>0</v>
      </c>
      <c r="BJ838">
        <v>0</v>
      </c>
      <c r="BK838">
        <v>0</v>
      </c>
      <c r="BL838" s="15">
        <v>0</v>
      </c>
      <c r="BM838">
        <v>0</v>
      </c>
      <c r="BN838">
        <v>0</v>
      </c>
      <c r="BO838">
        <v>1</v>
      </c>
      <c r="BP838" s="15">
        <v>0</v>
      </c>
      <c r="BQ838">
        <v>0</v>
      </c>
      <c r="BR838">
        <v>0</v>
      </c>
      <c r="BS838" s="15">
        <v>0</v>
      </c>
      <c r="BT838">
        <v>0</v>
      </c>
      <c r="BU838">
        <v>0</v>
      </c>
      <c r="BV838">
        <v>1</v>
      </c>
      <c r="BW838">
        <v>1</v>
      </c>
      <c r="BX838">
        <v>1</v>
      </c>
      <c r="BY838">
        <v>0</v>
      </c>
      <c r="BZ838">
        <v>1</v>
      </c>
      <c r="CA838">
        <v>0</v>
      </c>
      <c r="CB838">
        <v>0</v>
      </c>
      <c r="CC838">
        <v>0</v>
      </c>
      <c r="CD838">
        <v>0</v>
      </c>
      <c r="CE838" s="15">
        <v>0</v>
      </c>
      <c r="CF838">
        <v>0.29799999999999999</v>
      </c>
      <c r="CG838">
        <v>4</v>
      </c>
      <c r="CH838">
        <v>1</v>
      </c>
      <c r="CI838">
        <v>0</v>
      </c>
      <c r="CJ838">
        <v>28</v>
      </c>
      <c r="CK838" s="28" t="s">
        <v>80</v>
      </c>
    </row>
    <row r="839" spans="1:89" x14ac:dyDescent="0.35">
      <c r="A839">
        <v>838</v>
      </c>
      <c r="B839">
        <v>57</v>
      </c>
      <c r="C839" s="21" t="s">
        <v>224</v>
      </c>
      <c r="D839" s="11">
        <v>0.83</v>
      </c>
      <c r="E839" s="12">
        <f t="shared" si="148"/>
        <v>0.77570093457943912</v>
      </c>
      <c r="F839" s="7">
        <v>1.07</v>
      </c>
      <c r="G839" s="8">
        <v>0</v>
      </c>
      <c r="H839" s="9">
        <v>1</v>
      </c>
      <c r="I839" s="9">
        <v>0</v>
      </c>
      <c r="J839" s="9">
        <v>0</v>
      </c>
      <c r="K839" s="9">
        <v>0</v>
      </c>
      <c r="L839" s="8">
        <v>1182</v>
      </c>
      <c r="M839" s="9">
        <v>5</v>
      </c>
      <c r="N839" s="9">
        <f t="shared" si="146"/>
        <v>1176</v>
      </c>
      <c r="O839" s="9">
        <f t="shared" si="147"/>
        <v>8</v>
      </c>
      <c r="P839" s="7">
        <v>8.2799999999999994</v>
      </c>
      <c r="Q839" s="7">
        <f t="shared" si="149"/>
        <v>19.53</v>
      </c>
      <c r="R839" s="9">
        <v>1</v>
      </c>
      <c r="S839" s="9">
        <v>0</v>
      </c>
      <c r="T839" s="9">
        <v>1</v>
      </c>
      <c r="U839" s="9">
        <v>0</v>
      </c>
      <c r="V839" s="9">
        <v>0</v>
      </c>
      <c r="W839" s="25">
        <v>0</v>
      </c>
      <c r="X839" s="9">
        <v>0</v>
      </c>
      <c r="Y839" s="9">
        <v>1</v>
      </c>
      <c r="Z839" s="25">
        <v>0</v>
      </c>
      <c r="AA839" s="9">
        <v>0</v>
      </c>
      <c r="AB839" s="25">
        <v>1</v>
      </c>
      <c r="AC839" s="17">
        <v>1996</v>
      </c>
      <c r="AD839" s="27">
        <v>0.1</v>
      </c>
      <c r="AE839" s="27">
        <v>0.1</v>
      </c>
      <c r="AF839" s="27">
        <v>0.71</v>
      </c>
      <c r="AG839" s="34">
        <v>0.09</v>
      </c>
      <c r="AH839" s="33">
        <v>1</v>
      </c>
      <c r="AI839" s="15">
        <v>0</v>
      </c>
      <c r="AJ839">
        <v>0.63</v>
      </c>
      <c r="AK839" s="31">
        <v>0.37</v>
      </c>
      <c r="AL839" t="s">
        <v>87</v>
      </c>
      <c r="AM839" s="31" t="s">
        <v>87</v>
      </c>
      <c r="AN839">
        <v>0</v>
      </c>
      <c r="AO839" s="15">
        <v>1</v>
      </c>
      <c r="AP839">
        <v>1</v>
      </c>
      <c r="AQ839" s="15">
        <v>0</v>
      </c>
      <c r="AR839" s="15" t="s">
        <v>5</v>
      </c>
      <c r="AS839">
        <v>0</v>
      </c>
      <c r="AT839">
        <v>1</v>
      </c>
      <c r="AU839">
        <v>0</v>
      </c>
      <c r="AV839">
        <v>0</v>
      </c>
      <c r="AW839">
        <v>0</v>
      </c>
      <c r="AX839">
        <v>0</v>
      </c>
      <c r="AY839" s="15">
        <v>0</v>
      </c>
      <c r="AZ839">
        <v>0</v>
      </c>
      <c r="BA839">
        <v>1</v>
      </c>
      <c r="BB839" s="15">
        <v>0</v>
      </c>
      <c r="BC839">
        <v>615</v>
      </c>
      <c r="BD839">
        <v>47</v>
      </c>
      <c r="BE839" s="21">
        <v>0.28000000000000003</v>
      </c>
      <c r="BF839" s="21">
        <v>33.81</v>
      </c>
      <c r="BG839">
        <v>1</v>
      </c>
      <c r="BH839">
        <v>0</v>
      </c>
      <c r="BI839">
        <v>0</v>
      </c>
      <c r="BJ839">
        <v>0</v>
      </c>
      <c r="BK839">
        <v>0</v>
      </c>
      <c r="BL839" s="15">
        <v>0</v>
      </c>
      <c r="BM839">
        <v>0</v>
      </c>
      <c r="BN839">
        <v>0</v>
      </c>
      <c r="BO839">
        <v>1</v>
      </c>
      <c r="BP839" s="15">
        <v>0</v>
      </c>
      <c r="BQ839">
        <v>0</v>
      </c>
      <c r="BR839">
        <v>0</v>
      </c>
      <c r="BS839" s="15">
        <v>0</v>
      </c>
      <c r="BT839">
        <v>0</v>
      </c>
      <c r="BU839">
        <v>0</v>
      </c>
      <c r="BV839">
        <v>1</v>
      </c>
      <c r="BW839">
        <v>1</v>
      </c>
      <c r="BX839">
        <v>1</v>
      </c>
      <c r="BY839">
        <v>0</v>
      </c>
      <c r="BZ839">
        <v>1</v>
      </c>
      <c r="CA839">
        <v>0</v>
      </c>
      <c r="CB839">
        <v>1</v>
      </c>
      <c r="CC839">
        <v>0</v>
      </c>
      <c r="CD839">
        <v>0</v>
      </c>
      <c r="CE839" s="15">
        <v>0</v>
      </c>
      <c r="CF839">
        <v>0.29799999999999999</v>
      </c>
      <c r="CG839">
        <v>4</v>
      </c>
      <c r="CH839">
        <v>1</v>
      </c>
      <c r="CI839">
        <v>0</v>
      </c>
      <c r="CJ839">
        <v>28</v>
      </c>
      <c r="CK839" s="28" t="s">
        <v>80</v>
      </c>
    </row>
    <row r="840" spans="1:89" x14ac:dyDescent="0.35">
      <c r="A840">
        <v>839</v>
      </c>
      <c r="B840">
        <v>57</v>
      </c>
      <c r="C840" s="21" t="s">
        <v>224</v>
      </c>
      <c r="D840" s="11">
        <v>0.68</v>
      </c>
      <c r="E840" s="12">
        <f t="shared" si="148"/>
        <v>0.66666666666666674</v>
      </c>
      <c r="F840" s="7">
        <v>1.02</v>
      </c>
      <c r="G840" s="8">
        <v>0</v>
      </c>
      <c r="H840" s="9">
        <v>1</v>
      </c>
      <c r="I840" s="9">
        <v>0</v>
      </c>
      <c r="J840" s="9">
        <v>0</v>
      </c>
      <c r="K840" s="9">
        <v>0</v>
      </c>
      <c r="L840" s="8">
        <v>1182</v>
      </c>
      <c r="M840" s="9">
        <v>5</v>
      </c>
      <c r="N840" s="9">
        <f t="shared" si="146"/>
        <v>1176</v>
      </c>
      <c r="O840" s="9">
        <f t="shared" si="147"/>
        <v>8</v>
      </c>
      <c r="P840" s="7">
        <v>8.2799999999999994</v>
      </c>
      <c r="Q840" s="7">
        <f t="shared" si="149"/>
        <v>19.53</v>
      </c>
      <c r="R840" s="9">
        <v>1</v>
      </c>
      <c r="S840" s="9">
        <v>0</v>
      </c>
      <c r="T840" s="9">
        <v>0</v>
      </c>
      <c r="U840" s="9">
        <v>0</v>
      </c>
      <c r="V840" s="9">
        <v>1</v>
      </c>
      <c r="W840" s="25">
        <v>0</v>
      </c>
      <c r="X840" s="9">
        <v>0</v>
      </c>
      <c r="Y840" s="9">
        <v>1</v>
      </c>
      <c r="Z840" s="25">
        <v>0</v>
      </c>
      <c r="AA840" s="9">
        <v>0</v>
      </c>
      <c r="AB840" s="25">
        <v>1</v>
      </c>
      <c r="AC840" s="17">
        <v>1996</v>
      </c>
      <c r="AD840" s="27">
        <v>0.1</v>
      </c>
      <c r="AE840" s="27">
        <v>0.1</v>
      </c>
      <c r="AF840" s="27">
        <v>0.71</v>
      </c>
      <c r="AG840" s="34">
        <v>0.09</v>
      </c>
      <c r="AH840" s="33">
        <v>1</v>
      </c>
      <c r="AI840" s="15">
        <v>0</v>
      </c>
      <c r="AJ840">
        <v>0.63</v>
      </c>
      <c r="AK840" s="31">
        <v>0.37</v>
      </c>
      <c r="AL840" t="s">
        <v>87</v>
      </c>
      <c r="AM840" s="31" t="s">
        <v>87</v>
      </c>
      <c r="AN840">
        <v>0</v>
      </c>
      <c r="AO840" s="15">
        <v>1</v>
      </c>
      <c r="AP840">
        <v>1</v>
      </c>
      <c r="AQ840" s="15">
        <v>0</v>
      </c>
      <c r="AR840" s="15" t="s">
        <v>5</v>
      </c>
      <c r="AS840">
        <v>0</v>
      </c>
      <c r="AT840">
        <v>1</v>
      </c>
      <c r="AU840">
        <v>0</v>
      </c>
      <c r="AV840">
        <v>0</v>
      </c>
      <c r="AW840">
        <v>0</v>
      </c>
      <c r="AX840">
        <v>0</v>
      </c>
      <c r="AY840" s="15">
        <v>0</v>
      </c>
      <c r="AZ840">
        <v>0</v>
      </c>
      <c r="BA840">
        <v>1</v>
      </c>
      <c r="BB840" s="15">
        <v>0</v>
      </c>
      <c r="BC840">
        <v>615</v>
      </c>
      <c r="BD840">
        <v>47</v>
      </c>
      <c r="BE840" s="21">
        <v>0.28000000000000003</v>
      </c>
      <c r="BF840" s="21">
        <v>33.81</v>
      </c>
      <c r="BG840">
        <v>1</v>
      </c>
      <c r="BH840">
        <v>0</v>
      </c>
      <c r="BI840">
        <v>0</v>
      </c>
      <c r="BJ840">
        <v>0</v>
      </c>
      <c r="BK840">
        <v>0</v>
      </c>
      <c r="BL840" s="15">
        <v>0</v>
      </c>
      <c r="BM840">
        <v>0</v>
      </c>
      <c r="BN840">
        <v>0</v>
      </c>
      <c r="BO840">
        <v>1</v>
      </c>
      <c r="BP840" s="15">
        <v>0</v>
      </c>
      <c r="BQ840">
        <v>0</v>
      </c>
      <c r="BR840">
        <v>0</v>
      </c>
      <c r="BS840" s="15">
        <v>0</v>
      </c>
      <c r="BT840">
        <v>0</v>
      </c>
      <c r="BU840">
        <v>0</v>
      </c>
      <c r="BV840">
        <v>1</v>
      </c>
      <c r="BW840">
        <v>1</v>
      </c>
      <c r="BX840">
        <v>1</v>
      </c>
      <c r="BY840">
        <v>0</v>
      </c>
      <c r="BZ840">
        <v>1</v>
      </c>
      <c r="CA840">
        <v>0</v>
      </c>
      <c r="CB840">
        <v>0</v>
      </c>
      <c r="CC840">
        <v>0</v>
      </c>
      <c r="CD840">
        <v>0</v>
      </c>
      <c r="CE840" s="15">
        <v>0</v>
      </c>
      <c r="CF840">
        <v>0.29799999999999999</v>
      </c>
      <c r="CG840">
        <v>4</v>
      </c>
      <c r="CH840">
        <v>1</v>
      </c>
      <c r="CI840">
        <v>0</v>
      </c>
      <c r="CJ840">
        <v>28</v>
      </c>
      <c r="CK840" s="28" t="s">
        <v>80</v>
      </c>
    </row>
    <row r="841" spans="1:89" x14ac:dyDescent="0.35">
      <c r="A841">
        <v>840</v>
      </c>
      <c r="B841">
        <v>57</v>
      </c>
      <c r="C841" s="21" t="s">
        <v>224</v>
      </c>
      <c r="D841" s="11">
        <v>0.71</v>
      </c>
      <c r="E841" s="12">
        <f t="shared" si="148"/>
        <v>0.70297029702970293</v>
      </c>
      <c r="F841" s="7">
        <v>1.01</v>
      </c>
      <c r="G841" s="8">
        <v>0</v>
      </c>
      <c r="H841" s="9">
        <v>1</v>
      </c>
      <c r="I841" s="9">
        <v>0</v>
      </c>
      <c r="J841" s="9">
        <v>0</v>
      </c>
      <c r="K841" s="9">
        <v>0</v>
      </c>
      <c r="L841" s="8">
        <v>1182</v>
      </c>
      <c r="M841" s="9">
        <v>5</v>
      </c>
      <c r="N841" s="9">
        <f t="shared" si="146"/>
        <v>1176</v>
      </c>
      <c r="O841" s="9">
        <f t="shared" si="147"/>
        <v>8</v>
      </c>
      <c r="P841" s="7">
        <v>8.2799999999999994</v>
      </c>
      <c r="Q841" s="7">
        <f t="shared" si="149"/>
        <v>19.53</v>
      </c>
      <c r="R841" s="9">
        <v>1</v>
      </c>
      <c r="S841" s="9">
        <v>0</v>
      </c>
      <c r="T841" s="9">
        <v>1</v>
      </c>
      <c r="U841" s="9">
        <v>0</v>
      </c>
      <c r="V841" s="9">
        <v>0</v>
      </c>
      <c r="W841" s="25">
        <v>0</v>
      </c>
      <c r="X841" s="9">
        <v>0</v>
      </c>
      <c r="Y841" s="9">
        <v>1</v>
      </c>
      <c r="Z841" s="25">
        <v>0</v>
      </c>
      <c r="AA841" s="9">
        <v>0</v>
      </c>
      <c r="AB841" s="25">
        <v>1</v>
      </c>
      <c r="AC841" s="17">
        <v>1996</v>
      </c>
      <c r="AD841" s="27">
        <v>0.1</v>
      </c>
      <c r="AE841" s="27">
        <v>0.1</v>
      </c>
      <c r="AF841" s="27">
        <v>0.71</v>
      </c>
      <c r="AG841" s="34">
        <v>0.09</v>
      </c>
      <c r="AH841" s="33">
        <v>1</v>
      </c>
      <c r="AI841" s="15">
        <v>0</v>
      </c>
      <c r="AJ841">
        <v>0.63</v>
      </c>
      <c r="AK841" s="31">
        <v>0.37</v>
      </c>
      <c r="AL841" t="s">
        <v>87</v>
      </c>
      <c r="AM841" s="31" t="s">
        <v>87</v>
      </c>
      <c r="AN841">
        <v>0</v>
      </c>
      <c r="AO841" s="15">
        <v>1</v>
      </c>
      <c r="AP841">
        <v>1</v>
      </c>
      <c r="AQ841" s="15">
        <v>0</v>
      </c>
      <c r="AR841" s="15" t="s">
        <v>5</v>
      </c>
      <c r="AS841">
        <v>0</v>
      </c>
      <c r="AT841">
        <v>1</v>
      </c>
      <c r="AU841">
        <v>0</v>
      </c>
      <c r="AV841">
        <v>0</v>
      </c>
      <c r="AW841">
        <v>0</v>
      </c>
      <c r="AX841">
        <v>0</v>
      </c>
      <c r="AY841" s="15">
        <v>0</v>
      </c>
      <c r="AZ841">
        <v>0</v>
      </c>
      <c r="BA841">
        <v>1</v>
      </c>
      <c r="BB841" s="15">
        <v>0</v>
      </c>
      <c r="BC841">
        <v>615</v>
      </c>
      <c r="BD841">
        <v>47</v>
      </c>
      <c r="BE841" s="21">
        <v>0.28000000000000003</v>
      </c>
      <c r="BF841" s="21">
        <v>33.81</v>
      </c>
      <c r="BG841">
        <v>1</v>
      </c>
      <c r="BH841">
        <v>0</v>
      </c>
      <c r="BI841">
        <v>0</v>
      </c>
      <c r="BJ841">
        <v>0</v>
      </c>
      <c r="BK841">
        <v>0</v>
      </c>
      <c r="BL841" s="15">
        <v>0</v>
      </c>
      <c r="BM841">
        <v>0</v>
      </c>
      <c r="BN841">
        <v>0</v>
      </c>
      <c r="BO841">
        <v>1</v>
      </c>
      <c r="BP841" s="15">
        <v>0</v>
      </c>
      <c r="BQ841">
        <v>0</v>
      </c>
      <c r="BR841">
        <v>0</v>
      </c>
      <c r="BS841" s="15">
        <v>0</v>
      </c>
      <c r="BT841">
        <v>0</v>
      </c>
      <c r="BU841">
        <v>0</v>
      </c>
      <c r="BV841">
        <v>1</v>
      </c>
      <c r="BW841">
        <v>1</v>
      </c>
      <c r="BX841">
        <v>1</v>
      </c>
      <c r="BY841">
        <v>0</v>
      </c>
      <c r="BZ841">
        <v>1</v>
      </c>
      <c r="CA841">
        <v>0</v>
      </c>
      <c r="CB841">
        <v>0</v>
      </c>
      <c r="CC841">
        <v>0</v>
      </c>
      <c r="CD841">
        <v>0</v>
      </c>
      <c r="CE841" s="15">
        <v>0</v>
      </c>
      <c r="CF841">
        <v>0.29799999999999999</v>
      </c>
      <c r="CG841">
        <v>4</v>
      </c>
      <c r="CH841">
        <v>1</v>
      </c>
      <c r="CI841">
        <v>0</v>
      </c>
      <c r="CJ841">
        <v>28</v>
      </c>
      <c r="CK841" s="28" t="s">
        <v>80</v>
      </c>
    </row>
    <row r="842" spans="1:89" x14ac:dyDescent="0.35">
      <c r="A842">
        <v>841</v>
      </c>
      <c r="B842">
        <v>57</v>
      </c>
      <c r="C842" s="21" t="s">
        <v>224</v>
      </c>
      <c r="D842" s="11">
        <v>1.1000000000000001</v>
      </c>
      <c r="E842" s="12">
        <f t="shared" si="148"/>
        <v>0.73825503355704702</v>
      </c>
      <c r="F842" s="7">
        <v>1.49</v>
      </c>
      <c r="G842" s="8">
        <v>0</v>
      </c>
      <c r="H842" s="9">
        <v>1</v>
      </c>
      <c r="I842" s="9">
        <v>0</v>
      </c>
      <c r="J842" s="9">
        <v>0</v>
      </c>
      <c r="K842" s="9">
        <v>0</v>
      </c>
      <c r="L842" s="8">
        <v>1182</v>
      </c>
      <c r="M842" s="9">
        <v>5</v>
      </c>
      <c r="N842" s="9">
        <f t="shared" si="146"/>
        <v>1176</v>
      </c>
      <c r="O842" s="9">
        <f t="shared" si="147"/>
        <v>8</v>
      </c>
      <c r="P842" s="7">
        <v>8.2799999999999994</v>
      </c>
      <c r="Q842" s="7">
        <f t="shared" si="149"/>
        <v>19.53</v>
      </c>
      <c r="R842" s="9">
        <v>1</v>
      </c>
      <c r="S842" s="9">
        <v>0</v>
      </c>
      <c r="T842" s="9">
        <v>1</v>
      </c>
      <c r="U842" s="9">
        <v>0</v>
      </c>
      <c r="V842" s="9">
        <v>0</v>
      </c>
      <c r="W842" s="25">
        <v>0</v>
      </c>
      <c r="X842" s="9">
        <v>0</v>
      </c>
      <c r="Y842" s="9">
        <v>1</v>
      </c>
      <c r="Z842" s="25">
        <v>0</v>
      </c>
      <c r="AA842" s="9">
        <v>0</v>
      </c>
      <c r="AB842" s="25">
        <v>1</v>
      </c>
      <c r="AC842" s="17">
        <v>1996</v>
      </c>
      <c r="AD842" s="27">
        <v>0.1</v>
      </c>
      <c r="AE842" s="27">
        <v>0.1</v>
      </c>
      <c r="AF842" s="27">
        <v>0.71</v>
      </c>
      <c r="AG842" s="34">
        <v>0.09</v>
      </c>
      <c r="AH842" s="33">
        <v>1</v>
      </c>
      <c r="AI842" s="15">
        <v>0</v>
      </c>
      <c r="AJ842">
        <v>0.63</v>
      </c>
      <c r="AK842" s="31">
        <v>0.37</v>
      </c>
      <c r="AL842" t="s">
        <v>87</v>
      </c>
      <c r="AM842" s="31" t="s">
        <v>87</v>
      </c>
      <c r="AN842">
        <v>0</v>
      </c>
      <c r="AO842" s="15">
        <v>1</v>
      </c>
      <c r="AP842">
        <v>1</v>
      </c>
      <c r="AQ842" s="15">
        <v>0</v>
      </c>
      <c r="AR842" s="15" t="s">
        <v>5</v>
      </c>
      <c r="AS842">
        <v>0</v>
      </c>
      <c r="AT842">
        <v>1</v>
      </c>
      <c r="AU842">
        <v>0</v>
      </c>
      <c r="AV842">
        <v>0</v>
      </c>
      <c r="AW842">
        <v>0</v>
      </c>
      <c r="AX842">
        <v>0</v>
      </c>
      <c r="AY842" s="15">
        <v>0</v>
      </c>
      <c r="AZ842">
        <v>0</v>
      </c>
      <c r="BA842">
        <v>1</v>
      </c>
      <c r="BB842" s="15">
        <v>0</v>
      </c>
      <c r="BC842">
        <v>615</v>
      </c>
      <c r="BD842">
        <v>47</v>
      </c>
      <c r="BE842" s="21">
        <v>0.28000000000000003</v>
      </c>
      <c r="BF842" s="21">
        <v>33.81</v>
      </c>
      <c r="BG842">
        <v>1</v>
      </c>
      <c r="BH842">
        <v>0</v>
      </c>
      <c r="BI842">
        <v>0</v>
      </c>
      <c r="BJ842">
        <v>0</v>
      </c>
      <c r="BK842">
        <v>0</v>
      </c>
      <c r="BL842" s="15">
        <v>0</v>
      </c>
      <c r="BM842">
        <v>0</v>
      </c>
      <c r="BN842">
        <v>0</v>
      </c>
      <c r="BO842">
        <v>1</v>
      </c>
      <c r="BP842" s="15">
        <v>0</v>
      </c>
      <c r="BQ842">
        <v>0</v>
      </c>
      <c r="BR842">
        <v>0</v>
      </c>
      <c r="BS842" s="15">
        <v>0</v>
      </c>
      <c r="BT842">
        <v>0</v>
      </c>
      <c r="BU842">
        <v>0</v>
      </c>
      <c r="BV842">
        <v>1</v>
      </c>
      <c r="BW842">
        <v>1</v>
      </c>
      <c r="BX842">
        <v>1</v>
      </c>
      <c r="BY842">
        <v>0</v>
      </c>
      <c r="BZ842">
        <v>1</v>
      </c>
      <c r="CA842">
        <v>0</v>
      </c>
      <c r="CB842">
        <v>0</v>
      </c>
      <c r="CC842">
        <v>0</v>
      </c>
      <c r="CD842">
        <v>0</v>
      </c>
      <c r="CE842" s="15">
        <v>0</v>
      </c>
      <c r="CF842">
        <v>0.29799999999999999</v>
      </c>
      <c r="CG842">
        <v>4</v>
      </c>
      <c r="CH842">
        <v>1</v>
      </c>
      <c r="CI842">
        <v>0</v>
      </c>
      <c r="CJ842">
        <v>28</v>
      </c>
      <c r="CK842" s="28" t="s">
        <v>80</v>
      </c>
    </row>
    <row r="843" spans="1:89" x14ac:dyDescent="0.35">
      <c r="A843">
        <v>842</v>
      </c>
      <c r="B843">
        <v>57</v>
      </c>
      <c r="C843" s="21" t="s">
        <v>224</v>
      </c>
      <c r="D843" s="11">
        <v>0.87</v>
      </c>
      <c r="E843" s="12">
        <f t="shared" si="148"/>
        <v>0.87878787878787878</v>
      </c>
      <c r="F843" s="7">
        <v>0.99</v>
      </c>
      <c r="G843" s="8">
        <v>0</v>
      </c>
      <c r="H843" s="9">
        <v>1</v>
      </c>
      <c r="I843" s="9">
        <v>0</v>
      </c>
      <c r="J843" s="9">
        <v>0</v>
      </c>
      <c r="K843" s="9">
        <v>0</v>
      </c>
      <c r="L843" s="8">
        <v>1182</v>
      </c>
      <c r="M843" s="9">
        <v>5</v>
      </c>
      <c r="N843" s="9">
        <f t="shared" si="146"/>
        <v>1176</v>
      </c>
      <c r="O843" s="9">
        <f t="shared" si="147"/>
        <v>8</v>
      </c>
      <c r="P843" s="7">
        <v>8.2799999999999994</v>
      </c>
      <c r="Q843" s="7">
        <f t="shared" si="149"/>
        <v>19.53</v>
      </c>
      <c r="R843" s="9">
        <v>1</v>
      </c>
      <c r="S843" s="9">
        <v>0</v>
      </c>
      <c r="T843" s="9">
        <v>1</v>
      </c>
      <c r="U843" s="9">
        <v>0</v>
      </c>
      <c r="V843" s="9">
        <v>0</v>
      </c>
      <c r="W843" s="25">
        <v>0</v>
      </c>
      <c r="X843" s="9">
        <v>0</v>
      </c>
      <c r="Y843" s="9">
        <v>1</v>
      </c>
      <c r="Z843" s="25">
        <v>0</v>
      </c>
      <c r="AA843" s="9">
        <v>0</v>
      </c>
      <c r="AB843" s="25">
        <v>1</v>
      </c>
      <c r="AC843" s="17">
        <v>1996</v>
      </c>
      <c r="AD843" s="27">
        <v>0.1</v>
      </c>
      <c r="AE843" s="27">
        <v>0.1</v>
      </c>
      <c r="AF843" s="27">
        <v>0.71</v>
      </c>
      <c r="AG843" s="34">
        <v>0.09</v>
      </c>
      <c r="AH843" s="33">
        <v>1</v>
      </c>
      <c r="AI843" s="15">
        <v>0</v>
      </c>
      <c r="AJ843">
        <v>0.63</v>
      </c>
      <c r="AK843" s="31">
        <v>0.37</v>
      </c>
      <c r="AL843" t="s">
        <v>87</v>
      </c>
      <c r="AM843" s="31" t="s">
        <v>87</v>
      </c>
      <c r="AN843">
        <v>0</v>
      </c>
      <c r="AO843" s="15">
        <v>1</v>
      </c>
      <c r="AP843">
        <v>1</v>
      </c>
      <c r="AQ843" s="15">
        <v>0</v>
      </c>
      <c r="AR843" s="15" t="s">
        <v>5</v>
      </c>
      <c r="AS843">
        <v>0</v>
      </c>
      <c r="AT843">
        <v>1</v>
      </c>
      <c r="AU843">
        <v>0</v>
      </c>
      <c r="AV843">
        <v>0</v>
      </c>
      <c r="AW843">
        <v>0</v>
      </c>
      <c r="AX843">
        <v>0</v>
      </c>
      <c r="AY843" s="15">
        <v>0</v>
      </c>
      <c r="AZ843">
        <v>0</v>
      </c>
      <c r="BA843">
        <v>1</v>
      </c>
      <c r="BB843" s="15">
        <v>0</v>
      </c>
      <c r="BC843">
        <v>615</v>
      </c>
      <c r="BD843">
        <v>47</v>
      </c>
      <c r="BE843" s="21">
        <v>0.28000000000000003</v>
      </c>
      <c r="BF843" s="21">
        <v>33.81</v>
      </c>
      <c r="BG843">
        <v>0</v>
      </c>
      <c r="BH843">
        <v>0</v>
      </c>
      <c r="BI843">
        <v>1</v>
      </c>
      <c r="BJ843">
        <v>0</v>
      </c>
      <c r="BK843">
        <v>0</v>
      </c>
      <c r="BL843" s="15">
        <v>0</v>
      </c>
      <c r="BM843">
        <v>0</v>
      </c>
      <c r="BN843">
        <v>0</v>
      </c>
      <c r="BO843">
        <v>1</v>
      </c>
      <c r="BP843" s="15">
        <v>0</v>
      </c>
      <c r="BQ843">
        <v>0</v>
      </c>
      <c r="BR843">
        <v>0</v>
      </c>
      <c r="BS843" s="15">
        <v>0</v>
      </c>
      <c r="BT843">
        <v>0</v>
      </c>
      <c r="BU843">
        <v>0</v>
      </c>
      <c r="BV843">
        <v>1</v>
      </c>
      <c r="BW843">
        <v>1</v>
      </c>
      <c r="BX843">
        <v>1</v>
      </c>
      <c r="BY843">
        <v>0</v>
      </c>
      <c r="BZ843">
        <v>1</v>
      </c>
      <c r="CA843">
        <v>0</v>
      </c>
      <c r="CB843">
        <v>0</v>
      </c>
      <c r="CC843">
        <v>0</v>
      </c>
      <c r="CD843">
        <v>0</v>
      </c>
      <c r="CE843" s="15">
        <v>0</v>
      </c>
      <c r="CF843">
        <v>0.29799999999999999</v>
      </c>
      <c r="CG843">
        <v>4</v>
      </c>
      <c r="CH843">
        <v>1</v>
      </c>
      <c r="CI843">
        <v>0</v>
      </c>
      <c r="CJ843">
        <v>28</v>
      </c>
      <c r="CK843" s="28" t="s">
        <v>80</v>
      </c>
    </row>
    <row r="844" spans="1:89" x14ac:dyDescent="0.35">
      <c r="A844">
        <v>843</v>
      </c>
      <c r="B844">
        <v>57</v>
      </c>
      <c r="C844" s="21" t="s">
        <v>224</v>
      </c>
      <c r="D844" s="11">
        <v>1.5</v>
      </c>
      <c r="E844" s="12">
        <f t="shared" si="148"/>
        <v>0.81521739130434778</v>
      </c>
      <c r="F844" s="7">
        <v>1.84</v>
      </c>
      <c r="G844" s="8">
        <v>0</v>
      </c>
      <c r="H844" s="9">
        <v>1</v>
      </c>
      <c r="I844" s="9">
        <v>0</v>
      </c>
      <c r="J844" s="9">
        <v>0</v>
      </c>
      <c r="K844" s="9">
        <v>0</v>
      </c>
      <c r="L844" s="8">
        <v>1182</v>
      </c>
      <c r="M844" s="9">
        <v>5</v>
      </c>
      <c r="N844" s="9">
        <f t="shared" si="146"/>
        <v>1176</v>
      </c>
      <c r="O844" s="9">
        <f t="shared" si="147"/>
        <v>8</v>
      </c>
      <c r="P844" s="7">
        <v>8.2799999999999994</v>
      </c>
      <c r="Q844" s="7">
        <f t="shared" si="149"/>
        <v>19.53</v>
      </c>
      <c r="R844" s="9">
        <v>1</v>
      </c>
      <c r="S844" s="9">
        <v>0</v>
      </c>
      <c r="T844" s="9">
        <v>1</v>
      </c>
      <c r="U844" s="9">
        <v>0</v>
      </c>
      <c r="V844" s="9">
        <v>0</v>
      </c>
      <c r="W844" s="25">
        <v>0</v>
      </c>
      <c r="X844" s="9">
        <v>0</v>
      </c>
      <c r="Y844" s="9">
        <v>1</v>
      </c>
      <c r="Z844" s="25">
        <v>0</v>
      </c>
      <c r="AA844" s="9">
        <v>0</v>
      </c>
      <c r="AB844" s="25">
        <v>1</v>
      </c>
      <c r="AC844" s="17">
        <v>1996</v>
      </c>
      <c r="AD844" s="27">
        <v>0.1</v>
      </c>
      <c r="AE844" s="27">
        <v>0.1</v>
      </c>
      <c r="AF844" s="27">
        <v>0.71</v>
      </c>
      <c r="AG844" s="34">
        <v>0.09</v>
      </c>
      <c r="AH844" s="33">
        <v>1</v>
      </c>
      <c r="AI844" s="15">
        <v>0</v>
      </c>
      <c r="AJ844">
        <v>0.63</v>
      </c>
      <c r="AK844" s="31">
        <v>0.37</v>
      </c>
      <c r="AL844" t="s">
        <v>87</v>
      </c>
      <c r="AM844" s="31" t="s">
        <v>87</v>
      </c>
      <c r="AN844">
        <v>0</v>
      </c>
      <c r="AO844" s="15">
        <v>1</v>
      </c>
      <c r="AP844">
        <v>1</v>
      </c>
      <c r="AQ844" s="15">
        <v>0</v>
      </c>
      <c r="AR844" s="15" t="s">
        <v>5</v>
      </c>
      <c r="AS844">
        <v>0</v>
      </c>
      <c r="AT844">
        <v>1</v>
      </c>
      <c r="AU844">
        <v>0</v>
      </c>
      <c r="AV844">
        <v>0</v>
      </c>
      <c r="AW844">
        <v>0</v>
      </c>
      <c r="AX844">
        <v>0</v>
      </c>
      <c r="AY844" s="15">
        <v>0</v>
      </c>
      <c r="AZ844">
        <v>0</v>
      </c>
      <c r="BA844">
        <v>1</v>
      </c>
      <c r="BB844" s="15">
        <v>0</v>
      </c>
      <c r="BC844">
        <v>615</v>
      </c>
      <c r="BD844">
        <v>47</v>
      </c>
      <c r="BE844" s="21">
        <v>0.28000000000000003</v>
      </c>
      <c r="BF844" s="21">
        <v>33.81</v>
      </c>
      <c r="BG844">
        <v>0</v>
      </c>
      <c r="BH844">
        <v>0</v>
      </c>
      <c r="BI844">
        <v>1</v>
      </c>
      <c r="BJ844">
        <v>0</v>
      </c>
      <c r="BK844">
        <v>0</v>
      </c>
      <c r="BL844" s="15">
        <v>0</v>
      </c>
      <c r="BM844">
        <v>0</v>
      </c>
      <c r="BN844">
        <v>0</v>
      </c>
      <c r="BO844">
        <v>1</v>
      </c>
      <c r="BP844" s="15">
        <v>0</v>
      </c>
      <c r="BQ844">
        <v>0</v>
      </c>
      <c r="BR844">
        <v>0</v>
      </c>
      <c r="BS844" s="15">
        <v>0</v>
      </c>
      <c r="BT844">
        <v>0</v>
      </c>
      <c r="BU844">
        <v>0</v>
      </c>
      <c r="BV844">
        <v>1</v>
      </c>
      <c r="BW844">
        <v>1</v>
      </c>
      <c r="BX844">
        <v>1</v>
      </c>
      <c r="BY844">
        <v>0</v>
      </c>
      <c r="BZ844">
        <v>1</v>
      </c>
      <c r="CA844">
        <v>0</v>
      </c>
      <c r="CB844">
        <v>0</v>
      </c>
      <c r="CC844">
        <v>0</v>
      </c>
      <c r="CD844">
        <v>0</v>
      </c>
      <c r="CE844" s="15">
        <v>0</v>
      </c>
      <c r="CF844">
        <v>0.29799999999999999</v>
      </c>
      <c r="CG844">
        <v>4</v>
      </c>
      <c r="CH844">
        <v>1</v>
      </c>
      <c r="CI844">
        <v>0</v>
      </c>
      <c r="CJ844">
        <v>28</v>
      </c>
      <c r="CK844" s="28" t="s">
        <v>80</v>
      </c>
    </row>
    <row r="845" spans="1:89" x14ac:dyDescent="0.35">
      <c r="A845">
        <v>844</v>
      </c>
      <c r="B845">
        <v>58</v>
      </c>
      <c r="C845" s="21" t="s">
        <v>225</v>
      </c>
      <c r="D845" s="11">
        <v>7.2</v>
      </c>
      <c r="E845" s="12">
        <v>0.6</v>
      </c>
      <c r="F845" s="7">
        <f t="shared" ref="F845:F876" si="150">D845/E845</f>
        <v>12</v>
      </c>
      <c r="G845" s="8">
        <v>1</v>
      </c>
      <c r="H845" s="9">
        <v>0</v>
      </c>
      <c r="I845" s="9">
        <v>0</v>
      </c>
      <c r="J845" s="9">
        <v>0</v>
      </c>
      <c r="K845" s="9">
        <v>0</v>
      </c>
      <c r="L845" s="8">
        <v>3316</v>
      </c>
      <c r="M845" s="9">
        <v>10</v>
      </c>
      <c r="N845" s="9">
        <f t="shared" si="146"/>
        <v>3305</v>
      </c>
      <c r="O845" s="9">
        <f t="shared" si="147"/>
        <v>14</v>
      </c>
      <c r="P845" s="7">
        <v>7.6</v>
      </c>
      <c r="Q845" s="7">
        <v>4.5999999999999996</v>
      </c>
      <c r="R845" s="9">
        <v>1</v>
      </c>
      <c r="S845" s="9">
        <v>0</v>
      </c>
      <c r="T845" s="9">
        <v>1</v>
      </c>
      <c r="U845" s="9">
        <v>0</v>
      </c>
      <c r="V845" s="9">
        <v>0</v>
      </c>
      <c r="W845" s="25">
        <v>0</v>
      </c>
      <c r="X845" s="9">
        <v>0</v>
      </c>
      <c r="Y845" s="9">
        <v>1</v>
      </c>
      <c r="Z845" s="25">
        <v>0</v>
      </c>
      <c r="AA845" s="9">
        <v>1</v>
      </c>
      <c r="AB845" s="25">
        <v>0</v>
      </c>
      <c r="AC845" s="17">
        <v>2009</v>
      </c>
      <c r="AD845" s="27">
        <v>0.09</v>
      </c>
      <c r="AE845" s="27">
        <v>0.38</v>
      </c>
      <c r="AF845" s="27">
        <v>0.46</v>
      </c>
      <c r="AG845" s="34">
        <v>7.0000000000000007E-2</v>
      </c>
      <c r="AH845" s="33">
        <v>0.3</v>
      </c>
      <c r="AI845" s="15">
        <v>0.7</v>
      </c>
      <c r="AJ845">
        <v>1</v>
      </c>
      <c r="AK845" s="31">
        <v>0</v>
      </c>
      <c r="AL845">
        <v>0.9</v>
      </c>
      <c r="AM845" s="31">
        <v>0.1</v>
      </c>
      <c r="AN845">
        <v>0</v>
      </c>
      <c r="AO845" s="15">
        <v>1</v>
      </c>
      <c r="AP845">
        <v>0</v>
      </c>
      <c r="AQ845" s="15">
        <v>1</v>
      </c>
      <c r="AR845" s="15" t="s">
        <v>5</v>
      </c>
      <c r="AS845">
        <v>0</v>
      </c>
      <c r="AT845">
        <v>1</v>
      </c>
      <c r="AU845">
        <v>0</v>
      </c>
      <c r="AV845">
        <v>0</v>
      </c>
      <c r="AW845">
        <v>0</v>
      </c>
      <c r="AX845">
        <v>0</v>
      </c>
      <c r="AY845" s="15">
        <v>0</v>
      </c>
      <c r="AZ845">
        <v>0</v>
      </c>
      <c r="BA845">
        <v>1</v>
      </c>
      <c r="BB845" s="15">
        <v>0</v>
      </c>
      <c r="BC845">
        <v>1732</v>
      </c>
      <c r="BD845">
        <v>201</v>
      </c>
      <c r="BE845" s="21">
        <v>0.28199999999999997</v>
      </c>
      <c r="BF845" s="21">
        <v>38</v>
      </c>
      <c r="BG845">
        <v>1</v>
      </c>
      <c r="BH845">
        <v>0</v>
      </c>
      <c r="BI845">
        <v>0</v>
      </c>
      <c r="BJ845">
        <v>0</v>
      </c>
      <c r="BK845">
        <v>0</v>
      </c>
      <c r="BL845" s="15">
        <v>0</v>
      </c>
      <c r="BM845">
        <v>0</v>
      </c>
      <c r="BN845">
        <v>1</v>
      </c>
      <c r="BO845">
        <v>0</v>
      </c>
      <c r="BP845" s="15">
        <v>0</v>
      </c>
      <c r="BQ845">
        <v>0</v>
      </c>
      <c r="BR845">
        <v>0</v>
      </c>
      <c r="BS845" s="15">
        <v>0</v>
      </c>
      <c r="BT845">
        <v>0</v>
      </c>
      <c r="BU845">
        <v>0</v>
      </c>
      <c r="BV845">
        <v>1</v>
      </c>
      <c r="BW845">
        <v>1</v>
      </c>
      <c r="BX845">
        <v>0</v>
      </c>
      <c r="BY845">
        <v>0</v>
      </c>
      <c r="BZ845">
        <v>0</v>
      </c>
      <c r="CA845">
        <v>1</v>
      </c>
      <c r="CB845">
        <v>0</v>
      </c>
      <c r="CC845">
        <v>1</v>
      </c>
      <c r="CD845">
        <v>0</v>
      </c>
      <c r="CE845" s="15">
        <v>0</v>
      </c>
      <c r="CF845">
        <v>0</v>
      </c>
      <c r="CG845">
        <v>0</v>
      </c>
      <c r="CH845">
        <v>0</v>
      </c>
      <c r="CI845">
        <v>1</v>
      </c>
      <c r="CJ845">
        <v>36</v>
      </c>
      <c r="CK845" s="28" t="s">
        <v>80</v>
      </c>
    </row>
    <row r="846" spans="1:89" x14ac:dyDescent="0.35">
      <c r="A846">
        <v>845</v>
      </c>
      <c r="B846">
        <v>58</v>
      </c>
      <c r="C846" s="21" t="s">
        <v>225</v>
      </c>
      <c r="D846" s="11">
        <v>9.1</v>
      </c>
      <c r="E846" s="12">
        <v>2.2999999999999998</v>
      </c>
      <c r="F846" s="7">
        <f t="shared" si="150"/>
        <v>3.956521739130435</v>
      </c>
      <c r="G846" s="8">
        <v>1</v>
      </c>
      <c r="H846" s="9">
        <v>0</v>
      </c>
      <c r="I846" s="9">
        <v>0</v>
      </c>
      <c r="J846" s="9">
        <v>0</v>
      </c>
      <c r="K846" s="9">
        <v>0</v>
      </c>
      <c r="L846" s="8">
        <v>3316</v>
      </c>
      <c r="M846" s="9">
        <v>10</v>
      </c>
      <c r="N846" s="9">
        <f t="shared" si="146"/>
        <v>3305</v>
      </c>
      <c r="O846" s="9">
        <f t="shared" si="147"/>
        <v>14</v>
      </c>
      <c r="P846" s="7">
        <v>7.6</v>
      </c>
      <c r="Q846" s="7">
        <v>4.5999999999999996</v>
      </c>
      <c r="R846" s="9">
        <v>1</v>
      </c>
      <c r="S846" s="9">
        <v>0</v>
      </c>
      <c r="T846" s="9">
        <v>1</v>
      </c>
      <c r="U846" s="9">
        <v>0</v>
      </c>
      <c r="V846" s="9">
        <v>0</v>
      </c>
      <c r="W846" s="25">
        <v>0</v>
      </c>
      <c r="X846" s="9">
        <v>0</v>
      </c>
      <c r="Y846" s="9">
        <v>1</v>
      </c>
      <c r="Z846" s="25">
        <v>0</v>
      </c>
      <c r="AA846" s="9">
        <v>1</v>
      </c>
      <c r="AB846" s="25">
        <v>0</v>
      </c>
      <c r="AC846" s="17">
        <v>2009</v>
      </c>
      <c r="AD846" s="27">
        <v>0.09</v>
      </c>
      <c r="AE846" s="27">
        <v>0.38</v>
      </c>
      <c r="AF846" s="27">
        <v>0.46</v>
      </c>
      <c r="AG846" s="34">
        <v>7.0000000000000007E-2</v>
      </c>
      <c r="AH846" s="33">
        <v>0.3</v>
      </c>
      <c r="AI846" s="15">
        <v>0.7</v>
      </c>
      <c r="AJ846">
        <v>1</v>
      </c>
      <c r="AK846" s="31">
        <v>0</v>
      </c>
      <c r="AL846">
        <v>0.9</v>
      </c>
      <c r="AM846" s="31">
        <v>0.1</v>
      </c>
      <c r="AN846">
        <v>0</v>
      </c>
      <c r="AO846" s="15">
        <v>1</v>
      </c>
      <c r="AP846">
        <v>0</v>
      </c>
      <c r="AQ846" s="15">
        <v>1</v>
      </c>
      <c r="AR846" s="15" t="s">
        <v>5</v>
      </c>
      <c r="AS846">
        <v>0</v>
      </c>
      <c r="AT846">
        <v>1</v>
      </c>
      <c r="AU846">
        <v>0</v>
      </c>
      <c r="AV846">
        <v>0</v>
      </c>
      <c r="AW846">
        <v>0</v>
      </c>
      <c r="AX846">
        <v>0</v>
      </c>
      <c r="AY846" s="15">
        <v>0</v>
      </c>
      <c r="AZ846">
        <v>0</v>
      </c>
      <c r="BA846">
        <v>1</v>
      </c>
      <c r="BB846" s="15">
        <v>0</v>
      </c>
      <c r="BC846">
        <v>1732</v>
      </c>
      <c r="BD846">
        <v>201</v>
      </c>
      <c r="BE846" s="21">
        <v>0.28199999999999997</v>
      </c>
      <c r="BF846" s="21">
        <v>38</v>
      </c>
      <c r="BG846">
        <v>0</v>
      </c>
      <c r="BH846">
        <v>0</v>
      </c>
      <c r="BI846">
        <v>0</v>
      </c>
      <c r="BJ846">
        <v>0</v>
      </c>
      <c r="BK846">
        <v>0</v>
      </c>
      <c r="BL846" s="15">
        <v>1</v>
      </c>
      <c r="BM846">
        <v>0</v>
      </c>
      <c r="BN846">
        <v>0</v>
      </c>
      <c r="BO846">
        <v>1</v>
      </c>
      <c r="BP846" s="15">
        <v>0</v>
      </c>
      <c r="BQ846">
        <v>0</v>
      </c>
      <c r="BR846">
        <v>0</v>
      </c>
      <c r="BS846" s="15">
        <v>0</v>
      </c>
      <c r="BT846">
        <v>0</v>
      </c>
      <c r="BU846">
        <v>0</v>
      </c>
      <c r="BV846">
        <v>1</v>
      </c>
      <c r="BW846">
        <v>1</v>
      </c>
      <c r="BX846">
        <v>0</v>
      </c>
      <c r="BY846">
        <v>0</v>
      </c>
      <c r="BZ846">
        <v>0</v>
      </c>
      <c r="CA846">
        <v>1</v>
      </c>
      <c r="CB846">
        <v>0</v>
      </c>
      <c r="CC846">
        <v>1</v>
      </c>
      <c r="CD846">
        <v>0</v>
      </c>
      <c r="CE846" s="15">
        <v>0</v>
      </c>
      <c r="CF846">
        <v>0</v>
      </c>
      <c r="CG846">
        <v>0</v>
      </c>
      <c r="CH846">
        <v>0</v>
      </c>
      <c r="CI846">
        <v>1</v>
      </c>
      <c r="CJ846">
        <v>36</v>
      </c>
      <c r="CK846" s="28" t="s">
        <v>80</v>
      </c>
    </row>
    <row r="847" spans="1:89" x14ac:dyDescent="0.35">
      <c r="A847">
        <v>846</v>
      </c>
      <c r="B847">
        <v>58</v>
      </c>
      <c r="C847" s="21" t="s">
        <v>225</v>
      </c>
      <c r="D847" s="11">
        <v>5.7</v>
      </c>
      <c r="E847" s="12">
        <v>0.6</v>
      </c>
      <c r="F847" s="7">
        <f t="shared" si="150"/>
        <v>9.5</v>
      </c>
      <c r="G847" s="8">
        <v>1</v>
      </c>
      <c r="H847" s="9">
        <v>0</v>
      </c>
      <c r="I847" s="9">
        <v>0</v>
      </c>
      <c r="J847" s="9">
        <v>0</v>
      </c>
      <c r="K847" s="9">
        <v>0</v>
      </c>
      <c r="L847" s="8">
        <v>2451</v>
      </c>
      <c r="M847" s="9">
        <v>12</v>
      </c>
      <c r="N847" s="9">
        <f t="shared" si="146"/>
        <v>2438</v>
      </c>
      <c r="O847" s="9">
        <f t="shared" si="147"/>
        <v>14</v>
      </c>
      <c r="P847" s="7">
        <v>7.6</v>
      </c>
      <c r="Q847" s="7">
        <v>4.5999999999999996</v>
      </c>
      <c r="R847" s="9">
        <v>1</v>
      </c>
      <c r="S847" s="9">
        <v>0</v>
      </c>
      <c r="T847" s="9">
        <v>1</v>
      </c>
      <c r="U847" s="9">
        <v>0</v>
      </c>
      <c r="V847" s="9">
        <v>0</v>
      </c>
      <c r="W847" s="25">
        <v>0</v>
      </c>
      <c r="X847" s="9">
        <v>0</v>
      </c>
      <c r="Y847" s="9">
        <v>1</v>
      </c>
      <c r="Z847" s="25">
        <v>0</v>
      </c>
      <c r="AA847" s="9">
        <v>1</v>
      </c>
      <c r="AB847" s="25">
        <v>0</v>
      </c>
      <c r="AC847" s="17">
        <v>2009</v>
      </c>
      <c r="AD847" s="27">
        <v>0.09</v>
      </c>
      <c r="AE847" s="27">
        <v>0.38</v>
      </c>
      <c r="AF847" s="27">
        <v>0.46</v>
      </c>
      <c r="AG847" s="34">
        <v>7.0000000000000007E-2</v>
      </c>
      <c r="AH847" s="33">
        <v>0.3</v>
      </c>
      <c r="AI847" s="15">
        <v>0.7</v>
      </c>
      <c r="AJ847">
        <v>0</v>
      </c>
      <c r="AK847" s="31">
        <v>1</v>
      </c>
      <c r="AL847">
        <v>0.9</v>
      </c>
      <c r="AM847" s="31">
        <v>0.1</v>
      </c>
      <c r="AN847">
        <v>0</v>
      </c>
      <c r="AO847" s="15">
        <v>1</v>
      </c>
      <c r="AP847">
        <v>0</v>
      </c>
      <c r="AQ847" s="15">
        <v>1</v>
      </c>
      <c r="AR847" s="15" t="s">
        <v>5</v>
      </c>
      <c r="AS847">
        <v>0</v>
      </c>
      <c r="AT847">
        <v>1</v>
      </c>
      <c r="AU847">
        <v>0</v>
      </c>
      <c r="AV847">
        <v>0</v>
      </c>
      <c r="AW847">
        <v>0</v>
      </c>
      <c r="AX847">
        <v>0</v>
      </c>
      <c r="AY847" s="15">
        <v>0</v>
      </c>
      <c r="AZ847">
        <v>0</v>
      </c>
      <c r="BA847">
        <v>1</v>
      </c>
      <c r="BB847" s="15">
        <v>0</v>
      </c>
      <c r="BC847">
        <v>1732</v>
      </c>
      <c r="BD847">
        <v>201</v>
      </c>
      <c r="BE847" s="21">
        <v>0.28199999999999997</v>
      </c>
      <c r="BF847" s="21">
        <v>38</v>
      </c>
      <c r="BG847">
        <v>1</v>
      </c>
      <c r="BH847">
        <v>0</v>
      </c>
      <c r="BI847">
        <v>0</v>
      </c>
      <c r="BJ847">
        <v>0</v>
      </c>
      <c r="BK847">
        <v>0</v>
      </c>
      <c r="BL847" s="15">
        <v>0</v>
      </c>
      <c r="BM847">
        <v>0</v>
      </c>
      <c r="BN847">
        <v>0</v>
      </c>
      <c r="BO847">
        <v>0</v>
      </c>
      <c r="BP847" s="15">
        <v>0</v>
      </c>
      <c r="BQ847">
        <v>0</v>
      </c>
      <c r="BR847">
        <v>0</v>
      </c>
      <c r="BS847" s="15">
        <v>0</v>
      </c>
      <c r="BT847">
        <v>0</v>
      </c>
      <c r="BU847">
        <v>0</v>
      </c>
      <c r="BV847">
        <v>1</v>
      </c>
      <c r="BW847">
        <v>1</v>
      </c>
      <c r="BX847">
        <v>0</v>
      </c>
      <c r="BY847">
        <v>0</v>
      </c>
      <c r="BZ847">
        <v>0</v>
      </c>
      <c r="CA847">
        <v>1</v>
      </c>
      <c r="CB847">
        <v>0</v>
      </c>
      <c r="CC847">
        <v>1</v>
      </c>
      <c r="CD847">
        <v>0</v>
      </c>
      <c r="CE847" s="15">
        <v>0</v>
      </c>
      <c r="CF847">
        <v>0</v>
      </c>
      <c r="CG847">
        <v>0</v>
      </c>
      <c r="CH847">
        <v>0</v>
      </c>
      <c r="CI847">
        <v>1</v>
      </c>
      <c r="CJ847">
        <v>36</v>
      </c>
      <c r="CK847" s="28" t="s">
        <v>80</v>
      </c>
    </row>
    <row r="848" spans="1:89" x14ac:dyDescent="0.35">
      <c r="A848">
        <v>847</v>
      </c>
      <c r="B848">
        <v>58</v>
      </c>
      <c r="C848" s="21" t="s">
        <v>225</v>
      </c>
      <c r="D848" s="11">
        <v>5.4</v>
      </c>
      <c r="E848" s="12">
        <v>0.6</v>
      </c>
      <c r="F848" s="7">
        <f t="shared" si="150"/>
        <v>9.0000000000000018</v>
      </c>
      <c r="G848" s="8">
        <v>1</v>
      </c>
      <c r="H848" s="9">
        <v>0</v>
      </c>
      <c r="I848" s="9">
        <v>0</v>
      </c>
      <c r="J848" s="9">
        <v>0</v>
      </c>
      <c r="K848" s="9">
        <v>0</v>
      </c>
      <c r="L848" s="8">
        <v>3119</v>
      </c>
      <c r="M848" s="9">
        <v>12</v>
      </c>
      <c r="N848" s="9">
        <f t="shared" si="146"/>
        <v>3106</v>
      </c>
      <c r="O848" s="9">
        <f t="shared" si="147"/>
        <v>14</v>
      </c>
      <c r="P848" s="7">
        <v>7.6</v>
      </c>
      <c r="Q848" s="7">
        <v>4.5999999999999996</v>
      </c>
      <c r="R848" s="9">
        <v>1</v>
      </c>
      <c r="S848" s="9">
        <v>0</v>
      </c>
      <c r="T848" s="9">
        <v>1</v>
      </c>
      <c r="U848" s="9">
        <v>0</v>
      </c>
      <c r="V848" s="9">
        <v>0</v>
      </c>
      <c r="W848" s="25">
        <v>0</v>
      </c>
      <c r="X848" s="9">
        <v>0</v>
      </c>
      <c r="Y848" s="9">
        <v>1</v>
      </c>
      <c r="Z848" s="25">
        <v>0</v>
      </c>
      <c r="AA848" s="9">
        <v>1</v>
      </c>
      <c r="AB848" s="25">
        <v>0</v>
      </c>
      <c r="AC848" s="17">
        <v>2009</v>
      </c>
      <c r="AD848" s="27">
        <v>0.09</v>
      </c>
      <c r="AE848" s="27">
        <v>0.38</v>
      </c>
      <c r="AF848" s="27">
        <v>0.46</v>
      </c>
      <c r="AG848" s="34">
        <v>7.0000000000000007E-2</v>
      </c>
      <c r="AH848" s="33">
        <v>0.3</v>
      </c>
      <c r="AI848" s="15">
        <v>0.7</v>
      </c>
      <c r="AJ848">
        <v>0</v>
      </c>
      <c r="AK848" s="31">
        <v>1</v>
      </c>
      <c r="AL848">
        <v>0.9</v>
      </c>
      <c r="AM848" s="31">
        <v>0.1</v>
      </c>
      <c r="AN848">
        <v>0</v>
      </c>
      <c r="AO848" s="15">
        <v>1</v>
      </c>
      <c r="AP848">
        <v>0</v>
      </c>
      <c r="AQ848" s="15">
        <v>1</v>
      </c>
      <c r="AR848" s="15" t="s">
        <v>5</v>
      </c>
      <c r="AS848">
        <v>0</v>
      </c>
      <c r="AT848">
        <v>1</v>
      </c>
      <c r="AU848">
        <v>0</v>
      </c>
      <c r="AV848">
        <v>0</v>
      </c>
      <c r="AW848">
        <v>0</v>
      </c>
      <c r="AX848">
        <v>0</v>
      </c>
      <c r="AY848" s="15">
        <v>0</v>
      </c>
      <c r="AZ848">
        <v>0</v>
      </c>
      <c r="BA848">
        <v>1</v>
      </c>
      <c r="BB848" s="15">
        <v>0</v>
      </c>
      <c r="BC848">
        <v>1732</v>
      </c>
      <c r="BD848">
        <v>201</v>
      </c>
      <c r="BE848" s="21">
        <v>0.28199999999999997</v>
      </c>
      <c r="BF848" s="21">
        <v>38</v>
      </c>
      <c r="BG848">
        <v>0</v>
      </c>
      <c r="BH848">
        <v>0</v>
      </c>
      <c r="BI848">
        <v>0</v>
      </c>
      <c r="BJ848">
        <v>1</v>
      </c>
      <c r="BK848">
        <v>0</v>
      </c>
      <c r="BL848" s="15">
        <v>0</v>
      </c>
      <c r="BM848">
        <v>0</v>
      </c>
      <c r="BN848">
        <v>0</v>
      </c>
      <c r="BO848">
        <v>1</v>
      </c>
      <c r="BP848" s="15">
        <v>0</v>
      </c>
      <c r="BQ848">
        <v>0</v>
      </c>
      <c r="BR848">
        <v>0</v>
      </c>
      <c r="BS848" s="15">
        <v>0</v>
      </c>
      <c r="BT848">
        <v>0</v>
      </c>
      <c r="BU848">
        <v>0</v>
      </c>
      <c r="BV848">
        <v>1</v>
      </c>
      <c r="BW848">
        <v>1</v>
      </c>
      <c r="BX848">
        <v>0</v>
      </c>
      <c r="BY848">
        <v>0</v>
      </c>
      <c r="BZ848">
        <v>0</v>
      </c>
      <c r="CA848">
        <v>1</v>
      </c>
      <c r="CB848">
        <v>0</v>
      </c>
      <c r="CC848">
        <v>1</v>
      </c>
      <c r="CD848">
        <v>0</v>
      </c>
      <c r="CE848" s="15">
        <v>0</v>
      </c>
      <c r="CF848">
        <v>0</v>
      </c>
      <c r="CG848">
        <v>0</v>
      </c>
      <c r="CH848">
        <v>0</v>
      </c>
      <c r="CI848">
        <v>1</v>
      </c>
      <c r="CJ848">
        <v>36</v>
      </c>
      <c r="CK848" s="28" t="s">
        <v>80</v>
      </c>
    </row>
    <row r="849" spans="1:89" x14ac:dyDescent="0.35">
      <c r="A849">
        <v>848</v>
      </c>
      <c r="B849">
        <v>58</v>
      </c>
      <c r="C849" s="21" t="s">
        <v>225</v>
      </c>
      <c r="D849" s="11">
        <v>5</v>
      </c>
      <c r="E849" s="12">
        <v>1.5</v>
      </c>
      <c r="F849" s="7">
        <f t="shared" si="150"/>
        <v>3.3333333333333335</v>
      </c>
      <c r="G849" s="8">
        <v>1</v>
      </c>
      <c r="H849" s="9">
        <v>0</v>
      </c>
      <c r="I849" s="9">
        <v>0</v>
      </c>
      <c r="J849" s="9">
        <v>0</v>
      </c>
      <c r="K849" s="9">
        <v>0</v>
      </c>
      <c r="L849" s="8">
        <v>2451</v>
      </c>
      <c r="M849" s="9">
        <v>11</v>
      </c>
      <c r="N849" s="9">
        <f t="shared" si="146"/>
        <v>2439</v>
      </c>
      <c r="O849" s="9">
        <f t="shared" si="147"/>
        <v>14</v>
      </c>
      <c r="P849" s="7">
        <v>7.6</v>
      </c>
      <c r="Q849" s="7">
        <v>4.5999999999999996</v>
      </c>
      <c r="R849" s="9">
        <v>1</v>
      </c>
      <c r="S849" s="9">
        <v>0</v>
      </c>
      <c r="T849" s="9">
        <v>1</v>
      </c>
      <c r="U849" s="9">
        <v>0</v>
      </c>
      <c r="V849" s="9">
        <v>0</v>
      </c>
      <c r="W849" s="25">
        <v>0</v>
      </c>
      <c r="X849" s="9">
        <v>0</v>
      </c>
      <c r="Y849" s="9">
        <v>1</v>
      </c>
      <c r="Z849" s="25">
        <v>0</v>
      </c>
      <c r="AA849" s="9">
        <v>1</v>
      </c>
      <c r="AB849" s="25">
        <v>0</v>
      </c>
      <c r="AC849" s="17">
        <v>2009</v>
      </c>
      <c r="AD849" s="27">
        <v>0.09</v>
      </c>
      <c r="AE849" s="27">
        <v>0.38</v>
      </c>
      <c r="AF849" s="27">
        <v>0.46</v>
      </c>
      <c r="AG849" s="34">
        <v>7.0000000000000007E-2</v>
      </c>
      <c r="AH849" s="33">
        <v>0.3</v>
      </c>
      <c r="AI849" s="15">
        <v>0.7</v>
      </c>
      <c r="AJ849">
        <v>0</v>
      </c>
      <c r="AK849" s="31">
        <v>1</v>
      </c>
      <c r="AL849">
        <v>0.9</v>
      </c>
      <c r="AM849" s="31">
        <v>0.1</v>
      </c>
      <c r="AN849">
        <v>0</v>
      </c>
      <c r="AO849" s="15">
        <v>1</v>
      </c>
      <c r="AP849">
        <v>0</v>
      </c>
      <c r="AQ849" s="15">
        <v>1</v>
      </c>
      <c r="AR849" s="15" t="s">
        <v>5</v>
      </c>
      <c r="AS849">
        <v>0</v>
      </c>
      <c r="AT849">
        <v>1</v>
      </c>
      <c r="AU849">
        <v>0</v>
      </c>
      <c r="AV849">
        <v>0</v>
      </c>
      <c r="AW849">
        <v>0</v>
      </c>
      <c r="AX849">
        <v>0</v>
      </c>
      <c r="AY849" s="15">
        <v>0</v>
      </c>
      <c r="AZ849">
        <v>0</v>
      </c>
      <c r="BA849">
        <v>1</v>
      </c>
      <c r="BB849" s="15">
        <v>0</v>
      </c>
      <c r="BC849">
        <v>1732</v>
      </c>
      <c r="BD849">
        <v>201</v>
      </c>
      <c r="BE849" s="21">
        <v>0.28199999999999997</v>
      </c>
      <c r="BF849" s="21">
        <v>38</v>
      </c>
      <c r="BG849">
        <v>0</v>
      </c>
      <c r="BH849">
        <v>0</v>
      </c>
      <c r="BI849">
        <v>0</v>
      </c>
      <c r="BJ849">
        <v>0</v>
      </c>
      <c r="BK849">
        <v>0</v>
      </c>
      <c r="BL849" s="15">
        <v>1</v>
      </c>
      <c r="BM849">
        <v>0</v>
      </c>
      <c r="BN849">
        <v>1</v>
      </c>
      <c r="BO849">
        <v>0</v>
      </c>
      <c r="BP849" s="15">
        <v>0</v>
      </c>
      <c r="BQ849">
        <v>0</v>
      </c>
      <c r="BR849">
        <v>0</v>
      </c>
      <c r="BS849" s="15">
        <v>0</v>
      </c>
      <c r="BT849">
        <v>0</v>
      </c>
      <c r="BU849">
        <v>0</v>
      </c>
      <c r="BV849">
        <v>1</v>
      </c>
      <c r="BW849">
        <v>1</v>
      </c>
      <c r="BX849">
        <v>0</v>
      </c>
      <c r="BY849">
        <v>0</v>
      </c>
      <c r="BZ849">
        <v>0</v>
      </c>
      <c r="CA849">
        <v>1</v>
      </c>
      <c r="CB849">
        <v>0</v>
      </c>
      <c r="CC849">
        <v>1</v>
      </c>
      <c r="CD849">
        <v>0</v>
      </c>
      <c r="CE849" s="15">
        <v>0</v>
      </c>
      <c r="CF849">
        <v>0</v>
      </c>
      <c r="CG849">
        <v>0</v>
      </c>
      <c r="CH849">
        <v>0</v>
      </c>
      <c r="CI849">
        <v>1</v>
      </c>
      <c r="CJ849">
        <v>36</v>
      </c>
      <c r="CK849" s="28" t="s">
        <v>80</v>
      </c>
    </row>
    <row r="850" spans="1:89" x14ac:dyDescent="0.35">
      <c r="A850">
        <v>849</v>
      </c>
      <c r="B850">
        <v>58</v>
      </c>
      <c r="C850" s="21" t="s">
        <v>225</v>
      </c>
      <c r="D850" s="11">
        <v>6.3</v>
      </c>
      <c r="E850" s="12">
        <v>1.3</v>
      </c>
      <c r="F850" s="7">
        <f t="shared" si="150"/>
        <v>4.8461538461538458</v>
      </c>
      <c r="G850" s="8">
        <v>1</v>
      </c>
      <c r="H850" s="9">
        <v>0</v>
      </c>
      <c r="I850" s="9">
        <v>0</v>
      </c>
      <c r="J850" s="9">
        <v>0</v>
      </c>
      <c r="K850" s="9">
        <v>0</v>
      </c>
      <c r="L850" s="8">
        <v>2451</v>
      </c>
      <c r="M850" s="9">
        <v>12</v>
      </c>
      <c r="N850" s="9">
        <f t="shared" si="146"/>
        <v>2438</v>
      </c>
      <c r="O850" s="9">
        <f t="shared" si="147"/>
        <v>14</v>
      </c>
      <c r="P850" s="7">
        <v>7.6</v>
      </c>
      <c r="Q850" s="7">
        <v>4.5999999999999996</v>
      </c>
      <c r="R850" s="9">
        <v>1</v>
      </c>
      <c r="S850" s="9">
        <v>0</v>
      </c>
      <c r="T850" s="9">
        <v>1</v>
      </c>
      <c r="U850" s="9">
        <v>0</v>
      </c>
      <c r="V850" s="9">
        <v>0</v>
      </c>
      <c r="W850" s="25">
        <v>0</v>
      </c>
      <c r="X850" s="9">
        <v>0</v>
      </c>
      <c r="Y850" s="9">
        <v>1</v>
      </c>
      <c r="Z850" s="25">
        <v>0</v>
      </c>
      <c r="AA850" s="9">
        <v>1</v>
      </c>
      <c r="AB850" s="25">
        <v>0</v>
      </c>
      <c r="AC850" s="17">
        <v>2009</v>
      </c>
      <c r="AD850" s="27">
        <v>0.09</v>
      </c>
      <c r="AE850" s="27">
        <v>0.38</v>
      </c>
      <c r="AF850" s="27">
        <v>0.46</v>
      </c>
      <c r="AG850" s="34">
        <v>7.0000000000000007E-2</v>
      </c>
      <c r="AH850" s="33">
        <v>0.3</v>
      </c>
      <c r="AI850" s="15">
        <v>0.7</v>
      </c>
      <c r="AJ850">
        <v>0</v>
      </c>
      <c r="AK850" s="31">
        <v>1</v>
      </c>
      <c r="AL850">
        <v>0.9</v>
      </c>
      <c r="AM850" s="31">
        <v>0.1</v>
      </c>
      <c r="AN850">
        <v>0</v>
      </c>
      <c r="AO850" s="15">
        <v>1</v>
      </c>
      <c r="AP850">
        <v>0</v>
      </c>
      <c r="AQ850" s="15">
        <v>1</v>
      </c>
      <c r="AR850" s="15" t="s">
        <v>5</v>
      </c>
      <c r="AS850">
        <v>0</v>
      </c>
      <c r="AT850">
        <v>1</v>
      </c>
      <c r="AU850">
        <v>0</v>
      </c>
      <c r="AV850">
        <v>0</v>
      </c>
      <c r="AW850">
        <v>0</v>
      </c>
      <c r="AX850">
        <v>0</v>
      </c>
      <c r="AY850" s="15">
        <v>0</v>
      </c>
      <c r="AZ850">
        <v>0</v>
      </c>
      <c r="BA850">
        <v>1</v>
      </c>
      <c r="BB850" s="15">
        <v>0</v>
      </c>
      <c r="BC850">
        <v>1732</v>
      </c>
      <c r="BD850">
        <v>201</v>
      </c>
      <c r="BE850" s="21">
        <v>0.28199999999999997</v>
      </c>
      <c r="BF850" s="21">
        <v>38</v>
      </c>
      <c r="BG850">
        <v>0</v>
      </c>
      <c r="BH850">
        <v>0</v>
      </c>
      <c r="BI850">
        <v>0</v>
      </c>
      <c r="BJ850">
        <v>0</v>
      </c>
      <c r="BK850">
        <v>0</v>
      </c>
      <c r="BL850" s="15">
        <v>1</v>
      </c>
      <c r="BM850">
        <v>0</v>
      </c>
      <c r="BN850">
        <v>1</v>
      </c>
      <c r="BO850">
        <v>0</v>
      </c>
      <c r="BP850" s="15">
        <v>0</v>
      </c>
      <c r="BQ850">
        <v>0</v>
      </c>
      <c r="BR850">
        <v>0</v>
      </c>
      <c r="BS850" s="15">
        <v>0</v>
      </c>
      <c r="BT850">
        <v>0</v>
      </c>
      <c r="BU850">
        <v>0</v>
      </c>
      <c r="BV850">
        <v>1</v>
      </c>
      <c r="BW850">
        <v>1</v>
      </c>
      <c r="BX850">
        <v>0</v>
      </c>
      <c r="BY850">
        <v>0</v>
      </c>
      <c r="BZ850">
        <v>0</v>
      </c>
      <c r="CA850">
        <v>1</v>
      </c>
      <c r="CB850">
        <v>0</v>
      </c>
      <c r="CC850">
        <v>1</v>
      </c>
      <c r="CD850">
        <v>0</v>
      </c>
      <c r="CE850" s="15">
        <v>0</v>
      </c>
      <c r="CF850">
        <v>0</v>
      </c>
      <c r="CG850">
        <v>0</v>
      </c>
      <c r="CH850">
        <v>0</v>
      </c>
      <c r="CI850">
        <v>1</v>
      </c>
      <c r="CJ850">
        <v>36</v>
      </c>
      <c r="CK850" s="28" t="s">
        <v>80</v>
      </c>
    </row>
    <row r="851" spans="1:89" x14ac:dyDescent="0.35">
      <c r="A851">
        <v>850</v>
      </c>
      <c r="B851">
        <v>58</v>
      </c>
      <c r="C851" s="21" t="s">
        <v>225</v>
      </c>
      <c r="D851" s="11">
        <v>4.5</v>
      </c>
      <c r="E851" s="12">
        <v>0.9</v>
      </c>
      <c r="F851" s="7">
        <f t="shared" si="150"/>
        <v>5</v>
      </c>
      <c r="G851" s="8">
        <v>1</v>
      </c>
      <c r="H851" s="9">
        <v>0</v>
      </c>
      <c r="I851" s="9">
        <v>0</v>
      </c>
      <c r="J851" s="9">
        <v>0</v>
      </c>
      <c r="K851" s="9">
        <v>0</v>
      </c>
      <c r="L851" s="8">
        <v>1405</v>
      </c>
      <c r="M851" s="9">
        <v>11</v>
      </c>
      <c r="N851" s="9">
        <f t="shared" si="146"/>
        <v>1393</v>
      </c>
      <c r="O851" s="9">
        <f t="shared" si="147"/>
        <v>14</v>
      </c>
      <c r="P851" s="7">
        <v>7.6</v>
      </c>
      <c r="Q851" s="7">
        <v>4.5999999999999996</v>
      </c>
      <c r="R851" s="9">
        <v>1</v>
      </c>
      <c r="S851" s="9">
        <v>0</v>
      </c>
      <c r="T851" s="9">
        <v>1</v>
      </c>
      <c r="U851" s="9">
        <v>0</v>
      </c>
      <c r="V851" s="9">
        <v>0</v>
      </c>
      <c r="W851" s="25">
        <v>0</v>
      </c>
      <c r="X851" s="9">
        <v>0</v>
      </c>
      <c r="Y851" s="9">
        <v>1</v>
      </c>
      <c r="Z851" s="25">
        <v>0</v>
      </c>
      <c r="AA851" s="9">
        <v>1</v>
      </c>
      <c r="AB851" s="25">
        <v>0</v>
      </c>
      <c r="AC851" s="17">
        <v>2009</v>
      </c>
      <c r="AD851" s="27">
        <v>0.09</v>
      </c>
      <c r="AE851" s="27">
        <v>0.38</v>
      </c>
      <c r="AF851" s="27">
        <v>0.46</v>
      </c>
      <c r="AG851" s="34">
        <v>7.0000000000000007E-2</v>
      </c>
      <c r="AH851" s="33">
        <v>0.3</v>
      </c>
      <c r="AI851" s="15">
        <v>0.7</v>
      </c>
      <c r="AJ851">
        <v>1</v>
      </c>
      <c r="AK851" s="31">
        <v>0</v>
      </c>
      <c r="AL851">
        <v>0.9</v>
      </c>
      <c r="AM851" s="31">
        <v>0.1</v>
      </c>
      <c r="AN851">
        <v>0</v>
      </c>
      <c r="AO851" s="15">
        <v>1</v>
      </c>
      <c r="AP851">
        <v>0.38</v>
      </c>
      <c r="AQ851" s="15">
        <v>0.62</v>
      </c>
      <c r="AR851" s="15" t="s">
        <v>5</v>
      </c>
      <c r="AS851">
        <v>0</v>
      </c>
      <c r="AT851">
        <v>1</v>
      </c>
      <c r="AU851">
        <v>0</v>
      </c>
      <c r="AV851">
        <v>0</v>
      </c>
      <c r="AW851">
        <v>0</v>
      </c>
      <c r="AX851">
        <v>0</v>
      </c>
      <c r="AY851" s="15">
        <v>0</v>
      </c>
      <c r="AZ851">
        <v>0</v>
      </c>
      <c r="BA851">
        <v>1</v>
      </c>
      <c r="BB851" s="15">
        <v>0</v>
      </c>
      <c r="BC851">
        <v>1732</v>
      </c>
      <c r="BD851">
        <v>201</v>
      </c>
      <c r="BE851" s="21">
        <v>0.28199999999999997</v>
      </c>
      <c r="BF851" s="21">
        <v>38</v>
      </c>
      <c r="BG851">
        <v>1</v>
      </c>
      <c r="BH851">
        <v>0</v>
      </c>
      <c r="BI851">
        <v>0</v>
      </c>
      <c r="BJ851">
        <v>0</v>
      </c>
      <c r="BK851">
        <v>0</v>
      </c>
      <c r="BL851" s="15">
        <v>0</v>
      </c>
      <c r="BM851">
        <v>0</v>
      </c>
      <c r="BN851">
        <v>0</v>
      </c>
      <c r="BO851">
        <v>1</v>
      </c>
      <c r="BP851" s="15">
        <v>0</v>
      </c>
      <c r="BQ851">
        <v>0</v>
      </c>
      <c r="BR851">
        <v>0</v>
      </c>
      <c r="BS851" s="15">
        <v>0</v>
      </c>
      <c r="BT851">
        <v>0</v>
      </c>
      <c r="BU851">
        <v>0</v>
      </c>
      <c r="BV851">
        <v>1</v>
      </c>
      <c r="BW851">
        <v>1</v>
      </c>
      <c r="BX851">
        <v>0</v>
      </c>
      <c r="BY851">
        <v>0</v>
      </c>
      <c r="BZ851">
        <v>0</v>
      </c>
      <c r="CA851">
        <v>1</v>
      </c>
      <c r="CB851">
        <v>0</v>
      </c>
      <c r="CC851">
        <v>1</v>
      </c>
      <c r="CD851">
        <v>0</v>
      </c>
      <c r="CE851" s="15">
        <v>0</v>
      </c>
      <c r="CF851">
        <v>0</v>
      </c>
      <c r="CG851">
        <v>0</v>
      </c>
      <c r="CH851">
        <v>0</v>
      </c>
      <c r="CI851">
        <v>1</v>
      </c>
      <c r="CJ851">
        <v>36</v>
      </c>
      <c r="CK851" s="28" t="s">
        <v>80</v>
      </c>
    </row>
    <row r="852" spans="1:89" x14ac:dyDescent="0.35">
      <c r="A852">
        <v>851</v>
      </c>
      <c r="B852">
        <v>58</v>
      </c>
      <c r="C852" s="21" t="s">
        <v>225</v>
      </c>
      <c r="D852" s="11">
        <v>8</v>
      </c>
      <c r="E852" s="12">
        <v>3.4</v>
      </c>
      <c r="F852" s="7">
        <f t="shared" si="150"/>
        <v>2.3529411764705883</v>
      </c>
      <c r="G852" s="8">
        <v>1</v>
      </c>
      <c r="H852" s="9">
        <v>0</v>
      </c>
      <c r="I852" s="9">
        <v>0</v>
      </c>
      <c r="J852" s="9">
        <v>0</v>
      </c>
      <c r="K852" s="9">
        <v>0</v>
      </c>
      <c r="L852" s="8">
        <v>1405</v>
      </c>
      <c r="M852" s="9">
        <v>10</v>
      </c>
      <c r="N852" s="9">
        <f t="shared" si="146"/>
        <v>1394</v>
      </c>
      <c r="O852" s="9">
        <f t="shared" si="147"/>
        <v>14</v>
      </c>
      <c r="P852" s="7">
        <v>7.6</v>
      </c>
      <c r="Q852" s="7">
        <v>4.5999999999999996</v>
      </c>
      <c r="R852" s="9">
        <v>1</v>
      </c>
      <c r="S852" s="9">
        <v>0</v>
      </c>
      <c r="T852" s="9">
        <v>1</v>
      </c>
      <c r="U852" s="9">
        <v>0</v>
      </c>
      <c r="V852" s="9">
        <v>0</v>
      </c>
      <c r="W852" s="25">
        <v>0</v>
      </c>
      <c r="X852" s="9">
        <v>0</v>
      </c>
      <c r="Y852" s="9">
        <v>1</v>
      </c>
      <c r="Z852" s="25">
        <v>0</v>
      </c>
      <c r="AA852" s="9">
        <v>1</v>
      </c>
      <c r="AB852" s="25">
        <v>0</v>
      </c>
      <c r="AC852" s="17">
        <v>2009</v>
      </c>
      <c r="AD852" s="27">
        <v>0.09</v>
      </c>
      <c r="AE852" s="27">
        <v>0.38</v>
      </c>
      <c r="AF852" s="27">
        <v>0.46</v>
      </c>
      <c r="AG852" s="34">
        <v>7.0000000000000007E-2</v>
      </c>
      <c r="AH852" s="33">
        <v>0.3</v>
      </c>
      <c r="AI852" s="15">
        <v>0.7</v>
      </c>
      <c r="AJ852">
        <v>1</v>
      </c>
      <c r="AK852" s="31">
        <v>0</v>
      </c>
      <c r="AL852">
        <v>0.9</v>
      </c>
      <c r="AM852" s="31">
        <v>0.1</v>
      </c>
      <c r="AN852">
        <v>0</v>
      </c>
      <c r="AO852" s="15">
        <v>1</v>
      </c>
      <c r="AP852">
        <v>0.38</v>
      </c>
      <c r="AQ852" s="15">
        <v>0.62</v>
      </c>
      <c r="AR852" s="15" t="s">
        <v>5</v>
      </c>
      <c r="AS852">
        <v>0</v>
      </c>
      <c r="AT852">
        <v>1</v>
      </c>
      <c r="AU852">
        <v>0</v>
      </c>
      <c r="AV852">
        <v>0</v>
      </c>
      <c r="AW852">
        <v>0</v>
      </c>
      <c r="AX852">
        <v>0</v>
      </c>
      <c r="AY852" s="15">
        <v>0</v>
      </c>
      <c r="AZ852">
        <v>0</v>
      </c>
      <c r="BA852">
        <v>1</v>
      </c>
      <c r="BB852" s="15">
        <v>0</v>
      </c>
      <c r="BC852">
        <v>1732</v>
      </c>
      <c r="BD852">
        <v>201</v>
      </c>
      <c r="BE852" s="21">
        <v>0.28199999999999997</v>
      </c>
      <c r="BF852" s="21">
        <v>38</v>
      </c>
      <c r="BG852">
        <v>0</v>
      </c>
      <c r="BH852">
        <v>0</v>
      </c>
      <c r="BI852">
        <v>0</v>
      </c>
      <c r="BJ852">
        <v>0</v>
      </c>
      <c r="BK852">
        <v>0</v>
      </c>
      <c r="BL852" s="15">
        <v>1</v>
      </c>
      <c r="BM852">
        <v>0</v>
      </c>
      <c r="BN852">
        <v>1</v>
      </c>
      <c r="BO852">
        <v>0</v>
      </c>
      <c r="BP852" s="15">
        <v>0</v>
      </c>
      <c r="BQ852">
        <v>0</v>
      </c>
      <c r="BR852">
        <v>0</v>
      </c>
      <c r="BS852" s="15">
        <v>0</v>
      </c>
      <c r="BT852">
        <v>0</v>
      </c>
      <c r="BU852">
        <v>0</v>
      </c>
      <c r="BV852">
        <v>1</v>
      </c>
      <c r="BW852">
        <v>1</v>
      </c>
      <c r="BX852">
        <v>0</v>
      </c>
      <c r="BY852">
        <v>0</v>
      </c>
      <c r="BZ852">
        <v>0</v>
      </c>
      <c r="CA852">
        <v>1</v>
      </c>
      <c r="CB852">
        <v>0</v>
      </c>
      <c r="CC852">
        <v>1</v>
      </c>
      <c r="CD852">
        <v>0</v>
      </c>
      <c r="CE852" s="15">
        <v>0</v>
      </c>
      <c r="CF852">
        <v>0</v>
      </c>
      <c r="CG852">
        <v>0</v>
      </c>
      <c r="CH852">
        <v>0</v>
      </c>
      <c r="CI852">
        <v>1</v>
      </c>
      <c r="CJ852">
        <v>36</v>
      </c>
      <c r="CK852" s="28" t="s">
        <v>80</v>
      </c>
    </row>
    <row r="853" spans="1:89" x14ac:dyDescent="0.35">
      <c r="A853">
        <v>852</v>
      </c>
      <c r="B853">
        <v>58</v>
      </c>
      <c r="C853" s="21" t="s">
        <v>225</v>
      </c>
      <c r="D853" s="11">
        <v>8</v>
      </c>
      <c r="E853" s="12">
        <v>3.5</v>
      </c>
      <c r="F853" s="7">
        <f t="shared" si="150"/>
        <v>2.2857142857142856</v>
      </c>
      <c r="G853" s="8">
        <v>1</v>
      </c>
      <c r="H853" s="9">
        <v>0</v>
      </c>
      <c r="I853" s="9">
        <v>0</v>
      </c>
      <c r="J853" s="9">
        <v>0</v>
      </c>
      <c r="K853" s="9">
        <v>0</v>
      </c>
      <c r="L853" s="8">
        <v>1405</v>
      </c>
      <c r="M853" s="9">
        <v>10</v>
      </c>
      <c r="N853" s="9">
        <f t="shared" si="146"/>
        <v>1394</v>
      </c>
      <c r="O853" s="9">
        <f t="shared" si="147"/>
        <v>14</v>
      </c>
      <c r="P853" s="7">
        <v>7.6</v>
      </c>
      <c r="Q853" s="7">
        <v>4.5999999999999996</v>
      </c>
      <c r="R853" s="9">
        <v>1</v>
      </c>
      <c r="S853" s="9">
        <v>0</v>
      </c>
      <c r="T853" s="9">
        <v>1</v>
      </c>
      <c r="U853" s="9">
        <v>0</v>
      </c>
      <c r="V853" s="9">
        <v>0</v>
      </c>
      <c r="W853" s="25">
        <v>0</v>
      </c>
      <c r="X853" s="9">
        <v>0</v>
      </c>
      <c r="Y853" s="9">
        <v>1</v>
      </c>
      <c r="Z853" s="25">
        <v>0</v>
      </c>
      <c r="AA853" s="9">
        <v>1</v>
      </c>
      <c r="AB853" s="25">
        <v>0</v>
      </c>
      <c r="AC853" s="17">
        <v>2009</v>
      </c>
      <c r="AD853" s="27">
        <v>0.09</v>
      </c>
      <c r="AE853" s="27">
        <v>0.38</v>
      </c>
      <c r="AF853" s="27">
        <v>0.46</v>
      </c>
      <c r="AG853" s="34">
        <v>7.0000000000000007E-2</v>
      </c>
      <c r="AH853" s="33">
        <v>0.3</v>
      </c>
      <c r="AI853" s="15">
        <v>0.7</v>
      </c>
      <c r="AJ853">
        <v>1</v>
      </c>
      <c r="AK853" s="31">
        <v>0</v>
      </c>
      <c r="AL853">
        <v>0.9</v>
      </c>
      <c r="AM853" s="31">
        <v>0.1</v>
      </c>
      <c r="AN853">
        <v>0</v>
      </c>
      <c r="AO853" s="15">
        <v>1</v>
      </c>
      <c r="AP853">
        <v>0.38</v>
      </c>
      <c r="AQ853" s="15">
        <v>0.62</v>
      </c>
      <c r="AR853" s="15" t="s">
        <v>5</v>
      </c>
      <c r="AS853">
        <v>0</v>
      </c>
      <c r="AT853">
        <v>1</v>
      </c>
      <c r="AU853">
        <v>0</v>
      </c>
      <c r="AV853">
        <v>0</v>
      </c>
      <c r="AW853">
        <v>0</v>
      </c>
      <c r="AX853">
        <v>0</v>
      </c>
      <c r="AY853" s="15">
        <v>0</v>
      </c>
      <c r="AZ853">
        <v>0</v>
      </c>
      <c r="BA853">
        <v>1</v>
      </c>
      <c r="BB853" s="15">
        <v>0</v>
      </c>
      <c r="BC853">
        <v>1732</v>
      </c>
      <c r="BD853">
        <v>201</v>
      </c>
      <c r="BE853" s="21">
        <v>0.28199999999999997</v>
      </c>
      <c r="BF853" s="21">
        <v>38</v>
      </c>
      <c r="BG853">
        <v>0</v>
      </c>
      <c r="BH853">
        <v>0</v>
      </c>
      <c r="BI853">
        <v>0</v>
      </c>
      <c r="BJ853">
        <v>0</v>
      </c>
      <c r="BK853">
        <v>0</v>
      </c>
      <c r="BL853" s="15">
        <v>1</v>
      </c>
      <c r="BM853">
        <v>0</v>
      </c>
      <c r="BN853">
        <v>1</v>
      </c>
      <c r="BO853">
        <v>0</v>
      </c>
      <c r="BP853" s="15">
        <v>0</v>
      </c>
      <c r="BQ853">
        <v>0</v>
      </c>
      <c r="BR853">
        <v>0</v>
      </c>
      <c r="BS853" s="15">
        <v>0</v>
      </c>
      <c r="BT853">
        <v>0</v>
      </c>
      <c r="BU853">
        <v>0</v>
      </c>
      <c r="BV853">
        <v>1</v>
      </c>
      <c r="BW853">
        <v>1</v>
      </c>
      <c r="BX853">
        <v>0</v>
      </c>
      <c r="BY853">
        <v>0</v>
      </c>
      <c r="BZ853">
        <v>0</v>
      </c>
      <c r="CA853">
        <v>1</v>
      </c>
      <c r="CB853">
        <v>0</v>
      </c>
      <c r="CC853">
        <v>1</v>
      </c>
      <c r="CD853">
        <v>0</v>
      </c>
      <c r="CE853" s="15">
        <v>0</v>
      </c>
      <c r="CF853">
        <v>0</v>
      </c>
      <c r="CG853">
        <v>0</v>
      </c>
      <c r="CH853">
        <v>0</v>
      </c>
      <c r="CI853">
        <v>1</v>
      </c>
      <c r="CJ853">
        <v>36</v>
      </c>
      <c r="CK853" s="28" t="s">
        <v>80</v>
      </c>
    </row>
    <row r="854" spans="1:89" x14ac:dyDescent="0.35">
      <c r="A854">
        <v>853</v>
      </c>
      <c r="B854">
        <v>58</v>
      </c>
      <c r="C854" s="21" t="s">
        <v>225</v>
      </c>
      <c r="D854" s="11">
        <v>8.4</v>
      </c>
      <c r="E854" s="12">
        <v>3.8</v>
      </c>
      <c r="F854" s="7">
        <f t="shared" si="150"/>
        <v>2.2105263157894739</v>
      </c>
      <c r="G854" s="8">
        <v>1</v>
      </c>
      <c r="H854" s="9">
        <v>0</v>
      </c>
      <c r="I854" s="9">
        <v>0</v>
      </c>
      <c r="J854" s="9">
        <v>0</v>
      </c>
      <c r="K854" s="9">
        <v>0</v>
      </c>
      <c r="L854" s="8">
        <v>1405</v>
      </c>
      <c r="M854" s="9">
        <v>10</v>
      </c>
      <c r="N854" s="9">
        <f t="shared" si="146"/>
        <v>1394</v>
      </c>
      <c r="O854" s="9">
        <f t="shared" si="147"/>
        <v>14</v>
      </c>
      <c r="P854" s="7">
        <v>7.6</v>
      </c>
      <c r="Q854" s="7">
        <v>4.5999999999999996</v>
      </c>
      <c r="R854" s="9">
        <v>1</v>
      </c>
      <c r="S854" s="9">
        <v>0</v>
      </c>
      <c r="T854" s="9">
        <v>1</v>
      </c>
      <c r="U854" s="9">
        <v>0</v>
      </c>
      <c r="V854" s="9">
        <v>0</v>
      </c>
      <c r="W854" s="25">
        <v>0</v>
      </c>
      <c r="X854" s="9">
        <v>0</v>
      </c>
      <c r="Y854" s="9">
        <v>1</v>
      </c>
      <c r="Z854" s="25">
        <v>0</v>
      </c>
      <c r="AA854" s="9">
        <v>1</v>
      </c>
      <c r="AB854" s="25">
        <v>0</v>
      </c>
      <c r="AC854" s="17">
        <v>2009</v>
      </c>
      <c r="AD854" s="27">
        <v>0.09</v>
      </c>
      <c r="AE854" s="27">
        <v>0.38</v>
      </c>
      <c r="AF854" s="27">
        <v>0.46</v>
      </c>
      <c r="AG854" s="34">
        <v>7.0000000000000007E-2</v>
      </c>
      <c r="AH854" s="33">
        <v>0.3</v>
      </c>
      <c r="AI854" s="15">
        <v>0.7</v>
      </c>
      <c r="AJ854">
        <v>1</v>
      </c>
      <c r="AK854" s="31">
        <v>0</v>
      </c>
      <c r="AL854">
        <v>0.9</v>
      </c>
      <c r="AM854" s="31">
        <v>0.1</v>
      </c>
      <c r="AN854">
        <v>0</v>
      </c>
      <c r="AO854" s="15">
        <v>1</v>
      </c>
      <c r="AP854">
        <v>0.38</v>
      </c>
      <c r="AQ854" s="15">
        <v>0.62</v>
      </c>
      <c r="AR854" s="15" t="s">
        <v>5</v>
      </c>
      <c r="AS854">
        <v>0</v>
      </c>
      <c r="AT854">
        <v>1</v>
      </c>
      <c r="AU854">
        <v>0</v>
      </c>
      <c r="AV854">
        <v>0</v>
      </c>
      <c r="AW854">
        <v>0</v>
      </c>
      <c r="AX854">
        <v>0</v>
      </c>
      <c r="AY854" s="15">
        <v>0</v>
      </c>
      <c r="AZ854">
        <v>0</v>
      </c>
      <c r="BA854">
        <v>1</v>
      </c>
      <c r="BB854" s="15">
        <v>0</v>
      </c>
      <c r="BC854">
        <v>1732</v>
      </c>
      <c r="BD854">
        <v>201</v>
      </c>
      <c r="BE854" s="21">
        <v>0.28199999999999997</v>
      </c>
      <c r="BF854" s="21">
        <v>38</v>
      </c>
      <c r="BG854">
        <v>0</v>
      </c>
      <c r="BH854">
        <v>0</v>
      </c>
      <c r="BI854">
        <v>0</v>
      </c>
      <c r="BJ854">
        <v>0</v>
      </c>
      <c r="BK854">
        <v>0</v>
      </c>
      <c r="BL854" s="15">
        <v>1</v>
      </c>
      <c r="BM854">
        <v>0</v>
      </c>
      <c r="BN854">
        <v>1</v>
      </c>
      <c r="BO854">
        <v>0</v>
      </c>
      <c r="BP854" s="15">
        <v>0</v>
      </c>
      <c r="BQ854">
        <v>0</v>
      </c>
      <c r="BR854">
        <v>0</v>
      </c>
      <c r="BS854" s="15">
        <v>0</v>
      </c>
      <c r="BT854">
        <v>0</v>
      </c>
      <c r="BU854">
        <v>0</v>
      </c>
      <c r="BV854">
        <v>1</v>
      </c>
      <c r="BW854">
        <v>1</v>
      </c>
      <c r="BX854">
        <v>0</v>
      </c>
      <c r="BY854">
        <v>0</v>
      </c>
      <c r="BZ854">
        <v>0</v>
      </c>
      <c r="CA854">
        <v>1</v>
      </c>
      <c r="CB854">
        <v>0</v>
      </c>
      <c r="CC854">
        <v>1</v>
      </c>
      <c r="CD854">
        <v>0</v>
      </c>
      <c r="CE854" s="15">
        <v>0</v>
      </c>
      <c r="CF854">
        <v>0</v>
      </c>
      <c r="CG854">
        <v>0</v>
      </c>
      <c r="CH854">
        <v>0</v>
      </c>
      <c r="CI854">
        <v>1</v>
      </c>
      <c r="CJ854">
        <v>36</v>
      </c>
      <c r="CK854" s="28" t="s">
        <v>80</v>
      </c>
    </row>
    <row r="855" spans="1:89" x14ac:dyDescent="0.35">
      <c r="A855">
        <v>854</v>
      </c>
      <c r="B855">
        <v>58</v>
      </c>
      <c r="C855" s="21" t="s">
        <v>225</v>
      </c>
      <c r="D855" s="11">
        <v>3.6</v>
      </c>
      <c r="E855" s="12">
        <v>0.8</v>
      </c>
      <c r="F855" s="7">
        <f t="shared" si="150"/>
        <v>4.5</v>
      </c>
      <c r="G855" s="8">
        <v>1</v>
      </c>
      <c r="H855" s="9">
        <v>0</v>
      </c>
      <c r="I855" s="9">
        <v>0</v>
      </c>
      <c r="J855" s="9">
        <v>0</v>
      </c>
      <c r="K855" s="9">
        <v>0</v>
      </c>
      <c r="L855" s="8">
        <v>945</v>
      </c>
      <c r="M855" s="9">
        <v>11</v>
      </c>
      <c r="N855" s="9">
        <f t="shared" si="146"/>
        <v>933</v>
      </c>
      <c r="O855" s="9">
        <f t="shared" si="147"/>
        <v>14</v>
      </c>
      <c r="P855" s="7">
        <v>7.6</v>
      </c>
      <c r="Q855" s="7">
        <v>4.5999999999999996</v>
      </c>
      <c r="R855" s="9">
        <v>1</v>
      </c>
      <c r="S855" s="9">
        <v>0</v>
      </c>
      <c r="T855" s="9">
        <v>1</v>
      </c>
      <c r="U855" s="9">
        <v>0</v>
      </c>
      <c r="V855" s="9">
        <v>0</v>
      </c>
      <c r="W855" s="25">
        <v>0</v>
      </c>
      <c r="X855" s="9">
        <v>0</v>
      </c>
      <c r="Y855" s="9">
        <v>1</v>
      </c>
      <c r="Z855" s="25">
        <v>0</v>
      </c>
      <c r="AA855" s="9">
        <v>1</v>
      </c>
      <c r="AB855" s="25">
        <v>0</v>
      </c>
      <c r="AC855" s="17">
        <v>2009</v>
      </c>
      <c r="AD855" s="27">
        <v>0.09</v>
      </c>
      <c r="AE855" s="27">
        <v>0.38</v>
      </c>
      <c r="AF855" s="27">
        <v>0.46</v>
      </c>
      <c r="AG855" s="34">
        <v>7.0000000000000007E-2</v>
      </c>
      <c r="AH855" s="33">
        <v>0.3</v>
      </c>
      <c r="AI855" s="15">
        <v>0.7</v>
      </c>
      <c r="AJ855">
        <v>0</v>
      </c>
      <c r="AK855" s="31">
        <v>1</v>
      </c>
      <c r="AL855">
        <v>0.9</v>
      </c>
      <c r="AM855" s="31">
        <v>0.1</v>
      </c>
      <c r="AN855">
        <v>0</v>
      </c>
      <c r="AO855" s="15">
        <v>1</v>
      </c>
      <c r="AP855">
        <v>0.38</v>
      </c>
      <c r="AQ855" s="15">
        <v>0.62</v>
      </c>
      <c r="AR855" s="15" t="s">
        <v>5</v>
      </c>
      <c r="AS855">
        <v>0</v>
      </c>
      <c r="AT855">
        <v>1</v>
      </c>
      <c r="AU855">
        <v>0</v>
      </c>
      <c r="AV855">
        <v>0</v>
      </c>
      <c r="AW855">
        <v>0</v>
      </c>
      <c r="AX855">
        <v>0</v>
      </c>
      <c r="AY855" s="15">
        <v>0</v>
      </c>
      <c r="AZ855">
        <v>0</v>
      </c>
      <c r="BA855">
        <v>1</v>
      </c>
      <c r="BB855" s="15">
        <v>0</v>
      </c>
      <c r="BC855">
        <v>1732</v>
      </c>
      <c r="BD855">
        <v>201</v>
      </c>
      <c r="BE855" s="21">
        <v>0.28199999999999997</v>
      </c>
      <c r="BF855" s="21">
        <v>38</v>
      </c>
      <c r="BG855">
        <v>1</v>
      </c>
      <c r="BH855">
        <v>0</v>
      </c>
      <c r="BI855">
        <v>0</v>
      </c>
      <c r="BJ855">
        <v>0</v>
      </c>
      <c r="BK855">
        <v>0</v>
      </c>
      <c r="BL855" s="15">
        <v>0</v>
      </c>
      <c r="BM855">
        <v>0</v>
      </c>
      <c r="BN855">
        <v>0</v>
      </c>
      <c r="BO855">
        <v>1</v>
      </c>
      <c r="BP855" s="15">
        <v>0</v>
      </c>
      <c r="BQ855">
        <v>0</v>
      </c>
      <c r="BR855">
        <v>0</v>
      </c>
      <c r="BS855" s="15">
        <v>0</v>
      </c>
      <c r="BT855">
        <v>0</v>
      </c>
      <c r="BU855">
        <v>0</v>
      </c>
      <c r="BV855">
        <v>1</v>
      </c>
      <c r="BW855">
        <v>1</v>
      </c>
      <c r="BX855">
        <v>0</v>
      </c>
      <c r="BY855">
        <v>0</v>
      </c>
      <c r="BZ855">
        <v>0</v>
      </c>
      <c r="CA855">
        <v>1</v>
      </c>
      <c r="CB855">
        <v>0</v>
      </c>
      <c r="CC855">
        <v>1</v>
      </c>
      <c r="CD855">
        <v>0</v>
      </c>
      <c r="CE855" s="15">
        <v>0</v>
      </c>
      <c r="CF855">
        <v>0</v>
      </c>
      <c r="CG855">
        <v>0</v>
      </c>
      <c r="CH855">
        <v>0</v>
      </c>
      <c r="CI855">
        <v>1</v>
      </c>
      <c r="CJ855">
        <v>36</v>
      </c>
      <c r="CK855" s="28" t="s">
        <v>80</v>
      </c>
    </row>
    <row r="856" spans="1:89" x14ac:dyDescent="0.35">
      <c r="A856">
        <v>855</v>
      </c>
      <c r="B856">
        <v>58</v>
      </c>
      <c r="C856" s="21" t="s">
        <v>225</v>
      </c>
      <c r="D856" s="11">
        <v>3.3</v>
      </c>
      <c r="E856" s="12">
        <v>0.9</v>
      </c>
      <c r="F856" s="7">
        <f t="shared" si="150"/>
        <v>3.6666666666666665</v>
      </c>
      <c r="G856" s="8">
        <v>1</v>
      </c>
      <c r="H856" s="9">
        <v>0</v>
      </c>
      <c r="I856" s="9">
        <v>0</v>
      </c>
      <c r="J856" s="9">
        <v>0</v>
      </c>
      <c r="K856" s="9">
        <v>0</v>
      </c>
      <c r="L856" s="8">
        <v>1047</v>
      </c>
      <c r="M856" s="9">
        <v>11</v>
      </c>
      <c r="N856" s="9">
        <f t="shared" si="146"/>
        <v>1035</v>
      </c>
      <c r="O856" s="9">
        <f t="shared" si="147"/>
        <v>14</v>
      </c>
      <c r="P856" s="7">
        <v>7.6</v>
      </c>
      <c r="Q856" s="7">
        <v>4.5999999999999996</v>
      </c>
      <c r="R856" s="9">
        <v>1</v>
      </c>
      <c r="S856" s="9">
        <v>0</v>
      </c>
      <c r="T856" s="9">
        <v>1</v>
      </c>
      <c r="U856" s="9">
        <v>0</v>
      </c>
      <c r="V856" s="9">
        <v>0</v>
      </c>
      <c r="W856" s="25">
        <v>0</v>
      </c>
      <c r="X856" s="9">
        <v>0</v>
      </c>
      <c r="Y856" s="9">
        <v>1</v>
      </c>
      <c r="Z856" s="25">
        <v>0</v>
      </c>
      <c r="AA856" s="9">
        <v>1</v>
      </c>
      <c r="AB856" s="25">
        <v>0</v>
      </c>
      <c r="AC856" s="17">
        <v>2009</v>
      </c>
      <c r="AD856" s="27">
        <v>0.09</v>
      </c>
      <c r="AE856" s="27">
        <v>0.38</v>
      </c>
      <c r="AF856" s="27">
        <v>0.46</v>
      </c>
      <c r="AG856" s="34">
        <v>7.0000000000000007E-2</v>
      </c>
      <c r="AH856" s="33">
        <v>0.3</v>
      </c>
      <c r="AI856" s="15">
        <v>0.7</v>
      </c>
      <c r="AJ856">
        <v>0</v>
      </c>
      <c r="AK856" s="31">
        <v>1</v>
      </c>
      <c r="AL856">
        <v>0.9</v>
      </c>
      <c r="AM856" s="31">
        <v>0.1</v>
      </c>
      <c r="AN856">
        <v>0</v>
      </c>
      <c r="AO856" s="15">
        <v>1</v>
      </c>
      <c r="AP856">
        <v>0.38</v>
      </c>
      <c r="AQ856" s="15">
        <v>0.62</v>
      </c>
      <c r="AR856" s="15" t="s">
        <v>5</v>
      </c>
      <c r="AS856">
        <v>0</v>
      </c>
      <c r="AT856">
        <v>1</v>
      </c>
      <c r="AU856">
        <v>0</v>
      </c>
      <c r="AV856">
        <v>0</v>
      </c>
      <c r="AW856">
        <v>0</v>
      </c>
      <c r="AX856">
        <v>0</v>
      </c>
      <c r="AY856" s="15">
        <v>0</v>
      </c>
      <c r="AZ856">
        <v>0</v>
      </c>
      <c r="BA856">
        <v>1</v>
      </c>
      <c r="BB856" s="15">
        <v>0</v>
      </c>
      <c r="BC856">
        <v>1732</v>
      </c>
      <c r="BD856">
        <v>201</v>
      </c>
      <c r="BE856" s="21">
        <v>0.28199999999999997</v>
      </c>
      <c r="BF856" s="21">
        <v>38</v>
      </c>
      <c r="BG856">
        <v>0</v>
      </c>
      <c r="BH856">
        <v>0</v>
      </c>
      <c r="BI856">
        <v>0</v>
      </c>
      <c r="BJ856">
        <v>1</v>
      </c>
      <c r="BK856">
        <v>0</v>
      </c>
      <c r="BL856" s="15">
        <v>0</v>
      </c>
      <c r="BM856">
        <v>0</v>
      </c>
      <c r="BN856">
        <v>0</v>
      </c>
      <c r="BO856">
        <v>1</v>
      </c>
      <c r="BP856" s="15">
        <v>0</v>
      </c>
      <c r="BQ856">
        <v>0</v>
      </c>
      <c r="BR856">
        <v>0</v>
      </c>
      <c r="BS856" s="15">
        <v>0</v>
      </c>
      <c r="BT856">
        <v>0</v>
      </c>
      <c r="BU856">
        <v>0</v>
      </c>
      <c r="BV856">
        <v>1</v>
      </c>
      <c r="BW856">
        <v>1</v>
      </c>
      <c r="BX856">
        <v>0</v>
      </c>
      <c r="BY856">
        <v>0</v>
      </c>
      <c r="BZ856">
        <v>0</v>
      </c>
      <c r="CA856">
        <v>1</v>
      </c>
      <c r="CB856">
        <v>0</v>
      </c>
      <c r="CC856">
        <v>1</v>
      </c>
      <c r="CD856">
        <v>0</v>
      </c>
      <c r="CE856" s="15">
        <v>0</v>
      </c>
      <c r="CF856">
        <v>0</v>
      </c>
      <c r="CG856">
        <v>0</v>
      </c>
      <c r="CH856">
        <v>0</v>
      </c>
      <c r="CI856">
        <v>1</v>
      </c>
      <c r="CJ856">
        <v>36</v>
      </c>
      <c r="CK856" s="28" t="s">
        <v>80</v>
      </c>
    </row>
    <row r="857" spans="1:89" x14ac:dyDescent="0.35">
      <c r="A857">
        <v>856</v>
      </c>
      <c r="B857">
        <v>58</v>
      </c>
      <c r="C857" s="21" t="s">
        <v>225</v>
      </c>
      <c r="D857" s="11">
        <v>7.4</v>
      </c>
      <c r="E857" s="12">
        <v>3.2</v>
      </c>
      <c r="F857" s="7">
        <f t="shared" si="150"/>
        <v>2.3125</v>
      </c>
      <c r="G857" s="8">
        <v>1</v>
      </c>
      <c r="H857" s="9">
        <v>0</v>
      </c>
      <c r="I857" s="9">
        <v>0</v>
      </c>
      <c r="J857" s="9">
        <v>0</v>
      </c>
      <c r="K857" s="9">
        <v>0</v>
      </c>
      <c r="L857" s="8">
        <v>945</v>
      </c>
      <c r="M857" s="9">
        <v>10</v>
      </c>
      <c r="N857" s="9">
        <f t="shared" si="146"/>
        <v>934</v>
      </c>
      <c r="O857" s="9">
        <f t="shared" si="147"/>
        <v>14</v>
      </c>
      <c r="P857" s="7">
        <v>7.6</v>
      </c>
      <c r="Q857" s="7">
        <v>4.5999999999999996</v>
      </c>
      <c r="R857" s="9">
        <v>1</v>
      </c>
      <c r="S857" s="9">
        <v>0</v>
      </c>
      <c r="T857" s="9">
        <v>1</v>
      </c>
      <c r="U857" s="9">
        <v>0</v>
      </c>
      <c r="V857" s="9">
        <v>0</v>
      </c>
      <c r="W857" s="25">
        <v>0</v>
      </c>
      <c r="X857" s="9">
        <v>0</v>
      </c>
      <c r="Y857" s="9">
        <v>1</v>
      </c>
      <c r="Z857" s="25">
        <v>0</v>
      </c>
      <c r="AA857" s="9">
        <v>1</v>
      </c>
      <c r="AB857" s="25">
        <v>0</v>
      </c>
      <c r="AC857" s="17">
        <v>2009</v>
      </c>
      <c r="AD857" s="27">
        <v>0.09</v>
      </c>
      <c r="AE857" s="27">
        <v>0.38</v>
      </c>
      <c r="AF857" s="27">
        <v>0.46</v>
      </c>
      <c r="AG857" s="34">
        <v>7.0000000000000007E-2</v>
      </c>
      <c r="AH857" s="33">
        <v>0.3</v>
      </c>
      <c r="AI857" s="15">
        <v>0.7</v>
      </c>
      <c r="AJ857">
        <v>0</v>
      </c>
      <c r="AK857" s="31">
        <v>1</v>
      </c>
      <c r="AL857">
        <v>0.9</v>
      </c>
      <c r="AM857" s="31">
        <v>0.1</v>
      </c>
      <c r="AN857">
        <v>0</v>
      </c>
      <c r="AO857" s="15">
        <v>1</v>
      </c>
      <c r="AP857">
        <v>0.38</v>
      </c>
      <c r="AQ857" s="15">
        <v>0.62</v>
      </c>
      <c r="AR857" s="15" t="s">
        <v>5</v>
      </c>
      <c r="AS857">
        <v>0</v>
      </c>
      <c r="AT857">
        <v>1</v>
      </c>
      <c r="AU857">
        <v>0</v>
      </c>
      <c r="AV857">
        <v>0</v>
      </c>
      <c r="AW857">
        <v>0</v>
      </c>
      <c r="AX857">
        <v>0</v>
      </c>
      <c r="AY857" s="15">
        <v>0</v>
      </c>
      <c r="AZ857">
        <v>0</v>
      </c>
      <c r="BA857">
        <v>1</v>
      </c>
      <c r="BB857" s="15">
        <v>0</v>
      </c>
      <c r="BC857">
        <v>1732</v>
      </c>
      <c r="BD857">
        <v>201</v>
      </c>
      <c r="BE857" s="21">
        <v>0.28199999999999997</v>
      </c>
      <c r="BF857" s="21">
        <v>38</v>
      </c>
      <c r="BG857">
        <v>0</v>
      </c>
      <c r="BH857">
        <v>0</v>
      </c>
      <c r="BI857">
        <v>0</v>
      </c>
      <c r="BJ857">
        <v>0</v>
      </c>
      <c r="BK857">
        <v>0</v>
      </c>
      <c r="BL857" s="15">
        <v>1</v>
      </c>
      <c r="BM857">
        <v>0</v>
      </c>
      <c r="BN857">
        <v>1</v>
      </c>
      <c r="BO857">
        <v>0</v>
      </c>
      <c r="BP857" s="15">
        <v>0</v>
      </c>
      <c r="BQ857">
        <v>0</v>
      </c>
      <c r="BR857">
        <v>0</v>
      </c>
      <c r="BS857" s="15">
        <v>0</v>
      </c>
      <c r="BT857">
        <v>0</v>
      </c>
      <c r="BU857">
        <v>0</v>
      </c>
      <c r="BV857">
        <v>1</v>
      </c>
      <c r="BW857">
        <v>1</v>
      </c>
      <c r="BX857">
        <v>0</v>
      </c>
      <c r="BY857">
        <v>0</v>
      </c>
      <c r="BZ857">
        <v>0</v>
      </c>
      <c r="CA857">
        <v>1</v>
      </c>
      <c r="CB857">
        <v>0</v>
      </c>
      <c r="CC857">
        <v>1</v>
      </c>
      <c r="CD857">
        <v>0</v>
      </c>
      <c r="CE857" s="15">
        <v>0</v>
      </c>
      <c r="CF857">
        <v>0</v>
      </c>
      <c r="CG857">
        <v>0</v>
      </c>
      <c r="CH857">
        <v>0</v>
      </c>
      <c r="CI857">
        <v>1</v>
      </c>
      <c r="CJ857">
        <v>36</v>
      </c>
      <c r="CK857" s="28" t="s">
        <v>80</v>
      </c>
    </row>
    <row r="858" spans="1:89" x14ac:dyDescent="0.35">
      <c r="A858">
        <v>857</v>
      </c>
      <c r="B858">
        <v>58</v>
      </c>
      <c r="C858" s="21" t="s">
        <v>225</v>
      </c>
      <c r="D858" s="11">
        <v>7.2</v>
      </c>
      <c r="E858" s="12">
        <v>4</v>
      </c>
      <c r="F858" s="7">
        <f t="shared" si="150"/>
        <v>1.8</v>
      </c>
      <c r="G858" s="8">
        <v>1</v>
      </c>
      <c r="H858" s="9">
        <v>0</v>
      </c>
      <c r="I858" s="9">
        <v>0</v>
      </c>
      <c r="J858" s="9">
        <v>0</v>
      </c>
      <c r="K858" s="9">
        <v>0</v>
      </c>
      <c r="L858" s="8">
        <v>945</v>
      </c>
      <c r="M858" s="9">
        <v>9</v>
      </c>
      <c r="N858" s="9">
        <f t="shared" si="146"/>
        <v>935</v>
      </c>
      <c r="O858" s="9">
        <f t="shared" si="147"/>
        <v>14</v>
      </c>
      <c r="P858" s="7">
        <v>7.6</v>
      </c>
      <c r="Q858" s="7">
        <v>4.5999999999999996</v>
      </c>
      <c r="R858" s="9">
        <v>1</v>
      </c>
      <c r="S858" s="9">
        <v>0</v>
      </c>
      <c r="T858" s="9">
        <v>1</v>
      </c>
      <c r="U858" s="9">
        <v>0</v>
      </c>
      <c r="V858" s="9">
        <v>0</v>
      </c>
      <c r="W858" s="25">
        <v>0</v>
      </c>
      <c r="X858" s="9">
        <v>0</v>
      </c>
      <c r="Y858" s="9">
        <v>1</v>
      </c>
      <c r="Z858" s="25">
        <v>0</v>
      </c>
      <c r="AA858" s="9">
        <v>1</v>
      </c>
      <c r="AB858" s="25">
        <v>0</v>
      </c>
      <c r="AC858" s="17">
        <v>2009</v>
      </c>
      <c r="AD858" s="27">
        <v>0.09</v>
      </c>
      <c r="AE858" s="27">
        <v>0.38</v>
      </c>
      <c r="AF858" s="27">
        <v>0.46</v>
      </c>
      <c r="AG858" s="34">
        <v>7.0000000000000007E-2</v>
      </c>
      <c r="AH858" s="33">
        <v>0.3</v>
      </c>
      <c r="AI858" s="15">
        <v>0.7</v>
      </c>
      <c r="AJ858">
        <v>0</v>
      </c>
      <c r="AK858" s="31">
        <v>1</v>
      </c>
      <c r="AL858">
        <v>0.9</v>
      </c>
      <c r="AM858" s="31">
        <v>0.1</v>
      </c>
      <c r="AN858">
        <v>0</v>
      </c>
      <c r="AO858" s="15">
        <v>1</v>
      </c>
      <c r="AP858">
        <v>0.38</v>
      </c>
      <c r="AQ858" s="15">
        <v>0.62</v>
      </c>
      <c r="AR858" s="15" t="s">
        <v>5</v>
      </c>
      <c r="AS858">
        <v>0</v>
      </c>
      <c r="AT858">
        <v>1</v>
      </c>
      <c r="AU858">
        <v>0</v>
      </c>
      <c r="AV858">
        <v>0</v>
      </c>
      <c r="AW858">
        <v>0</v>
      </c>
      <c r="AX858">
        <v>0</v>
      </c>
      <c r="AY858" s="15">
        <v>0</v>
      </c>
      <c r="AZ858">
        <v>0</v>
      </c>
      <c r="BA858">
        <v>1</v>
      </c>
      <c r="BB858" s="15">
        <v>0</v>
      </c>
      <c r="BC858">
        <v>1732</v>
      </c>
      <c r="BD858">
        <v>201</v>
      </c>
      <c r="BE858" s="21">
        <v>0.28199999999999997</v>
      </c>
      <c r="BF858" s="21">
        <v>38</v>
      </c>
      <c r="BG858">
        <v>0</v>
      </c>
      <c r="BH858">
        <v>0</v>
      </c>
      <c r="BI858">
        <v>0</v>
      </c>
      <c r="BJ858">
        <v>0</v>
      </c>
      <c r="BK858">
        <v>0</v>
      </c>
      <c r="BL858" s="15">
        <v>1</v>
      </c>
      <c r="BM858">
        <v>0</v>
      </c>
      <c r="BN858">
        <v>1</v>
      </c>
      <c r="BO858">
        <v>0</v>
      </c>
      <c r="BP858" s="15">
        <v>0</v>
      </c>
      <c r="BQ858">
        <v>0</v>
      </c>
      <c r="BR858">
        <v>0</v>
      </c>
      <c r="BS858" s="15">
        <v>0</v>
      </c>
      <c r="BT858">
        <v>0</v>
      </c>
      <c r="BU858">
        <v>0</v>
      </c>
      <c r="BV858">
        <v>1</v>
      </c>
      <c r="BW858">
        <v>1</v>
      </c>
      <c r="BX858">
        <v>0</v>
      </c>
      <c r="BY858">
        <v>0</v>
      </c>
      <c r="BZ858">
        <v>0</v>
      </c>
      <c r="CA858">
        <v>1</v>
      </c>
      <c r="CB858">
        <v>0</v>
      </c>
      <c r="CC858">
        <v>1</v>
      </c>
      <c r="CD858">
        <v>0</v>
      </c>
      <c r="CE858" s="15">
        <v>0</v>
      </c>
      <c r="CF858">
        <v>0</v>
      </c>
      <c r="CG858">
        <v>0</v>
      </c>
      <c r="CH858">
        <v>0</v>
      </c>
      <c r="CI858">
        <v>1</v>
      </c>
      <c r="CJ858">
        <v>36</v>
      </c>
      <c r="CK858" s="28" t="s">
        <v>80</v>
      </c>
    </row>
    <row r="859" spans="1:89" x14ac:dyDescent="0.35">
      <c r="A859">
        <v>858</v>
      </c>
      <c r="B859">
        <v>59</v>
      </c>
      <c r="C859" s="21" t="s">
        <v>226</v>
      </c>
      <c r="D859" s="11">
        <v>10.4</v>
      </c>
      <c r="E859" s="12">
        <v>1.1000000000000001</v>
      </c>
      <c r="F859" s="7">
        <f t="shared" si="150"/>
        <v>9.4545454545454533</v>
      </c>
      <c r="G859" s="8">
        <v>0</v>
      </c>
      <c r="H859" s="9">
        <v>0</v>
      </c>
      <c r="I859" s="9">
        <v>0</v>
      </c>
      <c r="J859" s="9">
        <v>1</v>
      </c>
      <c r="K859" s="9">
        <v>0</v>
      </c>
      <c r="L859" s="8">
        <v>948</v>
      </c>
      <c r="M859" s="9">
        <v>3</v>
      </c>
      <c r="N859" s="9">
        <f t="shared" si="146"/>
        <v>944</v>
      </c>
      <c r="O859" s="9">
        <f t="shared" si="147"/>
        <v>12</v>
      </c>
      <c r="P859" s="7">
        <v>10.6</v>
      </c>
      <c r="Q859" s="7">
        <v>20.3</v>
      </c>
      <c r="R859" s="9">
        <v>1</v>
      </c>
      <c r="S859" s="9">
        <v>0</v>
      </c>
      <c r="T859" s="9">
        <v>0</v>
      </c>
      <c r="U859" s="9">
        <v>0</v>
      </c>
      <c r="V859" s="9">
        <v>0</v>
      </c>
      <c r="W859" s="25">
        <v>1</v>
      </c>
      <c r="X859" s="9">
        <v>1</v>
      </c>
      <c r="Y859" s="9">
        <v>0</v>
      </c>
      <c r="Z859" s="25">
        <v>0</v>
      </c>
      <c r="AA859" s="9">
        <v>0</v>
      </c>
      <c r="AB859" s="25">
        <v>1</v>
      </c>
      <c r="AC859" s="17">
        <v>1995</v>
      </c>
      <c r="AD859" s="27" t="s">
        <v>87</v>
      </c>
      <c r="AE859" s="27" t="s">
        <v>87</v>
      </c>
      <c r="AF859" s="27" t="s">
        <v>87</v>
      </c>
      <c r="AG859" s="34" t="s">
        <v>87</v>
      </c>
      <c r="AH859" s="33" t="s">
        <v>87</v>
      </c>
      <c r="AI859" s="15" t="s">
        <v>87</v>
      </c>
      <c r="AJ859" s="27" t="s">
        <v>87</v>
      </c>
      <c r="AK859" s="31" t="s">
        <v>87</v>
      </c>
      <c r="AL859" t="s">
        <v>87</v>
      </c>
      <c r="AM859" s="31" t="s">
        <v>87</v>
      </c>
      <c r="AN859">
        <v>0</v>
      </c>
      <c r="AO859" s="15">
        <v>1</v>
      </c>
      <c r="AP859" t="s">
        <v>87</v>
      </c>
      <c r="AQ859" s="15" t="s">
        <v>87</v>
      </c>
      <c r="AR859" s="15" t="s">
        <v>10</v>
      </c>
      <c r="AS859">
        <v>0</v>
      </c>
      <c r="AT859">
        <v>0</v>
      </c>
      <c r="AU859">
        <v>0</v>
      </c>
      <c r="AV859">
        <v>0</v>
      </c>
      <c r="AW859">
        <v>0</v>
      </c>
      <c r="AX859">
        <v>0</v>
      </c>
      <c r="AY859" s="15">
        <v>1</v>
      </c>
      <c r="AZ859">
        <v>0</v>
      </c>
      <c r="BA859">
        <v>0</v>
      </c>
      <c r="BB859" s="15">
        <v>1</v>
      </c>
      <c r="BC859" t="s">
        <v>87</v>
      </c>
      <c r="BD859">
        <v>27</v>
      </c>
      <c r="BE859" s="21">
        <v>0.79100000000000004</v>
      </c>
      <c r="BF859" s="21">
        <v>36.799999999999997</v>
      </c>
      <c r="BG859">
        <v>1</v>
      </c>
      <c r="BH859">
        <v>0</v>
      </c>
      <c r="BI859">
        <v>0</v>
      </c>
      <c r="BJ859">
        <v>0</v>
      </c>
      <c r="BK859">
        <v>0</v>
      </c>
      <c r="BL859" s="15">
        <v>0</v>
      </c>
      <c r="BM859">
        <v>1</v>
      </c>
      <c r="BN859">
        <v>0</v>
      </c>
      <c r="BO859">
        <v>0</v>
      </c>
      <c r="BP859" s="15">
        <v>0</v>
      </c>
      <c r="BQ859">
        <v>0</v>
      </c>
      <c r="BR859">
        <v>0</v>
      </c>
      <c r="BS859" s="15">
        <v>0</v>
      </c>
      <c r="BT859">
        <v>0</v>
      </c>
      <c r="BU859">
        <v>0</v>
      </c>
      <c r="BV859">
        <v>1</v>
      </c>
      <c r="BW859">
        <v>1</v>
      </c>
      <c r="BX859">
        <v>0</v>
      </c>
      <c r="BY859">
        <v>0</v>
      </c>
      <c r="BZ859">
        <v>0</v>
      </c>
      <c r="CA859">
        <v>0</v>
      </c>
      <c r="CB859">
        <v>0</v>
      </c>
      <c r="CC859">
        <v>0</v>
      </c>
      <c r="CD859">
        <v>0</v>
      </c>
      <c r="CE859" s="15">
        <v>0</v>
      </c>
      <c r="CF859">
        <v>0</v>
      </c>
      <c r="CG859">
        <v>2</v>
      </c>
      <c r="CH859">
        <v>0</v>
      </c>
      <c r="CI859">
        <v>1</v>
      </c>
      <c r="CJ859">
        <v>44</v>
      </c>
      <c r="CK859" s="28" t="s">
        <v>80</v>
      </c>
    </row>
    <row r="860" spans="1:89" x14ac:dyDescent="0.35">
      <c r="A860">
        <v>859</v>
      </c>
      <c r="B860">
        <v>59</v>
      </c>
      <c r="C860" s="21" t="s">
        <v>226</v>
      </c>
      <c r="D860" s="11">
        <v>7.4</v>
      </c>
      <c r="E860" s="12">
        <v>1.4</v>
      </c>
      <c r="F860" s="7">
        <f t="shared" si="150"/>
        <v>5.2857142857142865</v>
      </c>
      <c r="G860" s="8">
        <v>0</v>
      </c>
      <c r="H860" s="9">
        <v>0</v>
      </c>
      <c r="I860" s="9">
        <v>0</v>
      </c>
      <c r="J860" s="9">
        <v>1</v>
      </c>
      <c r="K860" s="9">
        <v>0</v>
      </c>
      <c r="L860" s="8">
        <v>948</v>
      </c>
      <c r="M860" s="9">
        <v>4</v>
      </c>
      <c r="N860" s="9">
        <f t="shared" si="146"/>
        <v>943</v>
      </c>
      <c r="O860" s="9">
        <f t="shared" si="147"/>
        <v>12</v>
      </c>
      <c r="P860" s="7">
        <v>10.6</v>
      </c>
      <c r="Q860" s="7">
        <v>20.3</v>
      </c>
      <c r="R860" s="9">
        <v>1</v>
      </c>
      <c r="S860" s="9">
        <v>0</v>
      </c>
      <c r="T860" s="9">
        <v>0</v>
      </c>
      <c r="U860" s="9">
        <v>0</v>
      </c>
      <c r="V860" s="9">
        <v>0</v>
      </c>
      <c r="W860" s="25">
        <v>1</v>
      </c>
      <c r="X860" s="9">
        <v>1</v>
      </c>
      <c r="Y860" s="9">
        <v>0</v>
      </c>
      <c r="Z860" s="25">
        <v>0</v>
      </c>
      <c r="AA860" s="9">
        <v>0</v>
      </c>
      <c r="AB860" s="25">
        <v>1</v>
      </c>
      <c r="AC860" s="17">
        <v>1995</v>
      </c>
      <c r="AD860" s="27" t="s">
        <v>87</v>
      </c>
      <c r="AE860" s="27" t="s">
        <v>87</v>
      </c>
      <c r="AF860" s="27" t="s">
        <v>87</v>
      </c>
      <c r="AG860" s="34" t="s">
        <v>87</v>
      </c>
      <c r="AH860" s="33" t="s">
        <v>87</v>
      </c>
      <c r="AI860" s="15" t="s">
        <v>87</v>
      </c>
      <c r="AJ860" s="27" t="s">
        <v>87</v>
      </c>
      <c r="AK860" s="31" t="s">
        <v>87</v>
      </c>
      <c r="AL860" t="s">
        <v>87</v>
      </c>
      <c r="AM860" s="31" t="s">
        <v>87</v>
      </c>
      <c r="AN860">
        <v>0</v>
      </c>
      <c r="AO860" s="15">
        <v>1</v>
      </c>
      <c r="AP860" t="s">
        <v>87</v>
      </c>
      <c r="AQ860" s="15" t="s">
        <v>87</v>
      </c>
      <c r="AR860" s="15" t="s">
        <v>10</v>
      </c>
      <c r="AS860">
        <v>0</v>
      </c>
      <c r="AT860">
        <v>0</v>
      </c>
      <c r="AU860">
        <v>0</v>
      </c>
      <c r="AV860">
        <v>0</v>
      </c>
      <c r="AW860">
        <v>0</v>
      </c>
      <c r="AX860">
        <v>0</v>
      </c>
      <c r="AY860" s="15">
        <v>1</v>
      </c>
      <c r="AZ860">
        <v>0</v>
      </c>
      <c r="BA860">
        <v>0</v>
      </c>
      <c r="BB860" s="15">
        <v>1</v>
      </c>
      <c r="BC860" t="s">
        <v>87</v>
      </c>
      <c r="BD860">
        <v>27</v>
      </c>
      <c r="BE860" s="21">
        <v>0.79100000000000004</v>
      </c>
      <c r="BF860" s="21">
        <v>36.799999999999997</v>
      </c>
      <c r="BG860">
        <v>0</v>
      </c>
      <c r="BH860">
        <v>1</v>
      </c>
      <c r="BI860">
        <v>0</v>
      </c>
      <c r="BJ860">
        <v>0</v>
      </c>
      <c r="BK860">
        <v>0</v>
      </c>
      <c r="BL860" s="15">
        <v>0</v>
      </c>
      <c r="BM860">
        <v>1</v>
      </c>
      <c r="BN860">
        <v>0</v>
      </c>
      <c r="BO860">
        <v>0</v>
      </c>
      <c r="BP860" s="15">
        <v>0</v>
      </c>
      <c r="BQ860">
        <v>0</v>
      </c>
      <c r="BR860">
        <v>0</v>
      </c>
      <c r="BS860" s="15">
        <v>0</v>
      </c>
      <c r="BT860">
        <v>0</v>
      </c>
      <c r="BU860">
        <v>0</v>
      </c>
      <c r="BV860">
        <v>1</v>
      </c>
      <c r="BW860">
        <v>1</v>
      </c>
      <c r="BX860">
        <v>0</v>
      </c>
      <c r="BY860">
        <v>0</v>
      </c>
      <c r="BZ860">
        <v>0</v>
      </c>
      <c r="CA860">
        <v>0</v>
      </c>
      <c r="CB860">
        <v>0</v>
      </c>
      <c r="CC860">
        <v>0</v>
      </c>
      <c r="CD860">
        <v>1</v>
      </c>
      <c r="CE860" s="15">
        <v>0</v>
      </c>
      <c r="CF860">
        <v>0</v>
      </c>
      <c r="CG860">
        <v>2</v>
      </c>
      <c r="CH860">
        <v>0</v>
      </c>
      <c r="CI860">
        <v>1</v>
      </c>
      <c r="CJ860">
        <v>44</v>
      </c>
      <c r="CK860" s="28" t="s">
        <v>80</v>
      </c>
    </row>
    <row r="861" spans="1:89" x14ac:dyDescent="0.35">
      <c r="A861">
        <v>860</v>
      </c>
      <c r="B861">
        <v>59</v>
      </c>
      <c r="C861" s="21" t="s">
        <v>226</v>
      </c>
      <c r="D861" s="11">
        <v>8.1</v>
      </c>
      <c r="E861" s="12">
        <v>1.1000000000000001</v>
      </c>
      <c r="F861" s="7">
        <f t="shared" si="150"/>
        <v>7.3636363636363624</v>
      </c>
      <c r="G861" s="8">
        <v>0</v>
      </c>
      <c r="H861" s="9">
        <v>0</v>
      </c>
      <c r="I861" s="9">
        <v>0</v>
      </c>
      <c r="J861" s="9">
        <v>1</v>
      </c>
      <c r="K861" s="9">
        <v>0</v>
      </c>
      <c r="L861" s="8">
        <v>948</v>
      </c>
      <c r="M861" s="9">
        <v>4</v>
      </c>
      <c r="N861" s="9">
        <f t="shared" si="146"/>
        <v>943</v>
      </c>
      <c r="O861" s="9">
        <f t="shared" si="147"/>
        <v>12</v>
      </c>
      <c r="P861" s="7">
        <v>10.6</v>
      </c>
      <c r="Q861" s="7">
        <v>20.3</v>
      </c>
      <c r="R861" s="9">
        <v>1</v>
      </c>
      <c r="S861" s="9">
        <v>0</v>
      </c>
      <c r="T861" s="9">
        <v>0</v>
      </c>
      <c r="U861" s="9">
        <v>0</v>
      </c>
      <c r="V861" s="9">
        <v>0</v>
      </c>
      <c r="W861" s="25">
        <v>1</v>
      </c>
      <c r="X861" s="9">
        <v>1</v>
      </c>
      <c r="Y861" s="9">
        <v>0</v>
      </c>
      <c r="Z861" s="25">
        <v>0</v>
      </c>
      <c r="AA861" s="9">
        <v>0</v>
      </c>
      <c r="AB861" s="25">
        <v>1</v>
      </c>
      <c r="AC861" s="17">
        <v>1995</v>
      </c>
      <c r="AD861" s="27" t="s">
        <v>87</v>
      </c>
      <c r="AE861" s="27" t="s">
        <v>87</v>
      </c>
      <c r="AF861" s="27" t="s">
        <v>87</v>
      </c>
      <c r="AG861" s="34" t="s">
        <v>87</v>
      </c>
      <c r="AH861" s="33" t="s">
        <v>87</v>
      </c>
      <c r="AI861" s="15" t="s">
        <v>87</v>
      </c>
      <c r="AJ861" s="27" t="s">
        <v>87</v>
      </c>
      <c r="AK861" s="31" t="s">
        <v>87</v>
      </c>
      <c r="AL861" t="s">
        <v>87</v>
      </c>
      <c r="AM861" s="31" t="s">
        <v>87</v>
      </c>
      <c r="AN861">
        <v>0</v>
      </c>
      <c r="AO861" s="15">
        <v>1</v>
      </c>
      <c r="AP861" t="s">
        <v>87</v>
      </c>
      <c r="AQ861" s="15" t="s">
        <v>87</v>
      </c>
      <c r="AR861" s="15" t="s">
        <v>10</v>
      </c>
      <c r="AS861">
        <v>0</v>
      </c>
      <c r="AT861">
        <v>0</v>
      </c>
      <c r="AU861">
        <v>0</v>
      </c>
      <c r="AV861">
        <v>0</v>
      </c>
      <c r="AW861">
        <v>0</v>
      </c>
      <c r="AX861">
        <v>0</v>
      </c>
      <c r="AY861" s="15">
        <v>1</v>
      </c>
      <c r="AZ861">
        <v>0</v>
      </c>
      <c r="BA861">
        <v>0</v>
      </c>
      <c r="BB861" s="15">
        <v>1</v>
      </c>
      <c r="BC861" t="s">
        <v>87</v>
      </c>
      <c r="BD861">
        <v>27</v>
      </c>
      <c r="BE861" s="21">
        <v>0.79100000000000004</v>
      </c>
      <c r="BF861" s="21">
        <v>36.799999999999997</v>
      </c>
      <c r="BG861">
        <v>1</v>
      </c>
      <c r="BH861">
        <v>0</v>
      </c>
      <c r="BI861">
        <v>0</v>
      </c>
      <c r="BJ861">
        <v>0</v>
      </c>
      <c r="BK861">
        <v>0</v>
      </c>
      <c r="BL861" s="15">
        <v>0</v>
      </c>
      <c r="BM861">
        <v>1</v>
      </c>
      <c r="BN861">
        <v>0</v>
      </c>
      <c r="BO861">
        <v>0</v>
      </c>
      <c r="BP861" s="15">
        <v>0</v>
      </c>
      <c r="BQ861">
        <v>0</v>
      </c>
      <c r="BR861">
        <v>0</v>
      </c>
      <c r="BS861" s="15">
        <v>0</v>
      </c>
      <c r="BT861">
        <v>0</v>
      </c>
      <c r="BU861">
        <v>0</v>
      </c>
      <c r="BV861">
        <v>1</v>
      </c>
      <c r="BW861">
        <v>1</v>
      </c>
      <c r="BX861">
        <v>0</v>
      </c>
      <c r="BY861">
        <v>0</v>
      </c>
      <c r="BZ861">
        <v>1</v>
      </c>
      <c r="CA861">
        <v>0</v>
      </c>
      <c r="CB861">
        <v>0</v>
      </c>
      <c r="CC861">
        <v>0</v>
      </c>
      <c r="CD861">
        <v>0</v>
      </c>
      <c r="CE861" s="15">
        <v>0</v>
      </c>
      <c r="CF861">
        <v>0</v>
      </c>
      <c r="CG861">
        <v>2</v>
      </c>
      <c r="CH861">
        <v>0</v>
      </c>
      <c r="CI861">
        <v>1</v>
      </c>
      <c r="CJ861">
        <v>44</v>
      </c>
      <c r="CK861" s="28" t="s">
        <v>80</v>
      </c>
    </row>
    <row r="862" spans="1:89" x14ac:dyDescent="0.35">
      <c r="A862">
        <v>861</v>
      </c>
      <c r="B862">
        <v>59</v>
      </c>
      <c r="C862" s="21" t="s">
        <v>226</v>
      </c>
      <c r="D862" s="11">
        <v>7.2</v>
      </c>
      <c r="E862" s="12">
        <v>1.6</v>
      </c>
      <c r="F862" s="7">
        <f t="shared" si="150"/>
        <v>4.5</v>
      </c>
      <c r="G862" s="8">
        <v>0</v>
      </c>
      <c r="H862" s="9">
        <v>0</v>
      </c>
      <c r="I862" s="9">
        <v>0</v>
      </c>
      <c r="J862" s="9">
        <v>1</v>
      </c>
      <c r="K862" s="9">
        <v>0</v>
      </c>
      <c r="L862" s="8">
        <v>948</v>
      </c>
      <c r="M862" s="9">
        <v>5</v>
      </c>
      <c r="N862" s="9">
        <f t="shared" si="146"/>
        <v>942</v>
      </c>
      <c r="O862" s="9">
        <f t="shared" si="147"/>
        <v>12</v>
      </c>
      <c r="P862" s="7">
        <v>10.6</v>
      </c>
      <c r="Q862" s="7">
        <v>20.3</v>
      </c>
      <c r="R862" s="9">
        <v>1</v>
      </c>
      <c r="S862" s="9">
        <v>0</v>
      </c>
      <c r="T862" s="9">
        <v>0</v>
      </c>
      <c r="U862" s="9">
        <v>0</v>
      </c>
      <c r="V862" s="9">
        <v>0</v>
      </c>
      <c r="W862" s="25">
        <v>1</v>
      </c>
      <c r="X862" s="9">
        <v>1</v>
      </c>
      <c r="Y862" s="9">
        <v>0</v>
      </c>
      <c r="Z862" s="25">
        <v>0</v>
      </c>
      <c r="AA862" s="9">
        <v>0</v>
      </c>
      <c r="AB862" s="25">
        <v>1</v>
      </c>
      <c r="AC862" s="17">
        <v>1995</v>
      </c>
      <c r="AD862" s="27" t="s">
        <v>87</v>
      </c>
      <c r="AE862" s="27" t="s">
        <v>87</v>
      </c>
      <c r="AF862" s="27" t="s">
        <v>87</v>
      </c>
      <c r="AG862" s="34" t="s">
        <v>87</v>
      </c>
      <c r="AH862" s="33" t="s">
        <v>87</v>
      </c>
      <c r="AI862" s="15" t="s">
        <v>87</v>
      </c>
      <c r="AJ862" s="27" t="s">
        <v>87</v>
      </c>
      <c r="AK862" s="31" t="s">
        <v>87</v>
      </c>
      <c r="AL862" t="s">
        <v>87</v>
      </c>
      <c r="AM862" s="31" t="s">
        <v>87</v>
      </c>
      <c r="AN862">
        <v>0</v>
      </c>
      <c r="AO862" s="15">
        <v>1</v>
      </c>
      <c r="AP862" t="s">
        <v>87</v>
      </c>
      <c r="AQ862" s="15" t="s">
        <v>87</v>
      </c>
      <c r="AR862" s="15" t="s">
        <v>10</v>
      </c>
      <c r="AS862">
        <v>0</v>
      </c>
      <c r="AT862">
        <v>0</v>
      </c>
      <c r="AU862">
        <v>0</v>
      </c>
      <c r="AV862">
        <v>0</v>
      </c>
      <c r="AW862">
        <v>0</v>
      </c>
      <c r="AX862">
        <v>0</v>
      </c>
      <c r="AY862" s="15">
        <v>1</v>
      </c>
      <c r="AZ862">
        <v>0</v>
      </c>
      <c r="BA862">
        <v>0</v>
      </c>
      <c r="BB862" s="15">
        <v>1</v>
      </c>
      <c r="BC862" t="s">
        <v>87</v>
      </c>
      <c r="BD862">
        <v>27</v>
      </c>
      <c r="BE862" s="21">
        <v>0.79100000000000004</v>
      </c>
      <c r="BF862" s="21">
        <v>36.799999999999997</v>
      </c>
      <c r="BG862">
        <v>0</v>
      </c>
      <c r="BH862">
        <v>1</v>
      </c>
      <c r="BI862">
        <v>0</v>
      </c>
      <c r="BJ862">
        <v>0</v>
      </c>
      <c r="BK862">
        <v>0</v>
      </c>
      <c r="BL862" s="15">
        <v>0</v>
      </c>
      <c r="BM862">
        <v>1</v>
      </c>
      <c r="BN862">
        <v>0</v>
      </c>
      <c r="BO862">
        <v>0</v>
      </c>
      <c r="BP862" s="15">
        <v>0</v>
      </c>
      <c r="BQ862">
        <v>0</v>
      </c>
      <c r="BR862">
        <v>0</v>
      </c>
      <c r="BS862" s="15">
        <v>0</v>
      </c>
      <c r="BT862">
        <v>0</v>
      </c>
      <c r="BU862">
        <v>0</v>
      </c>
      <c r="BV862">
        <v>1</v>
      </c>
      <c r="BW862">
        <v>1</v>
      </c>
      <c r="BX862">
        <v>0</v>
      </c>
      <c r="BY862">
        <v>0</v>
      </c>
      <c r="BZ862">
        <v>1</v>
      </c>
      <c r="CA862">
        <v>0</v>
      </c>
      <c r="CB862">
        <v>0</v>
      </c>
      <c r="CC862">
        <v>0</v>
      </c>
      <c r="CD862">
        <v>1</v>
      </c>
      <c r="CE862" s="15">
        <v>0</v>
      </c>
      <c r="CF862">
        <v>0</v>
      </c>
      <c r="CG862">
        <v>2</v>
      </c>
      <c r="CH862">
        <v>0</v>
      </c>
      <c r="CI862">
        <v>1</v>
      </c>
      <c r="CJ862">
        <v>44</v>
      </c>
      <c r="CK862" s="28" t="s">
        <v>80</v>
      </c>
    </row>
    <row r="863" spans="1:89" x14ac:dyDescent="0.35">
      <c r="A863">
        <v>862</v>
      </c>
      <c r="B863">
        <v>59</v>
      </c>
      <c r="C863" s="21" t="s">
        <v>226</v>
      </c>
      <c r="D863" s="11">
        <v>11.2</v>
      </c>
      <c r="E863" s="12">
        <v>1.6</v>
      </c>
      <c r="F863" s="7">
        <f t="shared" si="150"/>
        <v>6.9999999999999991</v>
      </c>
      <c r="G863" s="8">
        <v>0</v>
      </c>
      <c r="H863" s="9">
        <v>0</v>
      </c>
      <c r="I863" s="9">
        <v>0</v>
      </c>
      <c r="J863" s="9">
        <v>1</v>
      </c>
      <c r="K863" s="9">
        <v>0</v>
      </c>
      <c r="L863" s="8">
        <v>948</v>
      </c>
      <c r="M863" s="9">
        <v>4</v>
      </c>
      <c r="N863" s="9">
        <f t="shared" si="146"/>
        <v>943</v>
      </c>
      <c r="O863" s="9">
        <f t="shared" si="147"/>
        <v>12</v>
      </c>
      <c r="P863" s="7">
        <v>10.6</v>
      </c>
      <c r="Q863" s="7">
        <v>20.3</v>
      </c>
      <c r="R863" s="9">
        <v>1</v>
      </c>
      <c r="S863" s="9">
        <v>0</v>
      </c>
      <c r="T863" s="9">
        <v>0</v>
      </c>
      <c r="U863" s="9">
        <v>0</v>
      </c>
      <c r="V863" s="9">
        <v>0</v>
      </c>
      <c r="W863" s="25">
        <v>1</v>
      </c>
      <c r="X863" s="9">
        <v>1</v>
      </c>
      <c r="Y863" s="9">
        <v>0</v>
      </c>
      <c r="Z863" s="25">
        <v>0</v>
      </c>
      <c r="AA863" s="9">
        <v>0</v>
      </c>
      <c r="AB863" s="25">
        <v>1</v>
      </c>
      <c r="AC863" s="17">
        <v>1995</v>
      </c>
      <c r="AD863" s="27" t="s">
        <v>87</v>
      </c>
      <c r="AE863" s="27" t="s">
        <v>87</v>
      </c>
      <c r="AF863" s="27" t="s">
        <v>87</v>
      </c>
      <c r="AG863" s="34" t="s">
        <v>87</v>
      </c>
      <c r="AH863" s="33" t="s">
        <v>87</v>
      </c>
      <c r="AI863" s="15" t="s">
        <v>87</v>
      </c>
      <c r="AJ863" s="27" t="s">
        <v>87</v>
      </c>
      <c r="AK863" s="31" t="s">
        <v>87</v>
      </c>
      <c r="AL863" t="s">
        <v>87</v>
      </c>
      <c r="AM863" s="31" t="s">
        <v>87</v>
      </c>
      <c r="AN863">
        <v>0</v>
      </c>
      <c r="AO863" s="15">
        <v>1</v>
      </c>
      <c r="AP863" t="s">
        <v>87</v>
      </c>
      <c r="AQ863" s="15" t="s">
        <v>87</v>
      </c>
      <c r="AR863" s="15" t="s">
        <v>10</v>
      </c>
      <c r="AS863">
        <v>0</v>
      </c>
      <c r="AT863">
        <v>0</v>
      </c>
      <c r="AU863">
        <v>0</v>
      </c>
      <c r="AV863">
        <v>0</v>
      </c>
      <c r="AW863">
        <v>0</v>
      </c>
      <c r="AX863">
        <v>0</v>
      </c>
      <c r="AY863" s="15">
        <v>1</v>
      </c>
      <c r="AZ863">
        <v>0</v>
      </c>
      <c r="BA863">
        <v>0</v>
      </c>
      <c r="BB863" s="15">
        <v>1</v>
      </c>
      <c r="BC863" t="s">
        <v>87</v>
      </c>
      <c r="BD863">
        <v>27</v>
      </c>
      <c r="BE863" s="21">
        <v>0.79100000000000004</v>
      </c>
      <c r="BF863" s="21">
        <v>36.799999999999997</v>
      </c>
      <c r="BG863">
        <v>1</v>
      </c>
      <c r="BH863">
        <v>0</v>
      </c>
      <c r="BI863">
        <v>0</v>
      </c>
      <c r="BJ863">
        <v>0</v>
      </c>
      <c r="BK863">
        <v>0</v>
      </c>
      <c r="BL863" s="15">
        <v>0</v>
      </c>
      <c r="BM863">
        <v>1</v>
      </c>
      <c r="BN863">
        <v>0</v>
      </c>
      <c r="BO863">
        <v>0</v>
      </c>
      <c r="BP863" s="15">
        <v>0</v>
      </c>
      <c r="BQ863">
        <v>0</v>
      </c>
      <c r="BR863">
        <v>0</v>
      </c>
      <c r="BS863" s="15">
        <v>0</v>
      </c>
      <c r="BT863">
        <v>0</v>
      </c>
      <c r="BU863">
        <v>0</v>
      </c>
      <c r="BV863">
        <v>1</v>
      </c>
      <c r="BW863">
        <v>1</v>
      </c>
      <c r="BX863">
        <v>0</v>
      </c>
      <c r="BY863">
        <v>0</v>
      </c>
      <c r="BZ863">
        <v>0</v>
      </c>
      <c r="CA863">
        <v>0</v>
      </c>
      <c r="CB863">
        <v>0</v>
      </c>
      <c r="CC863">
        <v>0</v>
      </c>
      <c r="CD863">
        <v>0</v>
      </c>
      <c r="CE863" s="15">
        <v>0</v>
      </c>
      <c r="CF863">
        <v>0</v>
      </c>
      <c r="CG863">
        <v>2</v>
      </c>
      <c r="CH863">
        <v>0</v>
      </c>
      <c r="CI863">
        <v>1</v>
      </c>
      <c r="CJ863">
        <v>44</v>
      </c>
      <c r="CK863" s="28" t="s">
        <v>80</v>
      </c>
    </row>
    <row r="864" spans="1:89" x14ac:dyDescent="0.35">
      <c r="A864">
        <v>863</v>
      </c>
      <c r="B864">
        <v>59</v>
      </c>
      <c r="C864" s="21" t="s">
        <v>226</v>
      </c>
      <c r="D864" s="11">
        <v>8.1999999999999993</v>
      </c>
      <c r="E864" s="12">
        <v>2</v>
      </c>
      <c r="F864" s="7">
        <f t="shared" si="150"/>
        <v>4.0999999999999996</v>
      </c>
      <c r="G864" s="8">
        <v>0</v>
      </c>
      <c r="H864" s="9">
        <v>0</v>
      </c>
      <c r="I864" s="9">
        <v>0</v>
      </c>
      <c r="J864" s="9">
        <v>1</v>
      </c>
      <c r="K864" s="9">
        <v>0</v>
      </c>
      <c r="L864" s="8">
        <v>948</v>
      </c>
      <c r="M864" s="9">
        <v>5</v>
      </c>
      <c r="N864" s="9">
        <f t="shared" si="146"/>
        <v>942</v>
      </c>
      <c r="O864" s="9">
        <f t="shared" si="147"/>
        <v>12</v>
      </c>
      <c r="P864" s="7">
        <v>10.6</v>
      </c>
      <c r="Q864" s="7">
        <v>20.3</v>
      </c>
      <c r="R864" s="9">
        <v>1</v>
      </c>
      <c r="S864" s="9">
        <v>0</v>
      </c>
      <c r="T864" s="9">
        <v>0</v>
      </c>
      <c r="U864" s="9">
        <v>0</v>
      </c>
      <c r="V864" s="9">
        <v>0</v>
      </c>
      <c r="W864" s="25">
        <v>1</v>
      </c>
      <c r="X864" s="9">
        <v>1</v>
      </c>
      <c r="Y864" s="9">
        <v>0</v>
      </c>
      <c r="Z864" s="25">
        <v>0</v>
      </c>
      <c r="AA864" s="9">
        <v>0</v>
      </c>
      <c r="AB864" s="25">
        <v>1</v>
      </c>
      <c r="AC864" s="17">
        <v>1995</v>
      </c>
      <c r="AD864" s="27" t="s">
        <v>87</v>
      </c>
      <c r="AE864" s="27" t="s">
        <v>87</v>
      </c>
      <c r="AF864" s="27" t="s">
        <v>87</v>
      </c>
      <c r="AG864" s="34" t="s">
        <v>87</v>
      </c>
      <c r="AH864" s="33" t="s">
        <v>87</v>
      </c>
      <c r="AI864" s="15" t="s">
        <v>87</v>
      </c>
      <c r="AJ864" s="27" t="s">
        <v>87</v>
      </c>
      <c r="AK864" s="31" t="s">
        <v>87</v>
      </c>
      <c r="AL864" t="s">
        <v>87</v>
      </c>
      <c r="AM864" s="31" t="s">
        <v>87</v>
      </c>
      <c r="AN864">
        <v>0</v>
      </c>
      <c r="AO864" s="15">
        <v>1</v>
      </c>
      <c r="AP864" t="s">
        <v>87</v>
      </c>
      <c r="AQ864" s="15" t="s">
        <v>87</v>
      </c>
      <c r="AR864" s="15" t="s">
        <v>10</v>
      </c>
      <c r="AS864">
        <v>0</v>
      </c>
      <c r="AT864">
        <v>0</v>
      </c>
      <c r="AU864">
        <v>0</v>
      </c>
      <c r="AV864">
        <v>0</v>
      </c>
      <c r="AW864">
        <v>0</v>
      </c>
      <c r="AX864">
        <v>0</v>
      </c>
      <c r="AY864" s="15">
        <v>1</v>
      </c>
      <c r="AZ864">
        <v>0</v>
      </c>
      <c r="BA864">
        <v>0</v>
      </c>
      <c r="BB864" s="15">
        <v>1</v>
      </c>
      <c r="BC864" t="s">
        <v>87</v>
      </c>
      <c r="BD864">
        <v>27</v>
      </c>
      <c r="BE864" s="21">
        <v>0.79100000000000004</v>
      </c>
      <c r="BF864" s="21">
        <v>36.799999999999997</v>
      </c>
      <c r="BG864">
        <v>0</v>
      </c>
      <c r="BH864">
        <v>1</v>
      </c>
      <c r="BI864">
        <v>0</v>
      </c>
      <c r="BJ864">
        <v>0</v>
      </c>
      <c r="BK864">
        <v>0</v>
      </c>
      <c r="BL864" s="15">
        <v>0</v>
      </c>
      <c r="BM864">
        <v>1</v>
      </c>
      <c r="BN864">
        <v>0</v>
      </c>
      <c r="BO864">
        <v>0</v>
      </c>
      <c r="BP864" s="15">
        <v>0</v>
      </c>
      <c r="BQ864">
        <v>0</v>
      </c>
      <c r="BR864">
        <v>0</v>
      </c>
      <c r="BS864" s="15">
        <v>0</v>
      </c>
      <c r="BT864">
        <v>0</v>
      </c>
      <c r="BU864">
        <v>0</v>
      </c>
      <c r="BV864">
        <v>1</v>
      </c>
      <c r="BW864">
        <v>1</v>
      </c>
      <c r="BX864">
        <v>0</v>
      </c>
      <c r="BY864">
        <v>0</v>
      </c>
      <c r="BZ864">
        <v>0</v>
      </c>
      <c r="CA864">
        <v>0</v>
      </c>
      <c r="CB864">
        <v>0</v>
      </c>
      <c r="CC864">
        <v>0</v>
      </c>
      <c r="CD864">
        <v>1</v>
      </c>
      <c r="CE864" s="15">
        <v>0</v>
      </c>
      <c r="CF864">
        <v>0</v>
      </c>
      <c r="CG864">
        <v>2</v>
      </c>
      <c r="CH864">
        <v>0</v>
      </c>
      <c r="CI864">
        <v>1</v>
      </c>
      <c r="CJ864">
        <v>44</v>
      </c>
      <c r="CK864" s="28" t="s">
        <v>80</v>
      </c>
    </row>
    <row r="865" spans="1:89" x14ac:dyDescent="0.35">
      <c r="A865">
        <v>864</v>
      </c>
      <c r="B865">
        <v>59</v>
      </c>
      <c r="C865" s="21" t="s">
        <v>226</v>
      </c>
      <c r="D865" s="11">
        <v>10</v>
      </c>
      <c r="E865" s="12">
        <v>1.5</v>
      </c>
      <c r="F865" s="7">
        <f t="shared" si="150"/>
        <v>6.666666666666667</v>
      </c>
      <c r="G865" s="8">
        <v>0</v>
      </c>
      <c r="H865" s="9">
        <v>0</v>
      </c>
      <c r="I865" s="9">
        <v>0</v>
      </c>
      <c r="J865" s="9">
        <v>1</v>
      </c>
      <c r="K865" s="9">
        <v>0</v>
      </c>
      <c r="L865" s="8">
        <v>948</v>
      </c>
      <c r="M865" s="9">
        <v>5</v>
      </c>
      <c r="N865" s="9">
        <f t="shared" si="146"/>
        <v>942</v>
      </c>
      <c r="O865" s="9">
        <f t="shared" si="147"/>
        <v>12</v>
      </c>
      <c r="P865" s="7">
        <v>10.6</v>
      </c>
      <c r="Q865" s="7">
        <v>20.3</v>
      </c>
      <c r="R865" s="9">
        <v>1</v>
      </c>
      <c r="S865" s="9">
        <v>0</v>
      </c>
      <c r="T865" s="9">
        <v>0</v>
      </c>
      <c r="U865" s="9">
        <v>0</v>
      </c>
      <c r="V865" s="9">
        <v>0</v>
      </c>
      <c r="W865" s="25">
        <v>1</v>
      </c>
      <c r="X865" s="9">
        <v>1</v>
      </c>
      <c r="Y865" s="9">
        <v>0</v>
      </c>
      <c r="Z865" s="25">
        <v>0</v>
      </c>
      <c r="AA865" s="9">
        <v>0</v>
      </c>
      <c r="AB865" s="25">
        <v>1</v>
      </c>
      <c r="AC865" s="17">
        <v>1995</v>
      </c>
      <c r="AD865" s="27" t="s">
        <v>87</v>
      </c>
      <c r="AE865" s="27" t="s">
        <v>87</v>
      </c>
      <c r="AF865" s="27" t="s">
        <v>87</v>
      </c>
      <c r="AG865" s="34" t="s">
        <v>87</v>
      </c>
      <c r="AH865" s="33" t="s">
        <v>87</v>
      </c>
      <c r="AI865" s="15" t="s">
        <v>87</v>
      </c>
      <c r="AJ865" s="27" t="s">
        <v>87</v>
      </c>
      <c r="AK865" s="31" t="s">
        <v>87</v>
      </c>
      <c r="AL865" t="s">
        <v>87</v>
      </c>
      <c r="AM865" s="31" t="s">
        <v>87</v>
      </c>
      <c r="AN865">
        <v>0</v>
      </c>
      <c r="AO865" s="15">
        <v>1</v>
      </c>
      <c r="AP865" t="s">
        <v>87</v>
      </c>
      <c r="AQ865" s="15" t="s">
        <v>87</v>
      </c>
      <c r="AR865" s="15" t="s">
        <v>10</v>
      </c>
      <c r="AS865">
        <v>0</v>
      </c>
      <c r="AT865">
        <v>0</v>
      </c>
      <c r="AU865">
        <v>0</v>
      </c>
      <c r="AV865">
        <v>0</v>
      </c>
      <c r="AW865">
        <v>0</v>
      </c>
      <c r="AX865">
        <v>0</v>
      </c>
      <c r="AY865" s="15">
        <v>1</v>
      </c>
      <c r="AZ865">
        <v>0</v>
      </c>
      <c r="BA865">
        <v>0</v>
      </c>
      <c r="BB865" s="15">
        <v>1</v>
      </c>
      <c r="BC865" t="s">
        <v>87</v>
      </c>
      <c r="BD865">
        <v>27</v>
      </c>
      <c r="BE865" s="21">
        <v>0.79100000000000004</v>
      </c>
      <c r="BF865" s="21">
        <v>36.799999999999997</v>
      </c>
      <c r="BG865">
        <v>1</v>
      </c>
      <c r="BH865">
        <v>0</v>
      </c>
      <c r="BI865">
        <v>0</v>
      </c>
      <c r="BJ865">
        <v>0</v>
      </c>
      <c r="BK865">
        <v>0</v>
      </c>
      <c r="BL865" s="15">
        <v>0</v>
      </c>
      <c r="BM865">
        <v>1</v>
      </c>
      <c r="BN865">
        <v>0</v>
      </c>
      <c r="BO865">
        <v>0</v>
      </c>
      <c r="BP865" s="15">
        <v>0</v>
      </c>
      <c r="BQ865">
        <v>0</v>
      </c>
      <c r="BR865">
        <v>0</v>
      </c>
      <c r="BS865" s="15">
        <v>0</v>
      </c>
      <c r="BT865">
        <v>0</v>
      </c>
      <c r="BU865">
        <v>0</v>
      </c>
      <c r="BV865">
        <v>1</v>
      </c>
      <c r="BW865">
        <v>1</v>
      </c>
      <c r="BX865">
        <v>0</v>
      </c>
      <c r="BY865">
        <v>0</v>
      </c>
      <c r="BZ865">
        <v>1</v>
      </c>
      <c r="CA865">
        <v>0</v>
      </c>
      <c r="CB865">
        <v>0</v>
      </c>
      <c r="CC865">
        <v>0</v>
      </c>
      <c r="CD865">
        <v>0</v>
      </c>
      <c r="CE865" s="15">
        <v>0</v>
      </c>
      <c r="CF865">
        <v>0</v>
      </c>
      <c r="CG865">
        <v>2</v>
      </c>
      <c r="CH865">
        <v>0</v>
      </c>
      <c r="CI865">
        <v>1</v>
      </c>
      <c r="CJ865">
        <v>44</v>
      </c>
      <c r="CK865" s="28" t="s">
        <v>80</v>
      </c>
    </row>
    <row r="866" spans="1:89" x14ac:dyDescent="0.35">
      <c r="A866">
        <v>865</v>
      </c>
      <c r="B866">
        <v>59</v>
      </c>
      <c r="C866" s="21" t="s">
        <v>226</v>
      </c>
      <c r="D866" s="11">
        <v>8</v>
      </c>
      <c r="E866" s="12">
        <v>2</v>
      </c>
      <c r="F866" s="7">
        <f t="shared" si="150"/>
        <v>4</v>
      </c>
      <c r="G866" s="8">
        <v>0</v>
      </c>
      <c r="H866" s="9">
        <v>0</v>
      </c>
      <c r="I866" s="9">
        <v>0</v>
      </c>
      <c r="J866" s="9">
        <v>1</v>
      </c>
      <c r="K866" s="9">
        <v>0</v>
      </c>
      <c r="L866" s="8">
        <v>948</v>
      </c>
      <c r="M866" s="9">
        <v>6</v>
      </c>
      <c r="N866" s="9">
        <f t="shared" si="146"/>
        <v>941</v>
      </c>
      <c r="O866" s="9">
        <f t="shared" si="147"/>
        <v>12</v>
      </c>
      <c r="P866" s="7">
        <v>10.6</v>
      </c>
      <c r="Q866" s="7">
        <v>20.3</v>
      </c>
      <c r="R866" s="9">
        <v>1</v>
      </c>
      <c r="S866" s="9">
        <v>0</v>
      </c>
      <c r="T866" s="9">
        <v>0</v>
      </c>
      <c r="U866" s="9">
        <v>0</v>
      </c>
      <c r="V866" s="9">
        <v>0</v>
      </c>
      <c r="W866" s="25">
        <v>1</v>
      </c>
      <c r="X866" s="9">
        <v>1</v>
      </c>
      <c r="Y866" s="9">
        <v>0</v>
      </c>
      <c r="Z866" s="25">
        <v>0</v>
      </c>
      <c r="AA866" s="9">
        <v>0</v>
      </c>
      <c r="AB866" s="25">
        <v>1</v>
      </c>
      <c r="AC866" s="17">
        <v>1995</v>
      </c>
      <c r="AD866" s="27" t="s">
        <v>87</v>
      </c>
      <c r="AE866" s="27" t="s">
        <v>87</v>
      </c>
      <c r="AF866" s="27" t="s">
        <v>87</v>
      </c>
      <c r="AG866" s="34" t="s">
        <v>87</v>
      </c>
      <c r="AH866" s="33" t="s">
        <v>87</v>
      </c>
      <c r="AI866" s="15" t="s">
        <v>87</v>
      </c>
      <c r="AJ866" s="27" t="s">
        <v>87</v>
      </c>
      <c r="AK866" s="31" t="s">
        <v>87</v>
      </c>
      <c r="AL866" t="s">
        <v>87</v>
      </c>
      <c r="AM866" s="31" t="s">
        <v>87</v>
      </c>
      <c r="AN866">
        <v>0</v>
      </c>
      <c r="AO866" s="15">
        <v>1</v>
      </c>
      <c r="AP866" t="s">
        <v>87</v>
      </c>
      <c r="AQ866" s="15" t="s">
        <v>87</v>
      </c>
      <c r="AR866" s="15" t="s">
        <v>10</v>
      </c>
      <c r="AS866">
        <v>0</v>
      </c>
      <c r="AT866">
        <v>0</v>
      </c>
      <c r="AU866">
        <v>0</v>
      </c>
      <c r="AV866">
        <v>0</v>
      </c>
      <c r="AW866">
        <v>0</v>
      </c>
      <c r="AX866">
        <v>0</v>
      </c>
      <c r="AY866" s="15">
        <v>1</v>
      </c>
      <c r="AZ866">
        <v>0</v>
      </c>
      <c r="BA866">
        <v>0</v>
      </c>
      <c r="BB866" s="15">
        <v>1</v>
      </c>
      <c r="BC866" t="s">
        <v>87</v>
      </c>
      <c r="BD866">
        <v>27</v>
      </c>
      <c r="BE866" s="21">
        <v>0.79100000000000004</v>
      </c>
      <c r="BF866" s="21">
        <v>36.799999999999997</v>
      </c>
      <c r="BG866">
        <v>0</v>
      </c>
      <c r="BH866">
        <v>1</v>
      </c>
      <c r="BI866">
        <v>0</v>
      </c>
      <c r="BJ866">
        <v>0</v>
      </c>
      <c r="BK866">
        <v>0</v>
      </c>
      <c r="BL866" s="15">
        <v>0</v>
      </c>
      <c r="BM866">
        <v>1</v>
      </c>
      <c r="BN866">
        <v>0</v>
      </c>
      <c r="BO866">
        <v>0</v>
      </c>
      <c r="BP866" s="15">
        <v>0</v>
      </c>
      <c r="BQ866">
        <v>0</v>
      </c>
      <c r="BR866">
        <v>0</v>
      </c>
      <c r="BS866" s="15">
        <v>0</v>
      </c>
      <c r="BT866">
        <v>0</v>
      </c>
      <c r="BU866">
        <v>0</v>
      </c>
      <c r="BV866">
        <v>1</v>
      </c>
      <c r="BW866">
        <v>1</v>
      </c>
      <c r="BX866">
        <v>0</v>
      </c>
      <c r="BY866">
        <v>0</v>
      </c>
      <c r="BZ866">
        <v>1</v>
      </c>
      <c r="CA866">
        <v>0</v>
      </c>
      <c r="CB866">
        <v>0</v>
      </c>
      <c r="CC866">
        <v>0</v>
      </c>
      <c r="CD866">
        <v>1</v>
      </c>
      <c r="CE866" s="15">
        <v>0</v>
      </c>
      <c r="CF866">
        <v>0</v>
      </c>
      <c r="CG866">
        <v>2</v>
      </c>
      <c r="CH866">
        <v>0</v>
      </c>
      <c r="CI866">
        <v>1</v>
      </c>
      <c r="CJ866">
        <v>44</v>
      </c>
      <c r="CK866" s="28" t="s">
        <v>80</v>
      </c>
    </row>
    <row r="867" spans="1:89" x14ac:dyDescent="0.35">
      <c r="A867">
        <v>866</v>
      </c>
      <c r="B867">
        <v>59</v>
      </c>
      <c r="C867" s="21" t="s">
        <v>226</v>
      </c>
      <c r="D867" s="11">
        <v>9.6999999999999993</v>
      </c>
      <c r="E867" s="12">
        <v>1</v>
      </c>
      <c r="F867" s="7">
        <f t="shared" si="150"/>
        <v>9.6999999999999993</v>
      </c>
      <c r="G867" s="8">
        <v>0</v>
      </c>
      <c r="H867" s="9">
        <v>0</v>
      </c>
      <c r="I867" s="9">
        <v>0</v>
      </c>
      <c r="J867" s="9">
        <v>1</v>
      </c>
      <c r="K867" s="9">
        <v>0</v>
      </c>
      <c r="L867" s="8">
        <v>948</v>
      </c>
      <c r="M867" s="9">
        <v>4</v>
      </c>
      <c r="N867" s="9">
        <f t="shared" si="146"/>
        <v>943</v>
      </c>
      <c r="O867" s="9">
        <f t="shared" si="147"/>
        <v>12</v>
      </c>
      <c r="P867" s="7">
        <v>10.6</v>
      </c>
      <c r="Q867" s="7">
        <v>20.3</v>
      </c>
      <c r="R867" s="9">
        <v>1</v>
      </c>
      <c r="S867" s="9">
        <v>0</v>
      </c>
      <c r="T867" s="9">
        <v>0</v>
      </c>
      <c r="U867" s="9">
        <v>0</v>
      </c>
      <c r="V867" s="9">
        <v>0</v>
      </c>
      <c r="W867" s="25">
        <v>1</v>
      </c>
      <c r="X867" s="9">
        <v>1</v>
      </c>
      <c r="Y867" s="9">
        <v>0</v>
      </c>
      <c r="Z867" s="25">
        <v>0</v>
      </c>
      <c r="AA867" s="9">
        <v>0</v>
      </c>
      <c r="AB867" s="25">
        <v>1</v>
      </c>
      <c r="AC867" s="17">
        <v>1995</v>
      </c>
      <c r="AD867" s="27" t="s">
        <v>87</v>
      </c>
      <c r="AE867" s="27" t="s">
        <v>87</v>
      </c>
      <c r="AF867" s="27" t="s">
        <v>87</v>
      </c>
      <c r="AG867" s="34" t="s">
        <v>87</v>
      </c>
      <c r="AH867" s="33" t="s">
        <v>87</v>
      </c>
      <c r="AI867" s="15" t="s">
        <v>87</v>
      </c>
      <c r="AJ867" s="27" t="s">
        <v>87</v>
      </c>
      <c r="AK867" s="31" t="s">
        <v>87</v>
      </c>
      <c r="AL867" t="s">
        <v>87</v>
      </c>
      <c r="AM867" s="31" t="s">
        <v>87</v>
      </c>
      <c r="AN867">
        <v>0</v>
      </c>
      <c r="AO867" s="15">
        <v>1</v>
      </c>
      <c r="AP867" t="s">
        <v>87</v>
      </c>
      <c r="AQ867" s="15" t="s">
        <v>87</v>
      </c>
      <c r="AR867" s="15" t="s">
        <v>10</v>
      </c>
      <c r="AS867">
        <v>0</v>
      </c>
      <c r="AT867">
        <v>0</v>
      </c>
      <c r="AU867">
        <v>0</v>
      </c>
      <c r="AV867">
        <v>0</v>
      </c>
      <c r="AW867">
        <v>0</v>
      </c>
      <c r="AX867">
        <v>0</v>
      </c>
      <c r="AY867" s="15">
        <v>1</v>
      </c>
      <c r="AZ867">
        <v>0</v>
      </c>
      <c r="BA867">
        <v>0</v>
      </c>
      <c r="BB867" s="15">
        <v>1</v>
      </c>
      <c r="BC867" t="s">
        <v>87</v>
      </c>
      <c r="BD867">
        <v>27</v>
      </c>
      <c r="BE867" s="21">
        <v>0.79100000000000004</v>
      </c>
      <c r="BF867" s="21">
        <v>36.799999999999997</v>
      </c>
      <c r="BG867">
        <v>1</v>
      </c>
      <c r="BH867">
        <v>0</v>
      </c>
      <c r="BI867">
        <v>0</v>
      </c>
      <c r="BJ867">
        <v>0</v>
      </c>
      <c r="BK867">
        <v>0</v>
      </c>
      <c r="BL867" s="15">
        <v>0</v>
      </c>
      <c r="BM867">
        <v>1</v>
      </c>
      <c r="BN867">
        <v>0</v>
      </c>
      <c r="BO867">
        <v>0</v>
      </c>
      <c r="BP867" s="15">
        <v>0</v>
      </c>
      <c r="BQ867">
        <v>0</v>
      </c>
      <c r="BR867">
        <v>0</v>
      </c>
      <c r="BS867" s="15">
        <v>0</v>
      </c>
      <c r="BT867">
        <v>0</v>
      </c>
      <c r="BU867">
        <v>0</v>
      </c>
      <c r="BV867">
        <v>1</v>
      </c>
      <c r="BW867">
        <v>1</v>
      </c>
      <c r="BX867">
        <v>0</v>
      </c>
      <c r="BY867">
        <v>0</v>
      </c>
      <c r="BZ867">
        <v>0</v>
      </c>
      <c r="CA867">
        <v>0</v>
      </c>
      <c r="CB867">
        <v>0</v>
      </c>
      <c r="CC867">
        <v>0</v>
      </c>
      <c r="CD867">
        <v>0</v>
      </c>
      <c r="CE867" s="15">
        <v>0</v>
      </c>
      <c r="CF867">
        <v>0</v>
      </c>
      <c r="CG867">
        <v>2</v>
      </c>
      <c r="CH867">
        <v>0</v>
      </c>
      <c r="CI867">
        <v>1</v>
      </c>
      <c r="CJ867">
        <v>44</v>
      </c>
      <c r="CK867" s="28" t="s">
        <v>80</v>
      </c>
    </row>
    <row r="868" spans="1:89" x14ac:dyDescent="0.35">
      <c r="A868">
        <v>867</v>
      </c>
      <c r="B868">
        <v>59</v>
      </c>
      <c r="C868" s="21" t="s">
        <v>226</v>
      </c>
      <c r="D868" s="11">
        <v>7.5</v>
      </c>
      <c r="E868" s="12">
        <v>1.4</v>
      </c>
      <c r="F868" s="7">
        <f t="shared" si="150"/>
        <v>5.3571428571428577</v>
      </c>
      <c r="G868" s="8">
        <v>0</v>
      </c>
      <c r="H868" s="9">
        <v>0</v>
      </c>
      <c r="I868" s="9">
        <v>0</v>
      </c>
      <c r="J868" s="9">
        <v>1</v>
      </c>
      <c r="K868" s="9">
        <v>0</v>
      </c>
      <c r="L868" s="8">
        <v>948</v>
      </c>
      <c r="M868" s="9">
        <v>5</v>
      </c>
      <c r="N868" s="9">
        <f t="shared" si="146"/>
        <v>942</v>
      </c>
      <c r="O868" s="9">
        <f t="shared" si="147"/>
        <v>12</v>
      </c>
      <c r="P868" s="7">
        <v>10.6</v>
      </c>
      <c r="Q868" s="7">
        <v>20.3</v>
      </c>
      <c r="R868" s="9">
        <v>1</v>
      </c>
      <c r="S868" s="9">
        <v>0</v>
      </c>
      <c r="T868" s="9">
        <v>0</v>
      </c>
      <c r="U868" s="9">
        <v>0</v>
      </c>
      <c r="V868" s="9">
        <v>0</v>
      </c>
      <c r="W868" s="25">
        <v>1</v>
      </c>
      <c r="X868" s="9">
        <v>1</v>
      </c>
      <c r="Y868" s="9">
        <v>0</v>
      </c>
      <c r="Z868" s="25">
        <v>0</v>
      </c>
      <c r="AA868" s="9">
        <v>0</v>
      </c>
      <c r="AB868" s="25">
        <v>1</v>
      </c>
      <c r="AC868" s="17">
        <v>1995</v>
      </c>
      <c r="AD868" s="27" t="s">
        <v>87</v>
      </c>
      <c r="AE868" s="27" t="s">
        <v>87</v>
      </c>
      <c r="AF868" s="27" t="s">
        <v>87</v>
      </c>
      <c r="AG868" s="34" t="s">
        <v>87</v>
      </c>
      <c r="AH868" s="33" t="s">
        <v>87</v>
      </c>
      <c r="AI868" s="15" t="s">
        <v>87</v>
      </c>
      <c r="AJ868" s="27" t="s">
        <v>87</v>
      </c>
      <c r="AK868" s="31" t="s">
        <v>87</v>
      </c>
      <c r="AL868" t="s">
        <v>87</v>
      </c>
      <c r="AM868" s="31" t="s">
        <v>87</v>
      </c>
      <c r="AN868">
        <v>0</v>
      </c>
      <c r="AO868" s="15">
        <v>1</v>
      </c>
      <c r="AP868" t="s">
        <v>87</v>
      </c>
      <c r="AQ868" s="15" t="s">
        <v>87</v>
      </c>
      <c r="AR868" s="15" t="s">
        <v>10</v>
      </c>
      <c r="AS868">
        <v>0</v>
      </c>
      <c r="AT868">
        <v>0</v>
      </c>
      <c r="AU868">
        <v>0</v>
      </c>
      <c r="AV868">
        <v>0</v>
      </c>
      <c r="AW868">
        <v>0</v>
      </c>
      <c r="AX868">
        <v>0</v>
      </c>
      <c r="AY868" s="15">
        <v>1</v>
      </c>
      <c r="AZ868">
        <v>0</v>
      </c>
      <c r="BA868">
        <v>0</v>
      </c>
      <c r="BB868" s="15">
        <v>1</v>
      </c>
      <c r="BC868" t="s">
        <v>87</v>
      </c>
      <c r="BD868">
        <v>27</v>
      </c>
      <c r="BE868" s="21">
        <v>0.79100000000000004</v>
      </c>
      <c r="BF868" s="21">
        <v>36.799999999999997</v>
      </c>
      <c r="BG868">
        <v>0</v>
      </c>
      <c r="BH868">
        <v>1</v>
      </c>
      <c r="BI868">
        <v>0</v>
      </c>
      <c r="BJ868">
        <v>0</v>
      </c>
      <c r="BK868">
        <v>0</v>
      </c>
      <c r="BL868" s="15">
        <v>0</v>
      </c>
      <c r="BM868">
        <v>1</v>
      </c>
      <c r="BN868">
        <v>0</v>
      </c>
      <c r="BO868">
        <v>0</v>
      </c>
      <c r="BP868" s="15">
        <v>0</v>
      </c>
      <c r="BQ868">
        <v>0</v>
      </c>
      <c r="BR868">
        <v>0</v>
      </c>
      <c r="BS868" s="15">
        <v>0</v>
      </c>
      <c r="BT868">
        <v>0</v>
      </c>
      <c r="BU868">
        <v>0</v>
      </c>
      <c r="BV868">
        <v>1</v>
      </c>
      <c r="BW868">
        <v>1</v>
      </c>
      <c r="BX868">
        <v>0</v>
      </c>
      <c r="BY868">
        <v>0</v>
      </c>
      <c r="BZ868">
        <v>0</v>
      </c>
      <c r="CA868">
        <v>0</v>
      </c>
      <c r="CB868">
        <v>0</v>
      </c>
      <c r="CC868">
        <v>0</v>
      </c>
      <c r="CD868">
        <v>1</v>
      </c>
      <c r="CE868" s="15">
        <v>0</v>
      </c>
      <c r="CF868">
        <v>0</v>
      </c>
      <c r="CG868">
        <v>2</v>
      </c>
      <c r="CH868">
        <v>0</v>
      </c>
      <c r="CI868">
        <v>1</v>
      </c>
      <c r="CJ868">
        <v>44</v>
      </c>
      <c r="CK868" s="28" t="s">
        <v>80</v>
      </c>
    </row>
    <row r="869" spans="1:89" x14ac:dyDescent="0.35">
      <c r="A869">
        <v>868</v>
      </c>
      <c r="B869">
        <v>59</v>
      </c>
      <c r="C869" s="21" t="s">
        <v>226</v>
      </c>
      <c r="D869" s="11">
        <v>9</v>
      </c>
      <c r="E869" s="12">
        <v>1.1000000000000001</v>
      </c>
      <c r="F869" s="7">
        <f t="shared" si="150"/>
        <v>8.1818181818181817</v>
      </c>
      <c r="G869" s="8">
        <v>0</v>
      </c>
      <c r="H869" s="9">
        <v>0</v>
      </c>
      <c r="I869" s="9">
        <v>0</v>
      </c>
      <c r="J869" s="9">
        <v>1</v>
      </c>
      <c r="K869" s="9">
        <v>0</v>
      </c>
      <c r="L869" s="8">
        <v>948</v>
      </c>
      <c r="M869" s="9">
        <v>5</v>
      </c>
      <c r="N869" s="9">
        <f t="shared" si="146"/>
        <v>942</v>
      </c>
      <c r="O869" s="9">
        <f t="shared" si="147"/>
        <v>12</v>
      </c>
      <c r="P869" s="7">
        <v>10.6</v>
      </c>
      <c r="Q869" s="7">
        <v>20.3</v>
      </c>
      <c r="R869" s="9">
        <v>1</v>
      </c>
      <c r="S869" s="9">
        <v>0</v>
      </c>
      <c r="T869" s="9">
        <v>0</v>
      </c>
      <c r="U869" s="9">
        <v>0</v>
      </c>
      <c r="V869" s="9">
        <v>0</v>
      </c>
      <c r="W869" s="25">
        <v>1</v>
      </c>
      <c r="X869" s="9">
        <v>1</v>
      </c>
      <c r="Y869" s="9">
        <v>0</v>
      </c>
      <c r="Z869" s="25">
        <v>0</v>
      </c>
      <c r="AA869" s="9">
        <v>0</v>
      </c>
      <c r="AB869" s="25">
        <v>1</v>
      </c>
      <c r="AC869" s="17">
        <v>1995</v>
      </c>
      <c r="AD869" s="27" t="s">
        <v>87</v>
      </c>
      <c r="AE869" s="27" t="s">
        <v>87</v>
      </c>
      <c r="AF869" s="27" t="s">
        <v>87</v>
      </c>
      <c r="AG869" s="34" t="s">
        <v>87</v>
      </c>
      <c r="AH869" s="33" t="s">
        <v>87</v>
      </c>
      <c r="AI869" s="15" t="s">
        <v>87</v>
      </c>
      <c r="AJ869" s="27" t="s">
        <v>87</v>
      </c>
      <c r="AK869" s="31" t="s">
        <v>87</v>
      </c>
      <c r="AL869" t="s">
        <v>87</v>
      </c>
      <c r="AM869" s="31" t="s">
        <v>87</v>
      </c>
      <c r="AN869">
        <v>0</v>
      </c>
      <c r="AO869" s="15">
        <v>1</v>
      </c>
      <c r="AP869" t="s">
        <v>87</v>
      </c>
      <c r="AQ869" s="15" t="s">
        <v>87</v>
      </c>
      <c r="AR869" s="15" t="s">
        <v>10</v>
      </c>
      <c r="AS869">
        <v>0</v>
      </c>
      <c r="AT869">
        <v>0</v>
      </c>
      <c r="AU869">
        <v>0</v>
      </c>
      <c r="AV869">
        <v>0</v>
      </c>
      <c r="AW869">
        <v>0</v>
      </c>
      <c r="AX869">
        <v>0</v>
      </c>
      <c r="AY869" s="15">
        <v>1</v>
      </c>
      <c r="AZ869">
        <v>0</v>
      </c>
      <c r="BA869">
        <v>0</v>
      </c>
      <c r="BB869" s="15">
        <v>1</v>
      </c>
      <c r="BC869" t="s">
        <v>87</v>
      </c>
      <c r="BD869">
        <v>27</v>
      </c>
      <c r="BE869" s="21">
        <v>0.79100000000000004</v>
      </c>
      <c r="BF869" s="21">
        <v>36.799999999999997</v>
      </c>
      <c r="BG869">
        <v>1</v>
      </c>
      <c r="BH869">
        <v>0</v>
      </c>
      <c r="BI869">
        <v>0</v>
      </c>
      <c r="BJ869">
        <v>0</v>
      </c>
      <c r="BK869">
        <v>0</v>
      </c>
      <c r="BL869" s="15">
        <v>0</v>
      </c>
      <c r="BM869">
        <v>1</v>
      </c>
      <c r="BN869">
        <v>0</v>
      </c>
      <c r="BO869">
        <v>0</v>
      </c>
      <c r="BP869" s="15">
        <v>0</v>
      </c>
      <c r="BQ869">
        <v>0</v>
      </c>
      <c r="BR869">
        <v>0</v>
      </c>
      <c r="BS869" s="15">
        <v>0</v>
      </c>
      <c r="BT869">
        <v>0</v>
      </c>
      <c r="BU869">
        <v>0</v>
      </c>
      <c r="BV869">
        <v>1</v>
      </c>
      <c r="BW869">
        <v>1</v>
      </c>
      <c r="BX869">
        <v>0</v>
      </c>
      <c r="BY869">
        <v>0</v>
      </c>
      <c r="BZ869">
        <v>1</v>
      </c>
      <c r="CA869">
        <v>0</v>
      </c>
      <c r="CB869">
        <v>0</v>
      </c>
      <c r="CC869">
        <v>0</v>
      </c>
      <c r="CD869">
        <v>0</v>
      </c>
      <c r="CE869" s="15">
        <v>0</v>
      </c>
      <c r="CF869">
        <v>0</v>
      </c>
      <c r="CG869">
        <v>2</v>
      </c>
      <c r="CH869">
        <v>0</v>
      </c>
      <c r="CI869">
        <v>1</v>
      </c>
      <c r="CJ869">
        <v>44</v>
      </c>
      <c r="CK869" s="28" t="s">
        <v>80</v>
      </c>
    </row>
    <row r="870" spans="1:89" x14ac:dyDescent="0.35">
      <c r="A870">
        <v>869</v>
      </c>
      <c r="B870">
        <v>59</v>
      </c>
      <c r="C870" s="21" t="s">
        <v>226</v>
      </c>
      <c r="D870" s="11">
        <v>7.2</v>
      </c>
      <c r="E870" s="12">
        <v>1.6</v>
      </c>
      <c r="F870" s="7">
        <f t="shared" si="150"/>
        <v>4.5</v>
      </c>
      <c r="G870" s="8">
        <v>0</v>
      </c>
      <c r="H870" s="9">
        <v>0</v>
      </c>
      <c r="I870" s="9">
        <v>0</v>
      </c>
      <c r="J870" s="9">
        <v>1</v>
      </c>
      <c r="K870" s="9">
        <v>0</v>
      </c>
      <c r="L870" s="8">
        <v>948</v>
      </c>
      <c r="M870" s="9">
        <v>6</v>
      </c>
      <c r="N870" s="9">
        <f t="shared" si="146"/>
        <v>941</v>
      </c>
      <c r="O870" s="9">
        <f t="shared" si="147"/>
        <v>12</v>
      </c>
      <c r="P870" s="7">
        <v>10.6</v>
      </c>
      <c r="Q870" s="7">
        <v>20.3</v>
      </c>
      <c r="R870" s="9">
        <v>1</v>
      </c>
      <c r="S870" s="9">
        <v>0</v>
      </c>
      <c r="T870" s="9">
        <v>0</v>
      </c>
      <c r="U870" s="9">
        <v>0</v>
      </c>
      <c r="V870" s="9">
        <v>0</v>
      </c>
      <c r="W870" s="25">
        <v>1</v>
      </c>
      <c r="X870" s="9">
        <v>1</v>
      </c>
      <c r="Y870" s="9">
        <v>0</v>
      </c>
      <c r="Z870" s="25">
        <v>0</v>
      </c>
      <c r="AA870" s="9">
        <v>0</v>
      </c>
      <c r="AB870" s="25">
        <v>1</v>
      </c>
      <c r="AC870" s="17">
        <v>1995</v>
      </c>
      <c r="AD870" s="27" t="s">
        <v>87</v>
      </c>
      <c r="AE870" s="27" t="s">
        <v>87</v>
      </c>
      <c r="AF870" s="27" t="s">
        <v>87</v>
      </c>
      <c r="AG870" s="34" t="s">
        <v>87</v>
      </c>
      <c r="AH870" s="33" t="s">
        <v>87</v>
      </c>
      <c r="AI870" s="15" t="s">
        <v>87</v>
      </c>
      <c r="AJ870" s="27" t="s">
        <v>87</v>
      </c>
      <c r="AK870" s="31" t="s">
        <v>87</v>
      </c>
      <c r="AL870" t="s">
        <v>87</v>
      </c>
      <c r="AM870" s="31" t="s">
        <v>87</v>
      </c>
      <c r="AN870">
        <v>0</v>
      </c>
      <c r="AO870" s="15">
        <v>1</v>
      </c>
      <c r="AP870" t="s">
        <v>87</v>
      </c>
      <c r="AQ870" s="15" t="s">
        <v>87</v>
      </c>
      <c r="AR870" s="15" t="s">
        <v>10</v>
      </c>
      <c r="AS870">
        <v>0</v>
      </c>
      <c r="AT870">
        <v>0</v>
      </c>
      <c r="AU870">
        <v>0</v>
      </c>
      <c r="AV870">
        <v>0</v>
      </c>
      <c r="AW870">
        <v>0</v>
      </c>
      <c r="AX870">
        <v>0</v>
      </c>
      <c r="AY870" s="15">
        <v>1</v>
      </c>
      <c r="AZ870">
        <v>0</v>
      </c>
      <c r="BA870">
        <v>0</v>
      </c>
      <c r="BB870" s="15">
        <v>1</v>
      </c>
      <c r="BC870" t="s">
        <v>87</v>
      </c>
      <c r="BD870">
        <v>27</v>
      </c>
      <c r="BE870" s="21">
        <v>0.79100000000000004</v>
      </c>
      <c r="BF870" s="21">
        <v>36.799999999999997</v>
      </c>
      <c r="BG870">
        <v>0</v>
      </c>
      <c r="BH870">
        <v>1</v>
      </c>
      <c r="BI870">
        <v>0</v>
      </c>
      <c r="BJ870">
        <v>0</v>
      </c>
      <c r="BK870">
        <v>0</v>
      </c>
      <c r="BL870" s="15">
        <v>0</v>
      </c>
      <c r="BM870">
        <v>1</v>
      </c>
      <c r="BN870">
        <v>0</v>
      </c>
      <c r="BO870">
        <v>0</v>
      </c>
      <c r="BP870" s="15">
        <v>0</v>
      </c>
      <c r="BQ870">
        <v>0</v>
      </c>
      <c r="BR870">
        <v>0</v>
      </c>
      <c r="BS870" s="15">
        <v>0</v>
      </c>
      <c r="BT870">
        <v>0</v>
      </c>
      <c r="BU870">
        <v>0</v>
      </c>
      <c r="BV870">
        <v>1</v>
      </c>
      <c r="BW870">
        <v>1</v>
      </c>
      <c r="BX870">
        <v>0</v>
      </c>
      <c r="BY870">
        <v>0</v>
      </c>
      <c r="BZ870">
        <v>1</v>
      </c>
      <c r="CA870">
        <v>0</v>
      </c>
      <c r="CB870">
        <v>0</v>
      </c>
      <c r="CC870">
        <v>0</v>
      </c>
      <c r="CD870">
        <v>1</v>
      </c>
      <c r="CE870" s="15">
        <v>0</v>
      </c>
      <c r="CF870">
        <v>0</v>
      </c>
      <c r="CG870">
        <v>2</v>
      </c>
      <c r="CH870">
        <v>0</v>
      </c>
      <c r="CI870">
        <v>1</v>
      </c>
      <c r="CJ870">
        <v>44</v>
      </c>
      <c r="CK870" s="28" t="s">
        <v>80</v>
      </c>
    </row>
    <row r="871" spans="1:89" x14ac:dyDescent="0.35">
      <c r="A871">
        <v>870</v>
      </c>
      <c r="B871">
        <v>60</v>
      </c>
      <c r="C871" s="21" t="s">
        <v>227</v>
      </c>
      <c r="D871" s="11">
        <v>7.22</v>
      </c>
      <c r="E871" s="12">
        <v>0.08</v>
      </c>
      <c r="F871" s="7">
        <f t="shared" si="150"/>
        <v>90.25</v>
      </c>
      <c r="G871" s="8">
        <v>0</v>
      </c>
      <c r="H871" s="9">
        <v>0</v>
      </c>
      <c r="I871" s="9">
        <v>1</v>
      </c>
      <c r="J871" s="9">
        <v>0</v>
      </c>
      <c r="K871" s="9">
        <v>0</v>
      </c>
      <c r="L871" s="8">
        <v>118899</v>
      </c>
      <c r="M871" s="9">
        <v>5</v>
      </c>
      <c r="N871" s="9">
        <f t="shared" si="146"/>
        <v>118893</v>
      </c>
      <c r="O871" s="9">
        <f t="shared" si="147"/>
        <v>15</v>
      </c>
      <c r="P871" s="7">
        <v>13.5</v>
      </c>
      <c r="Q871" s="7">
        <v>20.399999999999999</v>
      </c>
      <c r="R871" s="9">
        <v>1</v>
      </c>
      <c r="S871" s="9">
        <v>0</v>
      </c>
      <c r="T871" s="9">
        <v>0</v>
      </c>
      <c r="U871" s="9">
        <v>0</v>
      </c>
      <c r="V871" s="9">
        <v>0</v>
      </c>
      <c r="W871" s="25">
        <v>1</v>
      </c>
      <c r="X871" s="9">
        <v>0</v>
      </c>
      <c r="Y871" s="9">
        <v>1</v>
      </c>
      <c r="Z871" s="25">
        <v>0</v>
      </c>
      <c r="AA871" s="9">
        <v>0</v>
      </c>
      <c r="AB871" s="25">
        <v>1</v>
      </c>
      <c r="AC871" s="17">
        <v>2009</v>
      </c>
      <c r="AD871" s="27">
        <v>0.11799999999999999</v>
      </c>
      <c r="AE871" s="27">
        <v>0.11899999999999999</v>
      </c>
      <c r="AF871" s="27">
        <v>0.54600000000000004</v>
      </c>
      <c r="AG871" s="34">
        <v>0.217</v>
      </c>
      <c r="AH871" s="33" t="s">
        <v>87</v>
      </c>
      <c r="AI871" s="15" t="s">
        <v>87</v>
      </c>
      <c r="AJ871" s="27">
        <v>0.51</v>
      </c>
      <c r="AK871" s="31">
        <v>0.49</v>
      </c>
      <c r="AL871" t="s">
        <v>87</v>
      </c>
      <c r="AM871" s="31" t="s">
        <v>87</v>
      </c>
      <c r="AN871">
        <v>0</v>
      </c>
      <c r="AO871" s="15">
        <v>1</v>
      </c>
      <c r="AP871" t="s">
        <v>87</v>
      </c>
      <c r="AQ871" s="15" t="s">
        <v>87</v>
      </c>
      <c r="AR871" s="15" t="s">
        <v>2</v>
      </c>
      <c r="AS871">
        <v>1</v>
      </c>
      <c r="AT871">
        <v>0</v>
      </c>
      <c r="AU871">
        <v>0</v>
      </c>
      <c r="AV871">
        <v>0</v>
      </c>
      <c r="AW871">
        <v>0</v>
      </c>
      <c r="AX871">
        <v>0</v>
      </c>
      <c r="AY871" s="15">
        <v>0</v>
      </c>
      <c r="AZ871">
        <v>1</v>
      </c>
      <c r="BA871">
        <v>0</v>
      </c>
      <c r="BB871" s="15">
        <v>0</v>
      </c>
      <c r="BC871">
        <v>29551</v>
      </c>
      <c r="BD871">
        <v>1918</v>
      </c>
      <c r="BE871" s="21">
        <v>0.92300000000000004</v>
      </c>
      <c r="BF871" s="21">
        <v>38.9</v>
      </c>
      <c r="BG871">
        <v>1</v>
      </c>
      <c r="BH871">
        <v>0</v>
      </c>
      <c r="BI871">
        <v>0</v>
      </c>
      <c r="BJ871">
        <v>0</v>
      </c>
      <c r="BK871">
        <v>0</v>
      </c>
      <c r="BL871" s="15">
        <v>0</v>
      </c>
      <c r="BM871">
        <v>0</v>
      </c>
      <c r="BN871">
        <v>0</v>
      </c>
      <c r="BO871">
        <v>1</v>
      </c>
      <c r="BP871" s="15">
        <v>0</v>
      </c>
      <c r="BQ871">
        <v>0</v>
      </c>
      <c r="BR871">
        <v>0</v>
      </c>
      <c r="BS871" s="15">
        <v>0</v>
      </c>
      <c r="BT871">
        <v>0</v>
      </c>
      <c r="BU871">
        <v>0</v>
      </c>
      <c r="BV871">
        <v>1</v>
      </c>
      <c r="BW871">
        <v>1</v>
      </c>
      <c r="BX871">
        <v>0</v>
      </c>
      <c r="BY871">
        <v>1</v>
      </c>
      <c r="BZ871">
        <v>1</v>
      </c>
      <c r="CA871">
        <v>0</v>
      </c>
      <c r="CB871">
        <v>0</v>
      </c>
      <c r="CC871">
        <v>0</v>
      </c>
      <c r="CD871">
        <v>0</v>
      </c>
      <c r="CE871" s="15">
        <v>0</v>
      </c>
      <c r="CF871">
        <v>4.2000000000000003E-2</v>
      </c>
      <c r="CG871">
        <v>6</v>
      </c>
      <c r="CH871">
        <v>1</v>
      </c>
      <c r="CI871">
        <v>0</v>
      </c>
      <c r="CJ871">
        <v>41</v>
      </c>
      <c r="CK871" s="28" t="s">
        <v>80</v>
      </c>
    </row>
    <row r="872" spans="1:89" x14ac:dyDescent="0.35">
      <c r="A872">
        <v>871</v>
      </c>
      <c r="B872">
        <v>60</v>
      </c>
      <c r="C872" s="21" t="s">
        <v>227</v>
      </c>
      <c r="D872" s="11">
        <v>7.43</v>
      </c>
      <c r="E872" s="12">
        <v>0.06</v>
      </c>
      <c r="F872" s="7">
        <f t="shared" si="150"/>
        <v>123.83333333333333</v>
      </c>
      <c r="G872" s="8">
        <v>0</v>
      </c>
      <c r="H872" s="9">
        <v>0</v>
      </c>
      <c r="I872" s="9">
        <v>1</v>
      </c>
      <c r="J872" s="9">
        <v>0</v>
      </c>
      <c r="K872" s="9">
        <v>0</v>
      </c>
      <c r="L872" s="8">
        <v>167937</v>
      </c>
      <c r="M872" s="9">
        <v>5</v>
      </c>
      <c r="N872" s="9">
        <f t="shared" si="146"/>
        <v>167931</v>
      </c>
      <c r="O872" s="9">
        <f t="shared" si="147"/>
        <v>15</v>
      </c>
      <c r="P872" s="7">
        <v>13.5</v>
      </c>
      <c r="Q872" s="7">
        <v>20.399999999999999</v>
      </c>
      <c r="R872" s="9">
        <v>1</v>
      </c>
      <c r="S872" s="9">
        <v>0</v>
      </c>
      <c r="T872" s="9">
        <v>0</v>
      </c>
      <c r="U872" s="9">
        <v>0</v>
      </c>
      <c r="V872" s="9">
        <v>0</v>
      </c>
      <c r="W872" s="25">
        <v>1</v>
      </c>
      <c r="X872" s="9">
        <v>0</v>
      </c>
      <c r="Y872" s="9">
        <v>1</v>
      </c>
      <c r="Z872" s="25">
        <v>0</v>
      </c>
      <c r="AA872" s="9">
        <v>0</v>
      </c>
      <c r="AB872" s="25">
        <v>1</v>
      </c>
      <c r="AC872" s="17">
        <v>2009</v>
      </c>
      <c r="AD872" s="27">
        <v>0.11799999999999999</v>
      </c>
      <c r="AE872" s="27">
        <v>0.11899999999999999</v>
      </c>
      <c r="AF872" s="27">
        <v>0.54600000000000004</v>
      </c>
      <c r="AG872" s="34">
        <v>0.217</v>
      </c>
      <c r="AH872" s="33" t="s">
        <v>87</v>
      </c>
      <c r="AI872" s="15" t="s">
        <v>87</v>
      </c>
      <c r="AJ872" s="27">
        <v>0.51</v>
      </c>
      <c r="AK872" s="31">
        <v>0.49</v>
      </c>
      <c r="AL872" t="s">
        <v>87</v>
      </c>
      <c r="AM872" s="31" t="s">
        <v>87</v>
      </c>
      <c r="AN872">
        <v>0</v>
      </c>
      <c r="AO872" s="15">
        <v>1</v>
      </c>
      <c r="AP872" t="s">
        <v>87</v>
      </c>
      <c r="AQ872" s="15" t="s">
        <v>87</v>
      </c>
      <c r="AR872" s="15" t="s">
        <v>2</v>
      </c>
      <c r="AS872">
        <v>1</v>
      </c>
      <c r="AT872">
        <v>0</v>
      </c>
      <c r="AU872">
        <v>0</v>
      </c>
      <c r="AV872">
        <v>0</v>
      </c>
      <c r="AW872">
        <v>0</v>
      </c>
      <c r="AX872">
        <v>0</v>
      </c>
      <c r="AY872" s="15">
        <v>0</v>
      </c>
      <c r="AZ872">
        <v>1</v>
      </c>
      <c r="BA872">
        <v>0</v>
      </c>
      <c r="BB872" s="15">
        <v>0</v>
      </c>
      <c r="BC872">
        <v>29551</v>
      </c>
      <c r="BD872">
        <v>1918</v>
      </c>
      <c r="BE872" s="21">
        <v>0.92300000000000004</v>
      </c>
      <c r="BF872" s="21">
        <v>38.9</v>
      </c>
      <c r="BG872">
        <v>0</v>
      </c>
      <c r="BH872">
        <v>0</v>
      </c>
      <c r="BI872">
        <v>0</v>
      </c>
      <c r="BJ872">
        <v>1</v>
      </c>
      <c r="BK872">
        <v>0</v>
      </c>
      <c r="BL872" s="15">
        <v>0</v>
      </c>
      <c r="BM872">
        <v>0</v>
      </c>
      <c r="BN872">
        <v>0</v>
      </c>
      <c r="BO872">
        <v>1</v>
      </c>
      <c r="BP872" s="15">
        <v>0</v>
      </c>
      <c r="BQ872">
        <v>0</v>
      </c>
      <c r="BR872">
        <v>0</v>
      </c>
      <c r="BS872" s="15">
        <v>0</v>
      </c>
      <c r="BT872">
        <v>0</v>
      </c>
      <c r="BU872">
        <v>0</v>
      </c>
      <c r="BV872">
        <v>1</v>
      </c>
      <c r="BW872">
        <v>1</v>
      </c>
      <c r="BX872">
        <v>0</v>
      </c>
      <c r="BY872">
        <v>1</v>
      </c>
      <c r="BZ872">
        <v>1</v>
      </c>
      <c r="CA872">
        <v>0</v>
      </c>
      <c r="CB872">
        <v>0</v>
      </c>
      <c r="CC872">
        <v>0</v>
      </c>
      <c r="CD872">
        <v>0</v>
      </c>
      <c r="CE872" s="15">
        <v>0</v>
      </c>
      <c r="CF872">
        <v>4.2000000000000003E-2</v>
      </c>
      <c r="CG872">
        <v>6</v>
      </c>
      <c r="CH872">
        <v>1</v>
      </c>
      <c r="CI872">
        <v>0</v>
      </c>
      <c r="CJ872">
        <v>41</v>
      </c>
      <c r="CK872" s="28" t="s">
        <v>80</v>
      </c>
    </row>
    <row r="873" spans="1:89" x14ac:dyDescent="0.35">
      <c r="A873">
        <v>872</v>
      </c>
      <c r="B873">
        <v>60</v>
      </c>
      <c r="C873" s="21" t="s">
        <v>227</v>
      </c>
      <c r="D873" s="11">
        <v>7.99</v>
      </c>
      <c r="E873" s="12">
        <v>0.2</v>
      </c>
      <c r="F873" s="7">
        <f t="shared" si="150"/>
        <v>39.949999999999996</v>
      </c>
      <c r="G873" s="8">
        <v>0</v>
      </c>
      <c r="H873" s="9">
        <v>0</v>
      </c>
      <c r="I873" s="9">
        <v>1</v>
      </c>
      <c r="J873" s="9">
        <v>0</v>
      </c>
      <c r="K873" s="9">
        <v>0</v>
      </c>
      <c r="L873" s="8">
        <v>48141</v>
      </c>
      <c r="M873" s="9">
        <v>5</v>
      </c>
      <c r="N873" s="9">
        <f t="shared" si="146"/>
        <v>48135</v>
      </c>
      <c r="O873" s="9">
        <f t="shared" si="147"/>
        <v>15</v>
      </c>
      <c r="P873" s="7">
        <v>13.5</v>
      </c>
      <c r="Q873" s="7">
        <v>20.399999999999999</v>
      </c>
      <c r="R873" s="9">
        <v>1</v>
      </c>
      <c r="S873" s="9">
        <v>0</v>
      </c>
      <c r="T873" s="9">
        <v>0</v>
      </c>
      <c r="U873" s="9">
        <v>0</v>
      </c>
      <c r="V873" s="9">
        <v>0</v>
      </c>
      <c r="W873" s="25">
        <v>1</v>
      </c>
      <c r="X873" s="9">
        <v>0</v>
      </c>
      <c r="Y873" s="9">
        <v>1</v>
      </c>
      <c r="Z873" s="25">
        <v>0</v>
      </c>
      <c r="AA873" s="9">
        <v>0</v>
      </c>
      <c r="AB873" s="25">
        <v>1</v>
      </c>
      <c r="AC873" s="17">
        <v>2009</v>
      </c>
      <c r="AD873" s="27">
        <v>0.11799999999999999</v>
      </c>
      <c r="AE873" s="27">
        <v>0.11899999999999999</v>
      </c>
      <c r="AF873" s="27">
        <v>0.54600000000000004</v>
      </c>
      <c r="AG873" s="34">
        <v>0.217</v>
      </c>
      <c r="AH873" s="33" t="s">
        <v>87</v>
      </c>
      <c r="AI873" s="15" t="s">
        <v>87</v>
      </c>
      <c r="AJ873" s="27">
        <v>0.51</v>
      </c>
      <c r="AK873" s="31">
        <v>0.49</v>
      </c>
      <c r="AL873" t="s">
        <v>87</v>
      </c>
      <c r="AM873" s="31" t="s">
        <v>87</v>
      </c>
      <c r="AN873">
        <v>0</v>
      </c>
      <c r="AO873" s="15">
        <v>1</v>
      </c>
      <c r="AP873" t="s">
        <v>87</v>
      </c>
      <c r="AQ873" s="15" t="s">
        <v>87</v>
      </c>
      <c r="AR873" s="15" t="s">
        <v>2</v>
      </c>
      <c r="AS873">
        <v>1</v>
      </c>
      <c r="AT873">
        <v>0</v>
      </c>
      <c r="AU873">
        <v>0</v>
      </c>
      <c r="AV873">
        <v>0</v>
      </c>
      <c r="AW873">
        <v>0</v>
      </c>
      <c r="AX873">
        <v>0</v>
      </c>
      <c r="AY873" s="15">
        <v>0</v>
      </c>
      <c r="AZ873">
        <v>1</v>
      </c>
      <c r="BA873">
        <v>0</v>
      </c>
      <c r="BB873" s="15">
        <v>0</v>
      </c>
      <c r="BC873">
        <v>29551</v>
      </c>
      <c r="BD873">
        <v>1918</v>
      </c>
      <c r="BE873" s="21">
        <v>0.92300000000000004</v>
      </c>
      <c r="BF873" s="21">
        <v>38.9</v>
      </c>
      <c r="BG873">
        <v>1</v>
      </c>
      <c r="BH873">
        <v>0</v>
      </c>
      <c r="BI873">
        <v>0</v>
      </c>
      <c r="BJ873">
        <v>0</v>
      </c>
      <c r="BK873">
        <v>0</v>
      </c>
      <c r="BL873" s="15">
        <v>0</v>
      </c>
      <c r="BM873">
        <v>0</v>
      </c>
      <c r="BN873">
        <v>0</v>
      </c>
      <c r="BO873">
        <v>1</v>
      </c>
      <c r="BP873" s="15">
        <v>0</v>
      </c>
      <c r="BQ873">
        <v>0</v>
      </c>
      <c r="BR873">
        <v>0</v>
      </c>
      <c r="BS873" s="15">
        <v>0</v>
      </c>
      <c r="BT873">
        <v>0</v>
      </c>
      <c r="BU873">
        <v>0</v>
      </c>
      <c r="BV873">
        <v>1</v>
      </c>
      <c r="BW873">
        <v>1</v>
      </c>
      <c r="BX873">
        <v>0</v>
      </c>
      <c r="BY873">
        <v>1</v>
      </c>
      <c r="BZ873">
        <v>1</v>
      </c>
      <c r="CA873">
        <v>0</v>
      </c>
      <c r="CB873">
        <v>0</v>
      </c>
      <c r="CC873">
        <v>0</v>
      </c>
      <c r="CD873">
        <v>0</v>
      </c>
      <c r="CE873" s="15">
        <v>0</v>
      </c>
      <c r="CF873">
        <v>4.2000000000000003E-2</v>
      </c>
      <c r="CG873">
        <v>6</v>
      </c>
      <c r="CH873">
        <v>1</v>
      </c>
      <c r="CI873">
        <v>0</v>
      </c>
      <c r="CJ873">
        <v>41</v>
      </c>
      <c r="CK873" s="28" t="s">
        <v>80</v>
      </c>
    </row>
    <row r="874" spans="1:89" x14ac:dyDescent="0.35">
      <c r="A874">
        <v>873</v>
      </c>
      <c r="B874">
        <v>60</v>
      </c>
      <c r="C874" s="21" t="s">
        <v>227</v>
      </c>
      <c r="D874" s="11">
        <v>4.32</v>
      </c>
      <c r="E874" s="12">
        <v>0.19</v>
      </c>
      <c r="F874" s="7">
        <f t="shared" si="150"/>
        <v>22.736842105263158</v>
      </c>
      <c r="G874" s="8">
        <v>0</v>
      </c>
      <c r="H874" s="9">
        <v>0</v>
      </c>
      <c r="I874" s="9">
        <v>1</v>
      </c>
      <c r="J874" s="9">
        <v>0</v>
      </c>
      <c r="K874" s="9">
        <v>0</v>
      </c>
      <c r="L874" s="8">
        <v>70758</v>
      </c>
      <c r="M874" s="9">
        <v>5</v>
      </c>
      <c r="N874" s="9">
        <f t="shared" si="146"/>
        <v>70752</v>
      </c>
      <c r="O874" s="9">
        <f t="shared" si="147"/>
        <v>15</v>
      </c>
      <c r="P874" s="7">
        <v>13.5</v>
      </c>
      <c r="Q874" s="7">
        <v>20.399999999999999</v>
      </c>
      <c r="R874" s="9">
        <v>1</v>
      </c>
      <c r="S874" s="9">
        <v>0</v>
      </c>
      <c r="T874" s="9">
        <v>0</v>
      </c>
      <c r="U874" s="9">
        <v>0</v>
      </c>
      <c r="V874" s="9">
        <v>0</v>
      </c>
      <c r="W874" s="25">
        <v>1</v>
      </c>
      <c r="X874" s="9">
        <v>0</v>
      </c>
      <c r="Y874" s="9">
        <v>1</v>
      </c>
      <c r="Z874" s="25">
        <v>0</v>
      </c>
      <c r="AA874" s="9">
        <v>0</v>
      </c>
      <c r="AB874" s="25">
        <v>1</v>
      </c>
      <c r="AC874" s="17">
        <v>2009</v>
      </c>
      <c r="AD874" s="27">
        <v>0.11799999999999999</v>
      </c>
      <c r="AE874" s="27">
        <v>0.11899999999999999</v>
      </c>
      <c r="AF874" s="27">
        <v>0.54600000000000004</v>
      </c>
      <c r="AG874" s="34">
        <v>0.217</v>
      </c>
      <c r="AH874" s="33" t="s">
        <v>87</v>
      </c>
      <c r="AI874" s="15" t="s">
        <v>87</v>
      </c>
      <c r="AJ874" s="27">
        <v>0.51</v>
      </c>
      <c r="AK874" s="31">
        <v>0.49</v>
      </c>
      <c r="AL874" t="s">
        <v>87</v>
      </c>
      <c r="AM874" s="31" t="s">
        <v>87</v>
      </c>
      <c r="AN874">
        <v>0</v>
      </c>
      <c r="AO874" s="15">
        <v>1</v>
      </c>
      <c r="AP874" t="s">
        <v>87</v>
      </c>
      <c r="AQ874" s="15" t="s">
        <v>87</v>
      </c>
      <c r="AR874" s="15" t="s">
        <v>2</v>
      </c>
      <c r="AS874">
        <v>1</v>
      </c>
      <c r="AT874">
        <v>0</v>
      </c>
      <c r="AU874">
        <v>0</v>
      </c>
      <c r="AV874">
        <v>0</v>
      </c>
      <c r="AW874">
        <v>0</v>
      </c>
      <c r="AX874">
        <v>0</v>
      </c>
      <c r="AY874" s="15">
        <v>0</v>
      </c>
      <c r="AZ874">
        <v>1</v>
      </c>
      <c r="BA874">
        <v>0</v>
      </c>
      <c r="BB874" s="15">
        <v>0</v>
      </c>
      <c r="BC874">
        <v>29551</v>
      </c>
      <c r="BD874">
        <v>1918</v>
      </c>
      <c r="BE874" s="21">
        <v>0.92300000000000004</v>
      </c>
      <c r="BF874" s="21">
        <v>38.9</v>
      </c>
      <c r="BG874">
        <v>1</v>
      </c>
      <c r="BH874">
        <v>0</v>
      </c>
      <c r="BI874">
        <v>0</v>
      </c>
      <c r="BJ874">
        <v>0</v>
      </c>
      <c r="BK874">
        <v>0</v>
      </c>
      <c r="BL874" s="15">
        <v>0</v>
      </c>
      <c r="BM874">
        <v>0</v>
      </c>
      <c r="BN874">
        <v>0</v>
      </c>
      <c r="BO874">
        <v>1</v>
      </c>
      <c r="BP874" s="15">
        <v>0</v>
      </c>
      <c r="BQ874">
        <v>0</v>
      </c>
      <c r="BR874">
        <v>0</v>
      </c>
      <c r="BS874" s="15">
        <v>0</v>
      </c>
      <c r="BT874">
        <v>0</v>
      </c>
      <c r="BU874">
        <v>0</v>
      </c>
      <c r="BV874">
        <v>1</v>
      </c>
      <c r="BW874">
        <v>1</v>
      </c>
      <c r="BX874">
        <v>0</v>
      </c>
      <c r="BY874">
        <v>1</v>
      </c>
      <c r="BZ874">
        <v>1</v>
      </c>
      <c r="CA874">
        <v>0</v>
      </c>
      <c r="CB874">
        <v>0</v>
      </c>
      <c r="CC874">
        <v>0</v>
      </c>
      <c r="CD874">
        <v>0</v>
      </c>
      <c r="CE874" s="15">
        <v>0</v>
      </c>
      <c r="CF874">
        <v>4.2000000000000003E-2</v>
      </c>
      <c r="CG874">
        <v>6</v>
      </c>
      <c r="CH874">
        <v>1</v>
      </c>
      <c r="CI874">
        <v>0</v>
      </c>
      <c r="CJ874">
        <v>41</v>
      </c>
      <c r="CK874" s="28" t="s">
        <v>80</v>
      </c>
    </row>
    <row r="875" spans="1:89" x14ac:dyDescent="0.35">
      <c r="A875">
        <v>874</v>
      </c>
      <c r="B875">
        <v>60</v>
      </c>
      <c r="C875" s="21" t="s">
        <v>227</v>
      </c>
      <c r="D875" s="11">
        <v>6.36</v>
      </c>
      <c r="E875" s="12">
        <v>0.14000000000000001</v>
      </c>
      <c r="F875" s="7">
        <f t="shared" si="150"/>
        <v>45.428571428571423</v>
      </c>
      <c r="G875" s="8">
        <v>0</v>
      </c>
      <c r="H875" s="9">
        <v>0</v>
      </c>
      <c r="I875" s="9">
        <v>1</v>
      </c>
      <c r="J875" s="9">
        <v>0</v>
      </c>
      <c r="K875" s="9">
        <v>0</v>
      </c>
      <c r="L875" s="8">
        <v>44534</v>
      </c>
      <c r="M875" s="9">
        <v>5</v>
      </c>
      <c r="N875" s="9">
        <f t="shared" si="146"/>
        <v>44528</v>
      </c>
      <c r="O875" s="9">
        <f t="shared" si="147"/>
        <v>15</v>
      </c>
      <c r="P875" s="7">
        <v>13.5</v>
      </c>
      <c r="Q875" s="7">
        <v>20.399999999999999</v>
      </c>
      <c r="R875" s="9">
        <v>1</v>
      </c>
      <c r="S875" s="9">
        <v>0</v>
      </c>
      <c r="T875" s="9">
        <v>0</v>
      </c>
      <c r="U875" s="9">
        <v>0</v>
      </c>
      <c r="V875" s="9">
        <v>0</v>
      </c>
      <c r="W875" s="25">
        <v>1</v>
      </c>
      <c r="X875" s="9">
        <v>0</v>
      </c>
      <c r="Y875" s="9">
        <v>1</v>
      </c>
      <c r="Z875" s="25">
        <v>0</v>
      </c>
      <c r="AA875" s="9">
        <v>0</v>
      </c>
      <c r="AB875" s="25">
        <v>1</v>
      </c>
      <c r="AC875" s="17">
        <v>2009</v>
      </c>
      <c r="AD875" s="27">
        <v>0.11799999999999999</v>
      </c>
      <c r="AE875" s="27">
        <v>0.11899999999999999</v>
      </c>
      <c r="AF875" s="27">
        <v>0.54600000000000004</v>
      </c>
      <c r="AG875" s="34">
        <v>0.217</v>
      </c>
      <c r="AH875" s="33" t="s">
        <v>87</v>
      </c>
      <c r="AI875" s="15" t="s">
        <v>87</v>
      </c>
      <c r="AJ875" s="27">
        <v>0.51</v>
      </c>
      <c r="AK875" s="31">
        <v>0.49</v>
      </c>
      <c r="AL875" t="s">
        <v>87</v>
      </c>
      <c r="AM875" s="31" t="s">
        <v>87</v>
      </c>
      <c r="AN875">
        <v>0</v>
      </c>
      <c r="AO875" s="15">
        <v>1</v>
      </c>
      <c r="AP875" t="s">
        <v>87</v>
      </c>
      <c r="AQ875" s="15" t="s">
        <v>87</v>
      </c>
      <c r="AR875" s="15" t="s">
        <v>2</v>
      </c>
      <c r="AS875">
        <v>1</v>
      </c>
      <c r="AT875">
        <v>0</v>
      </c>
      <c r="AU875">
        <v>0</v>
      </c>
      <c r="AV875">
        <v>0</v>
      </c>
      <c r="AW875">
        <v>0</v>
      </c>
      <c r="AX875">
        <v>0</v>
      </c>
      <c r="AY875" s="15">
        <v>0</v>
      </c>
      <c r="AZ875">
        <v>1</v>
      </c>
      <c r="BA875">
        <v>0</v>
      </c>
      <c r="BB875" s="15">
        <v>0</v>
      </c>
      <c r="BC875">
        <v>29551</v>
      </c>
      <c r="BD875">
        <v>1918</v>
      </c>
      <c r="BE875" s="21">
        <v>0.92300000000000004</v>
      </c>
      <c r="BF875" s="21">
        <v>38.9</v>
      </c>
      <c r="BG875">
        <v>1</v>
      </c>
      <c r="BH875">
        <v>0</v>
      </c>
      <c r="BI875">
        <v>0</v>
      </c>
      <c r="BJ875">
        <v>0</v>
      </c>
      <c r="BK875">
        <v>0</v>
      </c>
      <c r="BL875" s="15">
        <v>0</v>
      </c>
      <c r="BM875">
        <v>0</v>
      </c>
      <c r="BN875">
        <v>0</v>
      </c>
      <c r="BO875">
        <v>1</v>
      </c>
      <c r="BP875" s="15">
        <v>0</v>
      </c>
      <c r="BQ875">
        <v>0</v>
      </c>
      <c r="BR875">
        <v>0</v>
      </c>
      <c r="BS875" s="15">
        <v>0</v>
      </c>
      <c r="BT875">
        <v>0</v>
      </c>
      <c r="BU875">
        <v>0</v>
      </c>
      <c r="BV875">
        <v>1</v>
      </c>
      <c r="BW875">
        <v>1</v>
      </c>
      <c r="BX875">
        <v>0</v>
      </c>
      <c r="BY875">
        <v>1</v>
      </c>
      <c r="BZ875">
        <v>1</v>
      </c>
      <c r="CA875">
        <v>0</v>
      </c>
      <c r="CB875">
        <v>0</v>
      </c>
      <c r="CC875">
        <v>0</v>
      </c>
      <c r="CD875">
        <v>0</v>
      </c>
      <c r="CE875" s="15">
        <v>0</v>
      </c>
      <c r="CF875">
        <v>4.2000000000000003E-2</v>
      </c>
      <c r="CG875">
        <v>6</v>
      </c>
      <c r="CH875">
        <v>1</v>
      </c>
      <c r="CI875">
        <v>0</v>
      </c>
      <c r="CJ875">
        <v>41</v>
      </c>
      <c r="CK875" s="28" t="s">
        <v>80</v>
      </c>
    </row>
    <row r="876" spans="1:89" x14ac:dyDescent="0.35">
      <c r="A876">
        <v>875</v>
      </c>
      <c r="B876">
        <v>60</v>
      </c>
      <c r="C876" s="21" t="s">
        <v>227</v>
      </c>
      <c r="D876" s="11">
        <v>4.1100000000000003</v>
      </c>
      <c r="E876" s="12">
        <v>0.12</v>
      </c>
      <c r="F876" s="7">
        <f t="shared" si="150"/>
        <v>34.250000000000007</v>
      </c>
      <c r="G876" s="8">
        <v>0</v>
      </c>
      <c r="H876" s="9">
        <v>0</v>
      </c>
      <c r="I876" s="9">
        <v>1</v>
      </c>
      <c r="J876" s="9">
        <v>0</v>
      </c>
      <c r="K876" s="9">
        <v>0</v>
      </c>
      <c r="L876" s="8">
        <v>74365</v>
      </c>
      <c r="M876" s="9">
        <v>5</v>
      </c>
      <c r="N876" s="9">
        <f t="shared" si="146"/>
        <v>74359</v>
      </c>
      <c r="O876" s="9">
        <f t="shared" si="147"/>
        <v>15</v>
      </c>
      <c r="P876" s="7">
        <v>13.5</v>
      </c>
      <c r="Q876" s="7">
        <v>20.399999999999999</v>
      </c>
      <c r="R876" s="9">
        <v>1</v>
      </c>
      <c r="S876" s="9">
        <v>0</v>
      </c>
      <c r="T876" s="9">
        <v>0</v>
      </c>
      <c r="U876" s="9">
        <v>0</v>
      </c>
      <c r="V876" s="9">
        <v>0</v>
      </c>
      <c r="W876" s="25">
        <v>1</v>
      </c>
      <c r="X876" s="9">
        <v>0</v>
      </c>
      <c r="Y876" s="9">
        <v>1</v>
      </c>
      <c r="Z876" s="25">
        <v>0</v>
      </c>
      <c r="AA876" s="9">
        <v>0</v>
      </c>
      <c r="AB876" s="25">
        <v>1</v>
      </c>
      <c r="AC876" s="17">
        <v>2009</v>
      </c>
      <c r="AD876" s="27">
        <v>0.11799999999999999</v>
      </c>
      <c r="AE876" s="27">
        <v>0.11899999999999999</v>
      </c>
      <c r="AF876" s="27">
        <v>0.54600000000000004</v>
      </c>
      <c r="AG876" s="34">
        <v>0.217</v>
      </c>
      <c r="AH876" s="33" t="s">
        <v>87</v>
      </c>
      <c r="AI876" s="15" t="s">
        <v>87</v>
      </c>
      <c r="AJ876" s="27">
        <v>0.51</v>
      </c>
      <c r="AK876" s="31">
        <v>0.49</v>
      </c>
      <c r="AL876" t="s">
        <v>87</v>
      </c>
      <c r="AM876" s="31" t="s">
        <v>87</v>
      </c>
      <c r="AN876">
        <v>0</v>
      </c>
      <c r="AO876" s="15">
        <v>1</v>
      </c>
      <c r="AP876" t="s">
        <v>87</v>
      </c>
      <c r="AQ876" s="15" t="s">
        <v>87</v>
      </c>
      <c r="AR876" s="15" t="s">
        <v>2</v>
      </c>
      <c r="AS876">
        <v>1</v>
      </c>
      <c r="AT876">
        <v>0</v>
      </c>
      <c r="AU876">
        <v>0</v>
      </c>
      <c r="AV876">
        <v>0</v>
      </c>
      <c r="AW876">
        <v>0</v>
      </c>
      <c r="AX876">
        <v>0</v>
      </c>
      <c r="AY876" s="15">
        <v>0</v>
      </c>
      <c r="AZ876">
        <v>1</v>
      </c>
      <c r="BA876">
        <v>0</v>
      </c>
      <c r="BB876" s="15">
        <v>0</v>
      </c>
      <c r="BC876">
        <v>29551</v>
      </c>
      <c r="BD876">
        <v>1918</v>
      </c>
      <c r="BE876" s="21">
        <v>0.92300000000000004</v>
      </c>
      <c r="BF876" s="21">
        <v>38.9</v>
      </c>
      <c r="BG876">
        <v>1</v>
      </c>
      <c r="BH876">
        <v>0</v>
      </c>
      <c r="BI876">
        <v>0</v>
      </c>
      <c r="BJ876">
        <v>0</v>
      </c>
      <c r="BK876">
        <v>0</v>
      </c>
      <c r="BL876" s="15">
        <v>0</v>
      </c>
      <c r="BM876">
        <v>0</v>
      </c>
      <c r="BN876">
        <v>0</v>
      </c>
      <c r="BO876">
        <v>1</v>
      </c>
      <c r="BP876" s="15">
        <v>0</v>
      </c>
      <c r="BQ876">
        <v>0</v>
      </c>
      <c r="BR876">
        <v>0</v>
      </c>
      <c r="BS876" s="15">
        <v>0</v>
      </c>
      <c r="BT876">
        <v>0</v>
      </c>
      <c r="BU876">
        <v>0</v>
      </c>
      <c r="BV876">
        <v>1</v>
      </c>
      <c r="BW876">
        <v>1</v>
      </c>
      <c r="BX876">
        <v>0</v>
      </c>
      <c r="BY876">
        <v>1</v>
      </c>
      <c r="BZ876">
        <v>1</v>
      </c>
      <c r="CA876">
        <v>0</v>
      </c>
      <c r="CB876">
        <v>0</v>
      </c>
      <c r="CC876">
        <v>0</v>
      </c>
      <c r="CD876">
        <v>0</v>
      </c>
      <c r="CE876" s="15">
        <v>0</v>
      </c>
      <c r="CF876">
        <v>4.2000000000000003E-2</v>
      </c>
      <c r="CG876">
        <v>6</v>
      </c>
      <c r="CH876">
        <v>1</v>
      </c>
      <c r="CI876">
        <v>0</v>
      </c>
      <c r="CJ876">
        <v>41</v>
      </c>
      <c r="CK876" s="28" t="s">
        <v>80</v>
      </c>
    </row>
    <row r="877" spans="1:89" x14ac:dyDescent="0.35">
      <c r="A877">
        <v>876</v>
      </c>
      <c r="B877">
        <v>60</v>
      </c>
      <c r="C877" s="21" t="s">
        <v>227</v>
      </c>
      <c r="D877" s="11">
        <v>8.17</v>
      </c>
      <c r="E877" s="12">
        <v>0.17</v>
      </c>
      <c r="F877" s="7">
        <f t="shared" ref="F877:F908" si="151">D877/E877</f>
        <v>48.058823529411761</v>
      </c>
      <c r="G877" s="8">
        <v>0</v>
      </c>
      <c r="H877" s="9">
        <v>0</v>
      </c>
      <c r="I877" s="9">
        <v>1</v>
      </c>
      <c r="J877" s="9">
        <v>0</v>
      </c>
      <c r="K877" s="9">
        <v>0</v>
      </c>
      <c r="L877" s="8">
        <v>60811</v>
      </c>
      <c r="M877" s="9">
        <v>5</v>
      </c>
      <c r="N877" s="9">
        <f t="shared" si="146"/>
        <v>60805</v>
      </c>
      <c r="O877" s="9">
        <f t="shared" si="147"/>
        <v>15</v>
      </c>
      <c r="P877" s="7">
        <v>13.5</v>
      </c>
      <c r="Q877" s="7">
        <v>20.399999999999999</v>
      </c>
      <c r="R877" s="9">
        <v>1</v>
      </c>
      <c r="S877" s="9">
        <v>0</v>
      </c>
      <c r="T877" s="9">
        <v>0</v>
      </c>
      <c r="U877" s="9">
        <v>0</v>
      </c>
      <c r="V877" s="9">
        <v>0</v>
      </c>
      <c r="W877" s="25">
        <v>1</v>
      </c>
      <c r="X877" s="9">
        <v>0</v>
      </c>
      <c r="Y877" s="9">
        <v>1</v>
      </c>
      <c r="Z877" s="25">
        <v>0</v>
      </c>
      <c r="AA877" s="9">
        <v>0</v>
      </c>
      <c r="AB877" s="25">
        <v>1</v>
      </c>
      <c r="AC877" s="17">
        <v>2009</v>
      </c>
      <c r="AD877" s="27">
        <v>0.11799999999999999</v>
      </c>
      <c r="AE877" s="27">
        <v>0.11899999999999999</v>
      </c>
      <c r="AF877" s="27">
        <v>0.54600000000000004</v>
      </c>
      <c r="AG877" s="34">
        <v>0.217</v>
      </c>
      <c r="AH877" s="33" t="s">
        <v>87</v>
      </c>
      <c r="AI877" s="15" t="s">
        <v>87</v>
      </c>
      <c r="AJ877" s="27">
        <v>0.51</v>
      </c>
      <c r="AK877" s="31">
        <v>0.49</v>
      </c>
      <c r="AL877" t="s">
        <v>87</v>
      </c>
      <c r="AM877" s="31" t="s">
        <v>87</v>
      </c>
      <c r="AN877">
        <v>0</v>
      </c>
      <c r="AO877" s="15">
        <v>1</v>
      </c>
      <c r="AP877" t="s">
        <v>87</v>
      </c>
      <c r="AQ877" s="15" t="s">
        <v>87</v>
      </c>
      <c r="AR877" s="15" t="s">
        <v>2</v>
      </c>
      <c r="AS877">
        <v>1</v>
      </c>
      <c r="AT877">
        <v>0</v>
      </c>
      <c r="AU877">
        <v>0</v>
      </c>
      <c r="AV877">
        <v>0</v>
      </c>
      <c r="AW877">
        <v>0</v>
      </c>
      <c r="AX877">
        <v>0</v>
      </c>
      <c r="AY877" s="15">
        <v>0</v>
      </c>
      <c r="AZ877">
        <v>1</v>
      </c>
      <c r="BA877">
        <v>0</v>
      </c>
      <c r="BB877" s="15">
        <v>0</v>
      </c>
      <c r="BC877">
        <v>29551</v>
      </c>
      <c r="BD877">
        <v>1918</v>
      </c>
      <c r="BE877" s="21">
        <v>0.92300000000000004</v>
      </c>
      <c r="BF877" s="21">
        <v>38.9</v>
      </c>
      <c r="BG877">
        <v>0</v>
      </c>
      <c r="BH877">
        <v>0</v>
      </c>
      <c r="BI877">
        <v>0</v>
      </c>
      <c r="BJ877">
        <v>1</v>
      </c>
      <c r="BK877">
        <v>0</v>
      </c>
      <c r="BL877" s="15">
        <v>0</v>
      </c>
      <c r="BM877">
        <v>0</v>
      </c>
      <c r="BN877">
        <v>0</v>
      </c>
      <c r="BO877">
        <v>1</v>
      </c>
      <c r="BP877" s="15">
        <v>0</v>
      </c>
      <c r="BQ877">
        <v>0</v>
      </c>
      <c r="BR877">
        <v>0</v>
      </c>
      <c r="BS877" s="15">
        <v>0</v>
      </c>
      <c r="BT877">
        <v>0</v>
      </c>
      <c r="BU877">
        <v>0</v>
      </c>
      <c r="BV877">
        <v>1</v>
      </c>
      <c r="BW877">
        <v>1</v>
      </c>
      <c r="BX877">
        <v>0</v>
      </c>
      <c r="BY877">
        <v>1</v>
      </c>
      <c r="BZ877">
        <v>1</v>
      </c>
      <c r="CA877">
        <v>0</v>
      </c>
      <c r="CB877">
        <v>0</v>
      </c>
      <c r="CC877">
        <v>0</v>
      </c>
      <c r="CD877">
        <v>0</v>
      </c>
      <c r="CE877" s="15">
        <v>0</v>
      </c>
      <c r="CF877">
        <v>4.2000000000000003E-2</v>
      </c>
      <c r="CG877">
        <v>6</v>
      </c>
      <c r="CH877">
        <v>1</v>
      </c>
      <c r="CI877">
        <v>0</v>
      </c>
      <c r="CJ877">
        <v>41</v>
      </c>
      <c r="CK877" s="28" t="s">
        <v>80</v>
      </c>
    </row>
    <row r="878" spans="1:89" x14ac:dyDescent="0.35">
      <c r="A878">
        <v>877</v>
      </c>
      <c r="B878">
        <v>60</v>
      </c>
      <c r="C878" s="21" t="s">
        <v>227</v>
      </c>
      <c r="D878" s="11">
        <v>4.05</v>
      </c>
      <c r="E878" s="12">
        <v>0.14000000000000001</v>
      </c>
      <c r="F878" s="7">
        <f t="shared" si="151"/>
        <v>28.928571428571423</v>
      </c>
      <c r="G878" s="8">
        <v>0</v>
      </c>
      <c r="H878" s="9">
        <v>0</v>
      </c>
      <c r="I878" s="9">
        <v>1</v>
      </c>
      <c r="J878" s="9">
        <v>0</v>
      </c>
      <c r="K878" s="9">
        <v>0</v>
      </c>
      <c r="L878" s="8">
        <v>107126</v>
      </c>
      <c r="M878" s="9">
        <v>5</v>
      </c>
      <c r="N878" s="9">
        <f t="shared" si="146"/>
        <v>107120</v>
      </c>
      <c r="O878" s="9">
        <f t="shared" si="147"/>
        <v>15</v>
      </c>
      <c r="P878" s="7">
        <v>13.5</v>
      </c>
      <c r="Q878" s="7">
        <v>20.399999999999999</v>
      </c>
      <c r="R878" s="9">
        <v>1</v>
      </c>
      <c r="S878" s="9">
        <v>0</v>
      </c>
      <c r="T878" s="9">
        <v>0</v>
      </c>
      <c r="U878" s="9">
        <v>0</v>
      </c>
      <c r="V878" s="9">
        <v>0</v>
      </c>
      <c r="W878" s="25">
        <v>1</v>
      </c>
      <c r="X878" s="9">
        <v>0</v>
      </c>
      <c r="Y878" s="9">
        <v>1</v>
      </c>
      <c r="Z878" s="25">
        <v>0</v>
      </c>
      <c r="AA878" s="9">
        <v>0</v>
      </c>
      <c r="AB878" s="25">
        <v>1</v>
      </c>
      <c r="AC878" s="17">
        <v>2009</v>
      </c>
      <c r="AD878" s="27">
        <v>0.11799999999999999</v>
      </c>
      <c r="AE878" s="27">
        <v>0.11899999999999999</v>
      </c>
      <c r="AF878" s="27">
        <v>0.54600000000000004</v>
      </c>
      <c r="AG878" s="34">
        <v>0.217</v>
      </c>
      <c r="AH878" s="33" t="s">
        <v>87</v>
      </c>
      <c r="AI878" s="15" t="s">
        <v>87</v>
      </c>
      <c r="AJ878" s="27">
        <v>0.51</v>
      </c>
      <c r="AK878" s="31">
        <v>0.49</v>
      </c>
      <c r="AL878" t="s">
        <v>87</v>
      </c>
      <c r="AM878" s="31" t="s">
        <v>87</v>
      </c>
      <c r="AN878">
        <v>0</v>
      </c>
      <c r="AO878" s="15">
        <v>1</v>
      </c>
      <c r="AP878" t="s">
        <v>87</v>
      </c>
      <c r="AQ878" s="15" t="s">
        <v>87</v>
      </c>
      <c r="AR878" s="15" t="s">
        <v>2</v>
      </c>
      <c r="AS878">
        <v>1</v>
      </c>
      <c r="AT878">
        <v>0</v>
      </c>
      <c r="AU878">
        <v>0</v>
      </c>
      <c r="AV878">
        <v>0</v>
      </c>
      <c r="AW878">
        <v>0</v>
      </c>
      <c r="AX878">
        <v>0</v>
      </c>
      <c r="AY878" s="15">
        <v>0</v>
      </c>
      <c r="AZ878">
        <v>1</v>
      </c>
      <c r="BA878">
        <v>0</v>
      </c>
      <c r="BB878" s="15">
        <v>0</v>
      </c>
      <c r="BC878">
        <v>29551</v>
      </c>
      <c r="BD878">
        <v>1918</v>
      </c>
      <c r="BE878" s="21">
        <v>0.92300000000000004</v>
      </c>
      <c r="BF878" s="21">
        <v>38.9</v>
      </c>
      <c r="BG878">
        <v>0</v>
      </c>
      <c r="BH878">
        <v>0</v>
      </c>
      <c r="BI878">
        <v>0</v>
      </c>
      <c r="BJ878">
        <v>1</v>
      </c>
      <c r="BK878">
        <v>0</v>
      </c>
      <c r="BL878" s="15">
        <v>0</v>
      </c>
      <c r="BM878">
        <v>0</v>
      </c>
      <c r="BN878">
        <v>0</v>
      </c>
      <c r="BO878">
        <v>1</v>
      </c>
      <c r="BP878" s="15">
        <v>0</v>
      </c>
      <c r="BQ878">
        <v>0</v>
      </c>
      <c r="BR878">
        <v>0</v>
      </c>
      <c r="BS878" s="15">
        <v>0</v>
      </c>
      <c r="BT878">
        <v>0</v>
      </c>
      <c r="BU878">
        <v>0</v>
      </c>
      <c r="BV878">
        <v>1</v>
      </c>
      <c r="BW878">
        <v>1</v>
      </c>
      <c r="BX878">
        <v>0</v>
      </c>
      <c r="BY878">
        <v>1</v>
      </c>
      <c r="BZ878">
        <v>1</v>
      </c>
      <c r="CA878">
        <v>0</v>
      </c>
      <c r="CB878">
        <v>0</v>
      </c>
      <c r="CC878">
        <v>0</v>
      </c>
      <c r="CD878">
        <v>0</v>
      </c>
      <c r="CE878" s="15">
        <v>0</v>
      </c>
      <c r="CF878">
        <v>4.2000000000000003E-2</v>
      </c>
      <c r="CG878">
        <v>6</v>
      </c>
      <c r="CH878">
        <v>1</v>
      </c>
      <c r="CI878">
        <v>0</v>
      </c>
      <c r="CJ878">
        <v>41</v>
      </c>
      <c r="CK878" s="28" t="s">
        <v>80</v>
      </c>
    </row>
    <row r="879" spans="1:89" x14ac:dyDescent="0.35">
      <c r="A879">
        <v>878</v>
      </c>
      <c r="B879">
        <v>60</v>
      </c>
      <c r="C879" s="21" t="s">
        <v>227</v>
      </c>
      <c r="D879" s="11">
        <v>6.74</v>
      </c>
      <c r="E879" s="12">
        <v>0.11</v>
      </c>
      <c r="F879" s="7">
        <f t="shared" si="151"/>
        <v>61.272727272727273</v>
      </c>
      <c r="G879" s="8">
        <v>0</v>
      </c>
      <c r="H879" s="9">
        <v>0</v>
      </c>
      <c r="I879" s="9">
        <v>1</v>
      </c>
      <c r="J879" s="9">
        <v>0</v>
      </c>
      <c r="K879" s="9">
        <v>0</v>
      </c>
      <c r="L879" s="8">
        <v>50702</v>
      </c>
      <c r="M879" s="9">
        <v>5</v>
      </c>
      <c r="N879" s="9">
        <f t="shared" si="146"/>
        <v>50696</v>
      </c>
      <c r="O879" s="9">
        <f t="shared" si="147"/>
        <v>15</v>
      </c>
      <c r="P879" s="7">
        <v>13.5</v>
      </c>
      <c r="Q879" s="7">
        <v>20.399999999999999</v>
      </c>
      <c r="R879" s="9">
        <v>1</v>
      </c>
      <c r="S879" s="9">
        <v>0</v>
      </c>
      <c r="T879" s="9">
        <v>0</v>
      </c>
      <c r="U879" s="9">
        <v>0</v>
      </c>
      <c r="V879" s="9">
        <v>0</v>
      </c>
      <c r="W879" s="25">
        <v>1</v>
      </c>
      <c r="X879" s="9">
        <v>0</v>
      </c>
      <c r="Y879" s="9">
        <v>1</v>
      </c>
      <c r="Z879" s="25">
        <v>0</v>
      </c>
      <c r="AA879" s="9">
        <v>0</v>
      </c>
      <c r="AB879" s="25">
        <v>1</v>
      </c>
      <c r="AC879" s="17">
        <v>2009</v>
      </c>
      <c r="AD879" s="27">
        <v>0.11799999999999999</v>
      </c>
      <c r="AE879" s="27">
        <v>0.11899999999999999</v>
      </c>
      <c r="AF879" s="27">
        <v>0.54600000000000004</v>
      </c>
      <c r="AG879" s="34">
        <v>0.217</v>
      </c>
      <c r="AH879" s="33" t="s">
        <v>87</v>
      </c>
      <c r="AI879" s="15" t="s">
        <v>87</v>
      </c>
      <c r="AJ879" s="27">
        <v>0.51</v>
      </c>
      <c r="AK879" s="31">
        <v>0.49</v>
      </c>
      <c r="AL879" t="s">
        <v>87</v>
      </c>
      <c r="AM879" s="31" t="s">
        <v>87</v>
      </c>
      <c r="AN879">
        <v>0</v>
      </c>
      <c r="AO879" s="15">
        <v>1</v>
      </c>
      <c r="AP879" t="s">
        <v>87</v>
      </c>
      <c r="AQ879" s="15" t="s">
        <v>87</v>
      </c>
      <c r="AR879" s="15" t="s">
        <v>2</v>
      </c>
      <c r="AS879">
        <v>1</v>
      </c>
      <c r="AT879">
        <v>0</v>
      </c>
      <c r="AU879">
        <v>0</v>
      </c>
      <c r="AV879">
        <v>0</v>
      </c>
      <c r="AW879">
        <v>0</v>
      </c>
      <c r="AX879">
        <v>0</v>
      </c>
      <c r="AY879" s="15">
        <v>0</v>
      </c>
      <c r="AZ879">
        <v>1</v>
      </c>
      <c r="BA879">
        <v>0</v>
      </c>
      <c r="BB879" s="15">
        <v>0</v>
      </c>
      <c r="BC879">
        <v>29551</v>
      </c>
      <c r="BD879">
        <v>1918</v>
      </c>
      <c r="BE879" s="21">
        <v>0.92300000000000004</v>
      </c>
      <c r="BF879" s="21">
        <v>38.9</v>
      </c>
      <c r="BG879">
        <v>0</v>
      </c>
      <c r="BH879">
        <v>0</v>
      </c>
      <c r="BI879">
        <v>0</v>
      </c>
      <c r="BJ879">
        <v>1</v>
      </c>
      <c r="BK879">
        <v>0</v>
      </c>
      <c r="BL879" s="15">
        <v>0</v>
      </c>
      <c r="BM879">
        <v>0</v>
      </c>
      <c r="BN879">
        <v>0</v>
      </c>
      <c r="BO879">
        <v>1</v>
      </c>
      <c r="BP879" s="15">
        <v>0</v>
      </c>
      <c r="BQ879">
        <v>0</v>
      </c>
      <c r="BR879">
        <v>0</v>
      </c>
      <c r="BS879" s="15">
        <v>0</v>
      </c>
      <c r="BT879">
        <v>0</v>
      </c>
      <c r="BU879">
        <v>0</v>
      </c>
      <c r="BV879">
        <v>1</v>
      </c>
      <c r="BW879">
        <v>1</v>
      </c>
      <c r="BX879">
        <v>0</v>
      </c>
      <c r="BY879">
        <v>1</v>
      </c>
      <c r="BZ879">
        <v>1</v>
      </c>
      <c r="CA879">
        <v>0</v>
      </c>
      <c r="CB879">
        <v>0</v>
      </c>
      <c r="CC879">
        <v>0</v>
      </c>
      <c r="CD879">
        <v>0</v>
      </c>
      <c r="CE879" s="15">
        <v>0</v>
      </c>
      <c r="CF879">
        <v>4.2000000000000003E-2</v>
      </c>
      <c r="CG879">
        <v>6</v>
      </c>
      <c r="CH879">
        <v>1</v>
      </c>
      <c r="CI879">
        <v>0</v>
      </c>
      <c r="CJ879">
        <v>41</v>
      </c>
      <c r="CK879" s="28" t="s">
        <v>80</v>
      </c>
    </row>
    <row r="880" spans="1:89" x14ac:dyDescent="0.35">
      <c r="A880">
        <v>879</v>
      </c>
      <c r="B880">
        <v>60</v>
      </c>
      <c r="C880" s="21" t="s">
        <v>227</v>
      </c>
      <c r="D880" s="11">
        <v>4.0999999999999996</v>
      </c>
      <c r="E880" s="12">
        <v>0.08</v>
      </c>
      <c r="F880" s="7">
        <f t="shared" si="151"/>
        <v>51.249999999999993</v>
      </c>
      <c r="G880" s="8">
        <v>0</v>
      </c>
      <c r="H880" s="9">
        <v>0</v>
      </c>
      <c r="I880" s="9">
        <v>1</v>
      </c>
      <c r="J880" s="9">
        <v>0</v>
      </c>
      <c r="K880" s="9">
        <v>0</v>
      </c>
      <c r="L880" s="8">
        <v>117235</v>
      </c>
      <c r="M880" s="9">
        <v>5</v>
      </c>
      <c r="N880" s="9">
        <f t="shared" si="146"/>
        <v>117229</v>
      </c>
      <c r="O880" s="9">
        <f t="shared" si="147"/>
        <v>15</v>
      </c>
      <c r="P880" s="7">
        <v>13.5</v>
      </c>
      <c r="Q880" s="7">
        <v>20.399999999999999</v>
      </c>
      <c r="R880" s="9">
        <v>1</v>
      </c>
      <c r="S880" s="9">
        <v>0</v>
      </c>
      <c r="T880" s="9">
        <v>0</v>
      </c>
      <c r="U880" s="9">
        <v>0</v>
      </c>
      <c r="V880" s="9">
        <v>0</v>
      </c>
      <c r="W880" s="25">
        <v>1</v>
      </c>
      <c r="X880" s="9">
        <v>0</v>
      </c>
      <c r="Y880" s="9">
        <v>1</v>
      </c>
      <c r="Z880" s="25">
        <v>0</v>
      </c>
      <c r="AA880" s="9">
        <v>0</v>
      </c>
      <c r="AB880" s="25">
        <v>1</v>
      </c>
      <c r="AC880" s="17">
        <v>2009</v>
      </c>
      <c r="AD880" s="27">
        <v>0.11799999999999999</v>
      </c>
      <c r="AE880" s="27">
        <v>0.11899999999999999</v>
      </c>
      <c r="AF880" s="27">
        <v>0.54600000000000004</v>
      </c>
      <c r="AG880" s="34">
        <v>0.217</v>
      </c>
      <c r="AH880" s="33" t="s">
        <v>87</v>
      </c>
      <c r="AI880" s="15" t="s">
        <v>87</v>
      </c>
      <c r="AJ880" s="27">
        <v>0.51</v>
      </c>
      <c r="AK880" s="31">
        <v>0.49</v>
      </c>
      <c r="AL880" t="s">
        <v>87</v>
      </c>
      <c r="AM880" s="31" t="s">
        <v>87</v>
      </c>
      <c r="AN880">
        <v>0</v>
      </c>
      <c r="AO880" s="15">
        <v>1</v>
      </c>
      <c r="AP880" t="s">
        <v>87</v>
      </c>
      <c r="AQ880" s="15" t="s">
        <v>87</v>
      </c>
      <c r="AR880" s="15" t="s">
        <v>2</v>
      </c>
      <c r="AS880">
        <v>1</v>
      </c>
      <c r="AT880">
        <v>0</v>
      </c>
      <c r="AU880">
        <v>0</v>
      </c>
      <c r="AV880">
        <v>0</v>
      </c>
      <c r="AW880">
        <v>0</v>
      </c>
      <c r="AX880">
        <v>0</v>
      </c>
      <c r="AY880" s="15">
        <v>0</v>
      </c>
      <c r="AZ880">
        <v>1</v>
      </c>
      <c r="BA880">
        <v>0</v>
      </c>
      <c r="BB880" s="15">
        <v>0</v>
      </c>
      <c r="BC880">
        <v>29551</v>
      </c>
      <c r="BD880">
        <v>1918</v>
      </c>
      <c r="BE880" s="21">
        <v>0.92300000000000004</v>
      </c>
      <c r="BF880" s="21">
        <v>38.9</v>
      </c>
      <c r="BG880">
        <v>0</v>
      </c>
      <c r="BH880">
        <v>0</v>
      </c>
      <c r="BI880">
        <v>0</v>
      </c>
      <c r="BJ880">
        <v>1</v>
      </c>
      <c r="BK880">
        <v>0</v>
      </c>
      <c r="BL880" s="15">
        <v>0</v>
      </c>
      <c r="BM880">
        <v>0</v>
      </c>
      <c r="BN880">
        <v>0</v>
      </c>
      <c r="BO880">
        <v>1</v>
      </c>
      <c r="BP880" s="15">
        <v>0</v>
      </c>
      <c r="BQ880">
        <v>0</v>
      </c>
      <c r="BR880">
        <v>0</v>
      </c>
      <c r="BS880" s="15">
        <v>0</v>
      </c>
      <c r="BT880">
        <v>0</v>
      </c>
      <c r="BU880">
        <v>0</v>
      </c>
      <c r="BV880">
        <v>1</v>
      </c>
      <c r="BW880">
        <v>1</v>
      </c>
      <c r="BX880">
        <v>0</v>
      </c>
      <c r="BY880">
        <v>1</v>
      </c>
      <c r="BZ880">
        <v>1</v>
      </c>
      <c r="CA880">
        <v>0</v>
      </c>
      <c r="CB880">
        <v>0</v>
      </c>
      <c r="CC880">
        <v>0</v>
      </c>
      <c r="CD880">
        <v>0</v>
      </c>
      <c r="CE880" s="15">
        <v>0</v>
      </c>
      <c r="CF880">
        <v>4.2000000000000003E-2</v>
      </c>
      <c r="CG880">
        <v>6</v>
      </c>
      <c r="CH880">
        <v>1</v>
      </c>
      <c r="CI880">
        <v>0</v>
      </c>
      <c r="CJ880">
        <v>41</v>
      </c>
      <c r="CK880" s="28" t="s">
        <v>80</v>
      </c>
    </row>
    <row r="881" spans="1:89" x14ac:dyDescent="0.35">
      <c r="A881">
        <v>880</v>
      </c>
      <c r="B881">
        <v>60</v>
      </c>
      <c r="C881" s="21" t="s">
        <v>227</v>
      </c>
      <c r="D881" s="11">
        <v>10.49</v>
      </c>
      <c r="E881" s="12">
        <v>0.22</v>
      </c>
      <c r="F881" s="7">
        <f t="shared" si="151"/>
        <v>47.68181818181818</v>
      </c>
      <c r="G881" s="8">
        <v>0</v>
      </c>
      <c r="H881" s="9">
        <v>0</v>
      </c>
      <c r="I881" s="9">
        <v>1</v>
      </c>
      <c r="J881" s="9">
        <v>0</v>
      </c>
      <c r="K881" s="9">
        <v>0</v>
      </c>
      <c r="L881" s="8">
        <v>54567</v>
      </c>
      <c r="M881" s="9">
        <v>5</v>
      </c>
      <c r="N881" s="9">
        <f t="shared" si="146"/>
        <v>54561</v>
      </c>
      <c r="O881" s="9">
        <f t="shared" si="147"/>
        <v>15</v>
      </c>
      <c r="P881" s="7">
        <v>13.5</v>
      </c>
      <c r="Q881" s="7">
        <v>20.399999999999999</v>
      </c>
      <c r="R881" s="9">
        <v>1</v>
      </c>
      <c r="S881" s="9">
        <v>0</v>
      </c>
      <c r="T881" s="9">
        <v>0</v>
      </c>
      <c r="U881" s="9">
        <v>0</v>
      </c>
      <c r="V881" s="9">
        <v>0</v>
      </c>
      <c r="W881" s="25">
        <v>1</v>
      </c>
      <c r="X881" s="9">
        <v>0</v>
      </c>
      <c r="Y881" s="9">
        <v>1</v>
      </c>
      <c r="Z881" s="25">
        <v>0</v>
      </c>
      <c r="AA881" s="9">
        <v>0</v>
      </c>
      <c r="AB881" s="25">
        <v>1</v>
      </c>
      <c r="AC881" s="17">
        <v>2009</v>
      </c>
      <c r="AD881" s="27">
        <v>0.11799999999999999</v>
      </c>
      <c r="AE881" s="27">
        <v>0.11899999999999999</v>
      </c>
      <c r="AF881" s="27">
        <v>0.54600000000000004</v>
      </c>
      <c r="AG881" s="34">
        <v>0.217</v>
      </c>
      <c r="AH881" s="33" t="s">
        <v>87</v>
      </c>
      <c r="AI881" s="15" t="s">
        <v>87</v>
      </c>
      <c r="AJ881" s="27">
        <v>0.51</v>
      </c>
      <c r="AK881" s="31">
        <v>0.49</v>
      </c>
      <c r="AL881" t="s">
        <v>87</v>
      </c>
      <c r="AM881" s="31" t="s">
        <v>87</v>
      </c>
      <c r="AN881">
        <v>0</v>
      </c>
      <c r="AO881" s="15">
        <v>1</v>
      </c>
      <c r="AP881" t="s">
        <v>87</v>
      </c>
      <c r="AQ881" s="15" t="s">
        <v>87</v>
      </c>
      <c r="AR881" s="15" t="s">
        <v>2</v>
      </c>
      <c r="AS881">
        <v>1</v>
      </c>
      <c r="AT881">
        <v>0</v>
      </c>
      <c r="AU881">
        <v>0</v>
      </c>
      <c r="AV881">
        <v>0</v>
      </c>
      <c r="AW881">
        <v>0</v>
      </c>
      <c r="AX881">
        <v>0</v>
      </c>
      <c r="AY881" s="15">
        <v>0</v>
      </c>
      <c r="AZ881">
        <v>1</v>
      </c>
      <c r="BA881">
        <v>0</v>
      </c>
      <c r="BB881" s="15">
        <v>0</v>
      </c>
      <c r="BC881">
        <v>29551</v>
      </c>
      <c r="BD881">
        <v>1918</v>
      </c>
      <c r="BE881" s="21">
        <v>0.92300000000000004</v>
      </c>
      <c r="BF881" s="21">
        <v>38.9</v>
      </c>
      <c r="BG881">
        <v>0</v>
      </c>
      <c r="BH881">
        <v>0</v>
      </c>
      <c r="BI881">
        <v>0</v>
      </c>
      <c r="BJ881">
        <v>0</v>
      </c>
      <c r="BK881">
        <v>0</v>
      </c>
      <c r="BL881" s="15">
        <v>1</v>
      </c>
      <c r="BM881">
        <v>0</v>
      </c>
      <c r="BN881">
        <v>1</v>
      </c>
      <c r="BO881">
        <v>0</v>
      </c>
      <c r="BP881" s="15">
        <v>0</v>
      </c>
      <c r="BQ881">
        <v>0</v>
      </c>
      <c r="BR881">
        <v>0</v>
      </c>
      <c r="BS881" s="15">
        <v>0</v>
      </c>
      <c r="BT881">
        <v>0</v>
      </c>
      <c r="BU881">
        <v>0</v>
      </c>
      <c r="BV881">
        <v>1</v>
      </c>
      <c r="BW881">
        <v>1</v>
      </c>
      <c r="BX881">
        <v>0</v>
      </c>
      <c r="BY881">
        <v>1</v>
      </c>
      <c r="BZ881">
        <v>1</v>
      </c>
      <c r="CA881">
        <v>0</v>
      </c>
      <c r="CB881">
        <v>0</v>
      </c>
      <c r="CC881">
        <v>0</v>
      </c>
      <c r="CD881">
        <v>0</v>
      </c>
      <c r="CE881" s="15">
        <v>0</v>
      </c>
      <c r="CF881">
        <v>4.2000000000000003E-2</v>
      </c>
      <c r="CG881">
        <v>6</v>
      </c>
      <c r="CH881">
        <v>1</v>
      </c>
      <c r="CI881">
        <v>0</v>
      </c>
      <c r="CJ881">
        <v>41</v>
      </c>
      <c r="CK881" s="28" t="s">
        <v>80</v>
      </c>
    </row>
    <row r="882" spans="1:89" x14ac:dyDescent="0.35">
      <c r="A882">
        <v>881</v>
      </c>
      <c r="B882">
        <v>60</v>
      </c>
      <c r="C882" s="21" t="s">
        <v>227</v>
      </c>
      <c r="D882" s="11">
        <v>9.18</v>
      </c>
      <c r="E882" s="12">
        <v>0.45</v>
      </c>
      <c r="F882" s="7">
        <f t="shared" si="151"/>
        <v>20.399999999999999</v>
      </c>
      <c r="G882" s="8">
        <v>0</v>
      </c>
      <c r="H882" s="9">
        <v>0</v>
      </c>
      <c r="I882" s="9">
        <v>1</v>
      </c>
      <c r="J882" s="9">
        <v>0</v>
      </c>
      <c r="K882" s="9">
        <v>0</v>
      </c>
      <c r="L882" s="8">
        <v>84855</v>
      </c>
      <c r="M882" s="9">
        <v>5</v>
      </c>
      <c r="N882" s="9">
        <f t="shared" si="146"/>
        <v>84849</v>
      </c>
      <c r="O882" s="9">
        <f t="shared" si="147"/>
        <v>15</v>
      </c>
      <c r="P882" s="7">
        <v>13.5</v>
      </c>
      <c r="Q882" s="7">
        <v>20.399999999999999</v>
      </c>
      <c r="R882" s="9">
        <v>1</v>
      </c>
      <c r="S882" s="9">
        <v>0</v>
      </c>
      <c r="T882" s="9">
        <v>0</v>
      </c>
      <c r="U882" s="9">
        <v>0</v>
      </c>
      <c r="V882" s="9">
        <v>0</v>
      </c>
      <c r="W882" s="25">
        <v>1</v>
      </c>
      <c r="X882" s="9">
        <v>0</v>
      </c>
      <c r="Y882" s="9">
        <v>1</v>
      </c>
      <c r="Z882" s="25">
        <v>0</v>
      </c>
      <c r="AA882" s="9">
        <v>0</v>
      </c>
      <c r="AB882" s="25">
        <v>1</v>
      </c>
      <c r="AC882" s="17">
        <v>2009</v>
      </c>
      <c r="AD882" s="27">
        <v>0.11799999999999999</v>
      </c>
      <c r="AE882" s="27">
        <v>0.11899999999999999</v>
      </c>
      <c r="AF882" s="27">
        <v>0.54600000000000004</v>
      </c>
      <c r="AG882" s="34">
        <v>0.217</v>
      </c>
      <c r="AH882" s="33" t="s">
        <v>87</v>
      </c>
      <c r="AI882" s="15" t="s">
        <v>87</v>
      </c>
      <c r="AJ882" s="27">
        <v>0.51</v>
      </c>
      <c r="AK882" s="31">
        <v>0.49</v>
      </c>
      <c r="AL882" t="s">
        <v>87</v>
      </c>
      <c r="AM882" s="31" t="s">
        <v>87</v>
      </c>
      <c r="AN882">
        <v>0</v>
      </c>
      <c r="AO882" s="15">
        <v>1</v>
      </c>
      <c r="AP882" t="s">
        <v>87</v>
      </c>
      <c r="AQ882" s="15" t="s">
        <v>87</v>
      </c>
      <c r="AR882" s="15" t="s">
        <v>2</v>
      </c>
      <c r="AS882">
        <v>1</v>
      </c>
      <c r="AT882">
        <v>0</v>
      </c>
      <c r="AU882">
        <v>0</v>
      </c>
      <c r="AV882">
        <v>0</v>
      </c>
      <c r="AW882">
        <v>0</v>
      </c>
      <c r="AX882">
        <v>0</v>
      </c>
      <c r="AY882" s="15">
        <v>0</v>
      </c>
      <c r="AZ882">
        <v>1</v>
      </c>
      <c r="BA882">
        <v>0</v>
      </c>
      <c r="BB882" s="15">
        <v>0</v>
      </c>
      <c r="BC882">
        <v>29551</v>
      </c>
      <c r="BD882">
        <v>1918</v>
      </c>
      <c r="BE882" s="21">
        <v>0.92300000000000004</v>
      </c>
      <c r="BF882" s="21">
        <v>38.9</v>
      </c>
      <c r="BG882">
        <v>0</v>
      </c>
      <c r="BH882">
        <v>0</v>
      </c>
      <c r="BI882">
        <v>0</v>
      </c>
      <c r="BJ882">
        <v>0</v>
      </c>
      <c r="BK882">
        <v>0</v>
      </c>
      <c r="BL882" s="15">
        <v>1</v>
      </c>
      <c r="BM882">
        <v>0</v>
      </c>
      <c r="BN882">
        <v>1</v>
      </c>
      <c r="BO882">
        <v>0</v>
      </c>
      <c r="BP882" s="15">
        <v>0</v>
      </c>
      <c r="BQ882">
        <v>0</v>
      </c>
      <c r="BR882">
        <v>0</v>
      </c>
      <c r="BS882" s="15">
        <v>0</v>
      </c>
      <c r="BT882">
        <v>0</v>
      </c>
      <c r="BU882">
        <v>0</v>
      </c>
      <c r="BV882">
        <v>1</v>
      </c>
      <c r="BW882">
        <v>1</v>
      </c>
      <c r="BX882">
        <v>0</v>
      </c>
      <c r="BY882">
        <v>1</v>
      </c>
      <c r="BZ882">
        <v>1</v>
      </c>
      <c r="CA882">
        <v>0</v>
      </c>
      <c r="CB882">
        <v>0</v>
      </c>
      <c r="CC882">
        <v>0</v>
      </c>
      <c r="CD882">
        <v>0</v>
      </c>
      <c r="CE882" s="15">
        <v>0</v>
      </c>
      <c r="CF882">
        <v>4.2000000000000003E-2</v>
      </c>
      <c r="CG882">
        <v>6</v>
      </c>
      <c r="CH882">
        <v>1</v>
      </c>
      <c r="CI882">
        <v>0</v>
      </c>
      <c r="CJ882">
        <v>41</v>
      </c>
      <c r="CK882" s="28" t="s">
        <v>80</v>
      </c>
    </row>
    <row r="883" spans="1:89" x14ac:dyDescent="0.35">
      <c r="A883">
        <v>882</v>
      </c>
      <c r="B883">
        <v>60</v>
      </c>
      <c r="C883" s="21" t="s">
        <v>227</v>
      </c>
      <c r="D883" s="11">
        <v>10.63</v>
      </c>
      <c r="E883" s="12">
        <v>0.65</v>
      </c>
      <c r="F883" s="7">
        <f t="shared" si="151"/>
        <v>16.353846153846156</v>
      </c>
      <c r="G883" s="8">
        <v>0</v>
      </c>
      <c r="H883" s="9">
        <v>0</v>
      </c>
      <c r="I883" s="9">
        <v>1</v>
      </c>
      <c r="J883" s="9">
        <v>0</v>
      </c>
      <c r="K883" s="9">
        <v>0</v>
      </c>
      <c r="L883" s="8">
        <v>86999</v>
      </c>
      <c r="M883" s="9">
        <v>5</v>
      </c>
      <c r="N883" s="9">
        <f t="shared" si="146"/>
        <v>86993</v>
      </c>
      <c r="O883" s="9">
        <f t="shared" si="147"/>
        <v>15</v>
      </c>
      <c r="P883" s="7">
        <v>13.5</v>
      </c>
      <c r="Q883" s="7">
        <v>20.399999999999999</v>
      </c>
      <c r="R883" s="9">
        <v>1</v>
      </c>
      <c r="S883" s="9">
        <v>0</v>
      </c>
      <c r="T883" s="9">
        <v>0</v>
      </c>
      <c r="U883" s="9">
        <v>0</v>
      </c>
      <c r="V883" s="9">
        <v>0</v>
      </c>
      <c r="W883" s="25">
        <v>1</v>
      </c>
      <c r="X883" s="9">
        <v>0</v>
      </c>
      <c r="Y883" s="9">
        <v>1</v>
      </c>
      <c r="Z883" s="25">
        <v>0</v>
      </c>
      <c r="AA883" s="9">
        <v>0</v>
      </c>
      <c r="AB883" s="25">
        <v>1</v>
      </c>
      <c r="AC883" s="17">
        <v>2009</v>
      </c>
      <c r="AD883" s="27">
        <v>0.11799999999999999</v>
      </c>
      <c r="AE883" s="27">
        <v>0.11899999999999999</v>
      </c>
      <c r="AF883" s="27">
        <v>0.54600000000000004</v>
      </c>
      <c r="AG883" s="34">
        <v>0.217</v>
      </c>
      <c r="AH883" s="33" t="s">
        <v>87</v>
      </c>
      <c r="AI883" s="15" t="s">
        <v>87</v>
      </c>
      <c r="AJ883" s="27">
        <v>0.51</v>
      </c>
      <c r="AK883" s="31">
        <v>0.49</v>
      </c>
      <c r="AL883" t="s">
        <v>87</v>
      </c>
      <c r="AM883" s="31" t="s">
        <v>87</v>
      </c>
      <c r="AN883">
        <v>0</v>
      </c>
      <c r="AO883" s="15">
        <v>1</v>
      </c>
      <c r="AP883" t="s">
        <v>87</v>
      </c>
      <c r="AQ883" s="15" t="s">
        <v>87</v>
      </c>
      <c r="AR883" s="15" t="s">
        <v>2</v>
      </c>
      <c r="AS883">
        <v>1</v>
      </c>
      <c r="AT883">
        <v>0</v>
      </c>
      <c r="AU883">
        <v>0</v>
      </c>
      <c r="AV883">
        <v>0</v>
      </c>
      <c r="AW883">
        <v>0</v>
      </c>
      <c r="AX883">
        <v>0</v>
      </c>
      <c r="AY883" s="15">
        <v>0</v>
      </c>
      <c r="AZ883">
        <v>1</v>
      </c>
      <c r="BA883">
        <v>0</v>
      </c>
      <c r="BB883" s="15">
        <v>0</v>
      </c>
      <c r="BC883">
        <v>29551</v>
      </c>
      <c r="BD883">
        <v>1918</v>
      </c>
      <c r="BE883" s="21">
        <v>0.92300000000000004</v>
      </c>
      <c r="BF883" s="21">
        <v>38.9</v>
      </c>
      <c r="BG883">
        <v>0</v>
      </c>
      <c r="BH883">
        <v>0</v>
      </c>
      <c r="BI883">
        <v>0</v>
      </c>
      <c r="BJ883">
        <v>0</v>
      </c>
      <c r="BK883">
        <v>0</v>
      </c>
      <c r="BL883" s="15">
        <v>1</v>
      </c>
      <c r="BM883">
        <v>0</v>
      </c>
      <c r="BN883">
        <v>1</v>
      </c>
      <c r="BO883">
        <v>0</v>
      </c>
      <c r="BP883" s="15">
        <v>0</v>
      </c>
      <c r="BQ883">
        <v>0</v>
      </c>
      <c r="BR883">
        <v>0</v>
      </c>
      <c r="BS883" s="15">
        <v>0</v>
      </c>
      <c r="BT883">
        <v>0</v>
      </c>
      <c r="BU883">
        <v>0</v>
      </c>
      <c r="BV883">
        <v>1</v>
      </c>
      <c r="BW883">
        <v>1</v>
      </c>
      <c r="BX883">
        <v>0</v>
      </c>
      <c r="BY883">
        <v>1</v>
      </c>
      <c r="BZ883">
        <v>1</v>
      </c>
      <c r="CA883">
        <v>0</v>
      </c>
      <c r="CB883">
        <v>0</v>
      </c>
      <c r="CC883">
        <v>0</v>
      </c>
      <c r="CD883">
        <v>0</v>
      </c>
      <c r="CE883" s="15">
        <v>0</v>
      </c>
      <c r="CF883">
        <v>4.2000000000000003E-2</v>
      </c>
      <c r="CG883">
        <v>6</v>
      </c>
      <c r="CH883">
        <v>1</v>
      </c>
      <c r="CI883">
        <v>0</v>
      </c>
      <c r="CJ883">
        <v>41</v>
      </c>
      <c r="CK883" s="28" t="s">
        <v>80</v>
      </c>
    </row>
    <row r="884" spans="1:89" x14ac:dyDescent="0.35">
      <c r="A884">
        <v>883</v>
      </c>
      <c r="B884">
        <v>60</v>
      </c>
      <c r="C884" s="21" t="s">
        <v>227</v>
      </c>
      <c r="D884" s="11">
        <v>8.39</v>
      </c>
      <c r="E884" s="12">
        <v>0.51</v>
      </c>
      <c r="F884" s="7">
        <f t="shared" si="151"/>
        <v>16.450980392156865</v>
      </c>
      <c r="G884" s="8">
        <v>0</v>
      </c>
      <c r="H884" s="9">
        <v>0</v>
      </c>
      <c r="I884" s="9">
        <v>1</v>
      </c>
      <c r="J884" s="9">
        <v>0</v>
      </c>
      <c r="K884" s="9">
        <v>0</v>
      </c>
      <c r="L884" s="8">
        <v>88641</v>
      </c>
      <c r="M884" s="9">
        <v>5</v>
      </c>
      <c r="N884" s="9">
        <f t="shared" si="146"/>
        <v>88635</v>
      </c>
      <c r="O884" s="9">
        <f t="shared" si="147"/>
        <v>15</v>
      </c>
      <c r="P884" s="7">
        <v>13.5</v>
      </c>
      <c r="Q884" s="7">
        <v>20.399999999999999</v>
      </c>
      <c r="R884" s="9">
        <v>1</v>
      </c>
      <c r="S884" s="9">
        <v>0</v>
      </c>
      <c r="T884" s="9">
        <v>0</v>
      </c>
      <c r="U884" s="9">
        <v>0</v>
      </c>
      <c r="V884" s="9">
        <v>0</v>
      </c>
      <c r="W884" s="25">
        <v>1</v>
      </c>
      <c r="X884" s="9">
        <v>0</v>
      </c>
      <c r="Y884" s="9">
        <v>1</v>
      </c>
      <c r="Z884" s="25">
        <v>0</v>
      </c>
      <c r="AA884" s="9">
        <v>0</v>
      </c>
      <c r="AB884" s="25">
        <v>1</v>
      </c>
      <c r="AC884" s="17">
        <v>2009</v>
      </c>
      <c r="AD884" s="27">
        <v>0.11799999999999999</v>
      </c>
      <c r="AE884" s="27">
        <v>0.11899999999999999</v>
      </c>
      <c r="AF884" s="27">
        <v>0.54600000000000004</v>
      </c>
      <c r="AG884" s="34">
        <v>0.217</v>
      </c>
      <c r="AH884" s="33" t="s">
        <v>87</v>
      </c>
      <c r="AI884" s="15" t="s">
        <v>87</v>
      </c>
      <c r="AJ884" s="27">
        <v>0.51</v>
      </c>
      <c r="AK884" s="31">
        <v>0.49</v>
      </c>
      <c r="AL884" t="s">
        <v>87</v>
      </c>
      <c r="AM884" s="31" t="s">
        <v>87</v>
      </c>
      <c r="AN884">
        <v>0</v>
      </c>
      <c r="AO884" s="15">
        <v>1</v>
      </c>
      <c r="AP884" t="s">
        <v>87</v>
      </c>
      <c r="AQ884" s="15" t="s">
        <v>87</v>
      </c>
      <c r="AR884" s="15" t="s">
        <v>2</v>
      </c>
      <c r="AS884">
        <v>1</v>
      </c>
      <c r="AT884">
        <v>0</v>
      </c>
      <c r="AU884">
        <v>0</v>
      </c>
      <c r="AV884">
        <v>0</v>
      </c>
      <c r="AW884">
        <v>0</v>
      </c>
      <c r="AX884">
        <v>0</v>
      </c>
      <c r="AY884" s="15">
        <v>0</v>
      </c>
      <c r="AZ884">
        <v>1</v>
      </c>
      <c r="BA884">
        <v>0</v>
      </c>
      <c r="BB884" s="15">
        <v>0</v>
      </c>
      <c r="BC884">
        <v>29551</v>
      </c>
      <c r="BD884">
        <v>1918</v>
      </c>
      <c r="BE884" s="21">
        <v>0.92300000000000004</v>
      </c>
      <c r="BF884" s="21">
        <v>38.9</v>
      </c>
      <c r="BG884">
        <v>0</v>
      </c>
      <c r="BH884">
        <v>0</v>
      </c>
      <c r="BI884">
        <v>0</v>
      </c>
      <c r="BJ884">
        <v>0</v>
      </c>
      <c r="BK884">
        <v>0</v>
      </c>
      <c r="BL884" s="15">
        <v>1</v>
      </c>
      <c r="BM884">
        <v>0</v>
      </c>
      <c r="BN884">
        <v>1</v>
      </c>
      <c r="BO884">
        <v>0</v>
      </c>
      <c r="BP884" s="15">
        <v>0</v>
      </c>
      <c r="BQ884">
        <v>0</v>
      </c>
      <c r="BR884">
        <v>0</v>
      </c>
      <c r="BS884" s="15">
        <v>0</v>
      </c>
      <c r="BT884">
        <v>0</v>
      </c>
      <c r="BU884">
        <v>0</v>
      </c>
      <c r="BV884">
        <v>1</v>
      </c>
      <c r="BW884">
        <v>1</v>
      </c>
      <c r="BX884">
        <v>0</v>
      </c>
      <c r="BY884">
        <v>1</v>
      </c>
      <c r="BZ884">
        <v>1</v>
      </c>
      <c r="CA884">
        <v>0</v>
      </c>
      <c r="CB884">
        <v>0</v>
      </c>
      <c r="CC884">
        <v>0</v>
      </c>
      <c r="CD884">
        <v>0</v>
      </c>
      <c r="CE884" s="15">
        <v>0</v>
      </c>
      <c r="CF884">
        <v>4.2000000000000003E-2</v>
      </c>
      <c r="CG884">
        <v>6</v>
      </c>
      <c r="CH884">
        <v>1</v>
      </c>
      <c r="CI884">
        <v>0</v>
      </c>
      <c r="CJ884">
        <v>41</v>
      </c>
      <c r="CK884" s="28" t="s">
        <v>80</v>
      </c>
    </row>
    <row r="885" spans="1:89" x14ac:dyDescent="0.35">
      <c r="A885">
        <v>884</v>
      </c>
      <c r="B885">
        <v>60</v>
      </c>
      <c r="C885" s="21" t="s">
        <v>227</v>
      </c>
      <c r="D885" s="11">
        <v>10.35</v>
      </c>
      <c r="E885" s="12">
        <v>0.2</v>
      </c>
      <c r="F885" s="7">
        <f t="shared" si="151"/>
        <v>51.749999999999993</v>
      </c>
      <c r="G885" s="8">
        <v>0</v>
      </c>
      <c r="H885" s="9">
        <v>0</v>
      </c>
      <c r="I885" s="9">
        <v>1</v>
      </c>
      <c r="J885" s="9">
        <v>0</v>
      </c>
      <c r="K885" s="9">
        <v>0</v>
      </c>
      <c r="L885" s="8">
        <v>75935</v>
      </c>
      <c r="M885" s="9">
        <v>5</v>
      </c>
      <c r="N885" s="9">
        <f t="shared" si="146"/>
        <v>75929</v>
      </c>
      <c r="O885" s="9">
        <f t="shared" si="147"/>
        <v>15</v>
      </c>
      <c r="P885" s="7">
        <v>13.5</v>
      </c>
      <c r="Q885" s="7">
        <v>20.399999999999999</v>
      </c>
      <c r="R885" s="9">
        <v>1</v>
      </c>
      <c r="S885" s="9">
        <v>0</v>
      </c>
      <c r="T885" s="9">
        <v>0</v>
      </c>
      <c r="U885" s="9">
        <v>0</v>
      </c>
      <c r="V885" s="9">
        <v>0</v>
      </c>
      <c r="W885" s="25">
        <v>1</v>
      </c>
      <c r="X885" s="9">
        <v>0</v>
      </c>
      <c r="Y885" s="9">
        <v>1</v>
      </c>
      <c r="Z885" s="25">
        <v>0</v>
      </c>
      <c r="AA885" s="9">
        <v>0</v>
      </c>
      <c r="AB885" s="25">
        <v>1</v>
      </c>
      <c r="AC885" s="17">
        <v>2009</v>
      </c>
      <c r="AD885" s="27">
        <v>0.11799999999999999</v>
      </c>
      <c r="AE885" s="27">
        <v>0.11899999999999999</v>
      </c>
      <c r="AF885" s="27">
        <v>0.54600000000000004</v>
      </c>
      <c r="AG885" s="34">
        <v>0.217</v>
      </c>
      <c r="AH885" s="33" t="s">
        <v>87</v>
      </c>
      <c r="AI885" s="15" t="s">
        <v>87</v>
      </c>
      <c r="AJ885" s="27">
        <v>0.51</v>
      </c>
      <c r="AK885" s="31">
        <v>0.49</v>
      </c>
      <c r="AL885" t="s">
        <v>87</v>
      </c>
      <c r="AM885" s="31" t="s">
        <v>87</v>
      </c>
      <c r="AN885">
        <v>0</v>
      </c>
      <c r="AO885" s="15">
        <v>1</v>
      </c>
      <c r="AP885" t="s">
        <v>87</v>
      </c>
      <c r="AQ885" s="15" t="s">
        <v>87</v>
      </c>
      <c r="AR885" s="15" t="s">
        <v>2</v>
      </c>
      <c r="AS885">
        <v>1</v>
      </c>
      <c r="AT885">
        <v>0</v>
      </c>
      <c r="AU885">
        <v>0</v>
      </c>
      <c r="AV885">
        <v>0</v>
      </c>
      <c r="AW885">
        <v>0</v>
      </c>
      <c r="AX885">
        <v>0</v>
      </c>
      <c r="AY885" s="15">
        <v>0</v>
      </c>
      <c r="AZ885">
        <v>1</v>
      </c>
      <c r="BA885">
        <v>0</v>
      </c>
      <c r="BB885" s="15">
        <v>0</v>
      </c>
      <c r="BC885">
        <v>29551</v>
      </c>
      <c r="BD885">
        <v>1918</v>
      </c>
      <c r="BE885" s="21">
        <v>0.92300000000000004</v>
      </c>
      <c r="BF885" s="21">
        <v>38.9</v>
      </c>
      <c r="BG885">
        <v>0</v>
      </c>
      <c r="BH885">
        <v>0</v>
      </c>
      <c r="BI885">
        <v>0</v>
      </c>
      <c r="BJ885">
        <v>0</v>
      </c>
      <c r="BK885">
        <v>0</v>
      </c>
      <c r="BL885" s="15">
        <v>1</v>
      </c>
      <c r="BM885">
        <v>0</v>
      </c>
      <c r="BN885">
        <v>1</v>
      </c>
      <c r="BO885">
        <v>0</v>
      </c>
      <c r="BP885" s="15">
        <v>0</v>
      </c>
      <c r="BQ885">
        <v>0</v>
      </c>
      <c r="BR885">
        <v>0</v>
      </c>
      <c r="BS885" s="15">
        <v>0</v>
      </c>
      <c r="BT885">
        <v>0</v>
      </c>
      <c r="BU885">
        <v>0</v>
      </c>
      <c r="BV885">
        <v>1</v>
      </c>
      <c r="BW885">
        <v>1</v>
      </c>
      <c r="BX885">
        <v>0</v>
      </c>
      <c r="BY885">
        <v>1</v>
      </c>
      <c r="BZ885">
        <v>1</v>
      </c>
      <c r="CA885">
        <v>0</v>
      </c>
      <c r="CB885">
        <v>0</v>
      </c>
      <c r="CC885">
        <v>0</v>
      </c>
      <c r="CD885">
        <v>0</v>
      </c>
      <c r="CE885" s="15">
        <v>0</v>
      </c>
      <c r="CF885">
        <v>4.2000000000000003E-2</v>
      </c>
      <c r="CG885">
        <v>6</v>
      </c>
      <c r="CH885">
        <v>1</v>
      </c>
      <c r="CI885">
        <v>0</v>
      </c>
      <c r="CJ885">
        <v>41</v>
      </c>
      <c r="CK885" s="28" t="s">
        <v>80</v>
      </c>
    </row>
    <row r="886" spans="1:89" x14ac:dyDescent="0.35">
      <c r="A886">
        <v>885</v>
      </c>
      <c r="B886">
        <v>61</v>
      </c>
      <c r="C886" s="21" t="s">
        <v>228</v>
      </c>
      <c r="D886" s="11">
        <v>6.24</v>
      </c>
      <c r="E886" s="12">
        <v>0.21</v>
      </c>
      <c r="F886" s="7">
        <f t="shared" si="151"/>
        <v>29.714285714285715</v>
      </c>
      <c r="G886" s="8">
        <v>0</v>
      </c>
      <c r="H886" s="9">
        <v>1</v>
      </c>
      <c r="I886" s="9">
        <v>0</v>
      </c>
      <c r="J886" s="9">
        <v>0</v>
      </c>
      <c r="K886" s="9">
        <v>0</v>
      </c>
      <c r="L886" s="8">
        <v>10466</v>
      </c>
      <c r="M886" s="9">
        <v>5</v>
      </c>
      <c r="N886" s="9">
        <f t="shared" si="146"/>
        <v>10460</v>
      </c>
      <c r="O886" s="9">
        <f t="shared" si="147"/>
        <v>12</v>
      </c>
      <c r="P886" s="7">
        <f>AVERAGE(P887,P888)</f>
        <v>10.74</v>
      </c>
      <c r="Q886" s="7">
        <f>AVERAGE(Q887,Q888)</f>
        <v>21.614999999999998</v>
      </c>
      <c r="R886" s="9">
        <v>1</v>
      </c>
      <c r="S886" s="9">
        <v>0</v>
      </c>
      <c r="T886" s="9">
        <v>1</v>
      </c>
      <c r="U886" s="9">
        <v>0</v>
      </c>
      <c r="V886" s="9">
        <v>0</v>
      </c>
      <c r="W886" s="25">
        <v>0</v>
      </c>
      <c r="X886" s="9">
        <v>0</v>
      </c>
      <c r="Y886" s="9">
        <v>1</v>
      </c>
      <c r="Z886" s="25">
        <v>0</v>
      </c>
      <c r="AA886" s="9">
        <v>0</v>
      </c>
      <c r="AB886" s="25">
        <v>1</v>
      </c>
      <c r="AC886" s="17">
        <v>1995</v>
      </c>
      <c r="AD886" s="27" t="s">
        <v>87</v>
      </c>
      <c r="AE886" s="27" t="s">
        <v>87</v>
      </c>
      <c r="AF886" s="27" t="s">
        <v>87</v>
      </c>
      <c r="AG886" s="34" t="s">
        <v>87</v>
      </c>
      <c r="AH886" s="33">
        <v>1</v>
      </c>
      <c r="AI886" s="15">
        <v>0</v>
      </c>
      <c r="AJ886" s="27">
        <v>0.52739999999999998</v>
      </c>
      <c r="AK886" s="31">
        <f t="shared" ref="AK886:AK919" si="152">1-AJ886</f>
        <v>0.47260000000000002</v>
      </c>
      <c r="AL886" t="s">
        <v>87</v>
      </c>
      <c r="AM886" s="31" t="s">
        <v>87</v>
      </c>
      <c r="AN886">
        <v>0</v>
      </c>
      <c r="AO886" s="15">
        <v>1</v>
      </c>
      <c r="AP886">
        <v>0</v>
      </c>
      <c r="AQ886" s="15">
        <v>1</v>
      </c>
      <c r="AR886" s="15" t="s">
        <v>5</v>
      </c>
      <c r="AS886">
        <v>0</v>
      </c>
      <c r="AT886">
        <v>1</v>
      </c>
      <c r="AU886">
        <v>0</v>
      </c>
      <c r="AV886">
        <v>0</v>
      </c>
      <c r="AW886">
        <v>0</v>
      </c>
      <c r="AX886">
        <v>0</v>
      </c>
      <c r="AY886" s="15">
        <v>0</v>
      </c>
      <c r="AZ886">
        <v>0</v>
      </c>
      <c r="BA886">
        <v>1</v>
      </c>
      <c r="BB886" s="15">
        <v>0</v>
      </c>
      <c r="BC886">
        <v>557</v>
      </c>
      <c r="BD886">
        <v>41</v>
      </c>
      <c r="BE886" s="21">
        <v>0.26800000000000002</v>
      </c>
      <c r="BF886" s="21">
        <f>AVERAGE(BF887:BF888)</f>
        <v>38.355000000000004</v>
      </c>
      <c r="BG886">
        <v>1</v>
      </c>
      <c r="BH886">
        <v>0</v>
      </c>
      <c r="BI886">
        <v>0</v>
      </c>
      <c r="BJ886">
        <v>0</v>
      </c>
      <c r="BK886">
        <v>0</v>
      </c>
      <c r="BL886" s="15">
        <v>0</v>
      </c>
      <c r="BM886">
        <v>0</v>
      </c>
      <c r="BN886">
        <v>0</v>
      </c>
      <c r="BO886">
        <v>1</v>
      </c>
      <c r="BP886" s="15">
        <v>0</v>
      </c>
      <c r="BQ886">
        <v>0</v>
      </c>
      <c r="BR886">
        <v>0</v>
      </c>
      <c r="BS886" s="15">
        <v>0</v>
      </c>
      <c r="BT886">
        <v>0</v>
      </c>
      <c r="BU886">
        <v>0</v>
      </c>
      <c r="BV886">
        <v>1</v>
      </c>
      <c r="BW886">
        <v>0</v>
      </c>
      <c r="BX886">
        <v>1</v>
      </c>
      <c r="BY886">
        <v>0</v>
      </c>
      <c r="BZ886">
        <v>1</v>
      </c>
      <c r="CA886">
        <v>0</v>
      </c>
      <c r="CB886">
        <v>0</v>
      </c>
      <c r="CC886">
        <v>0</v>
      </c>
      <c r="CD886">
        <v>1</v>
      </c>
      <c r="CE886" s="15">
        <v>0</v>
      </c>
      <c r="CF886">
        <v>0</v>
      </c>
      <c r="CG886">
        <v>0</v>
      </c>
      <c r="CH886">
        <v>0</v>
      </c>
      <c r="CI886">
        <v>1</v>
      </c>
      <c r="CJ886">
        <v>33</v>
      </c>
      <c r="CK886" s="28" t="s">
        <v>80</v>
      </c>
    </row>
    <row r="887" spans="1:89" x14ac:dyDescent="0.35">
      <c r="A887">
        <v>886</v>
      </c>
      <c r="B887">
        <v>61</v>
      </c>
      <c r="C887" s="21" t="s">
        <v>228</v>
      </c>
      <c r="D887" s="11">
        <v>5.41</v>
      </c>
      <c r="E887" s="12">
        <v>0.28000000000000003</v>
      </c>
      <c r="F887" s="7">
        <f t="shared" si="151"/>
        <v>19.321428571428569</v>
      </c>
      <c r="G887" s="8">
        <v>0</v>
      </c>
      <c r="H887" s="9">
        <v>1</v>
      </c>
      <c r="I887" s="9">
        <v>0</v>
      </c>
      <c r="J887" s="9">
        <v>0</v>
      </c>
      <c r="K887" s="9">
        <v>0</v>
      </c>
      <c r="L887" s="8">
        <v>5520</v>
      </c>
      <c r="M887" s="9">
        <v>5</v>
      </c>
      <c r="N887" s="9">
        <f t="shared" si="146"/>
        <v>5514</v>
      </c>
      <c r="O887" s="9">
        <f t="shared" si="147"/>
        <v>12</v>
      </c>
      <c r="P887" s="7">
        <v>11.05</v>
      </c>
      <c r="Q887" s="7">
        <v>22.58</v>
      </c>
      <c r="R887" s="9">
        <v>1</v>
      </c>
      <c r="S887" s="9">
        <v>0</v>
      </c>
      <c r="T887" s="9">
        <v>1</v>
      </c>
      <c r="U887" s="9">
        <v>0</v>
      </c>
      <c r="V887" s="9">
        <v>0</v>
      </c>
      <c r="W887" s="25">
        <v>0</v>
      </c>
      <c r="X887" s="9">
        <v>0</v>
      </c>
      <c r="Y887" s="9">
        <v>1</v>
      </c>
      <c r="Z887" s="25">
        <v>0</v>
      </c>
      <c r="AA887" s="9">
        <v>0</v>
      </c>
      <c r="AB887" s="25">
        <v>1</v>
      </c>
      <c r="AC887" s="17">
        <v>1995</v>
      </c>
      <c r="AD887" s="27" t="s">
        <v>87</v>
      </c>
      <c r="AE887" s="27" t="s">
        <v>87</v>
      </c>
      <c r="AF887" s="27" t="s">
        <v>87</v>
      </c>
      <c r="AG887" s="34" t="s">
        <v>87</v>
      </c>
      <c r="AH887" s="33">
        <v>1</v>
      </c>
      <c r="AI887" s="15">
        <v>0</v>
      </c>
      <c r="AJ887" s="27">
        <v>0.52739999999999998</v>
      </c>
      <c r="AK887" s="31">
        <f t="shared" si="152"/>
        <v>0.47260000000000002</v>
      </c>
      <c r="AL887" t="s">
        <v>87</v>
      </c>
      <c r="AM887" s="31" t="s">
        <v>87</v>
      </c>
      <c r="AN887">
        <v>0</v>
      </c>
      <c r="AO887" s="15">
        <v>1</v>
      </c>
      <c r="AP887">
        <v>0</v>
      </c>
      <c r="AQ887" s="15">
        <v>1</v>
      </c>
      <c r="AR887" s="15" t="s">
        <v>5</v>
      </c>
      <c r="AS887">
        <v>0</v>
      </c>
      <c r="AT887">
        <v>1</v>
      </c>
      <c r="AU887">
        <v>0</v>
      </c>
      <c r="AV887">
        <v>0</v>
      </c>
      <c r="AW887">
        <v>0</v>
      </c>
      <c r="AX887">
        <v>0</v>
      </c>
      <c r="AY887" s="15">
        <v>0</v>
      </c>
      <c r="AZ887">
        <v>0</v>
      </c>
      <c r="BA887">
        <v>1</v>
      </c>
      <c r="BB887" s="15">
        <v>0</v>
      </c>
      <c r="BC887">
        <v>557</v>
      </c>
      <c r="BD887">
        <v>41</v>
      </c>
      <c r="BE887" s="21">
        <v>0.26800000000000002</v>
      </c>
      <c r="BF887" s="21">
        <v>39.630000000000003</v>
      </c>
      <c r="BG887">
        <v>1</v>
      </c>
      <c r="BH887">
        <v>0</v>
      </c>
      <c r="BI887">
        <v>0</v>
      </c>
      <c r="BJ887">
        <v>0</v>
      </c>
      <c r="BK887">
        <v>0</v>
      </c>
      <c r="BL887" s="15">
        <v>0</v>
      </c>
      <c r="BM887">
        <v>0</v>
      </c>
      <c r="BN887">
        <v>0</v>
      </c>
      <c r="BO887">
        <v>1</v>
      </c>
      <c r="BP887" s="15">
        <v>0</v>
      </c>
      <c r="BQ887">
        <v>0</v>
      </c>
      <c r="BR887">
        <v>0</v>
      </c>
      <c r="BS887" s="15">
        <v>0</v>
      </c>
      <c r="BT887">
        <v>0</v>
      </c>
      <c r="BU887">
        <v>0</v>
      </c>
      <c r="BV887">
        <v>1</v>
      </c>
      <c r="BW887">
        <v>0</v>
      </c>
      <c r="BX887">
        <v>1</v>
      </c>
      <c r="BY887">
        <v>0</v>
      </c>
      <c r="BZ887">
        <v>1</v>
      </c>
      <c r="CA887">
        <v>0</v>
      </c>
      <c r="CB887">
        <v>0</v>
      </c>
      <c r="CC887">
        <v>0</v>
      </c>
      <c r="CD887">
        <v>1</v>
      </c>
      <c r="CE887" s="15">
        <v>0</v>
      </c>
      <c r="CF887">
        <v>0</v>
      </c>
      <c r="CG887">
        <v>0</v>
      </c>
      <c r="CH887">
        <v>0</v>
      </c>
      <c r="CI887">
        <v>1</v>
      </c>
      <c r="CJ887">
        <v>33</v>
      </c>
      <c r="CK887" s="28" t="s">
        <v>80</v>
      </c>
    </row>
    <row r="888" spans="1:89" x14ac:dyDescent="0.35">
      <c r="A888">
        <v>887</v>
      </c>
      <c r="B888">
        <v>61</v>
      </c>
      <c r="C888" s="21" t="s">
        <v>228</v>
      </c>
      <c r="D888" s="11">
        <v>7.24</v>
      </c>
      <c r="E888" s="12">
        <v>0.33</v>
      </c>
      <c r="F888" s="7">
        <f t="shared" si="151"/>
        <v>21.939393939393938</v>
      </c>
      <c r="G888" s="8">
        <v>0</v>
      </c>
      <c r="H888" s="9">
        <v>1</v>
      </c>
      <c r="I888" s="9">
        <v>0</v>
      </c>
      <c r="J888" s="9">
        <v>0</v>
      </c>
      <c r="K888" s="9">
        <v>0</v>
      </c>
      <c r="L888" s="8">
        <v>4946</v>
      </c>
      <c r="M888" s="9">
        <v>5</v>
      </c>
      <c r="N888" s="9">
        <f t="shared" si="146"/>
        <v>4940</v>
      </c>
      <c r="O888" s="9">
        <f t="shared" si="147"/>
        <v>12</v>
      </c>
      <c r="P888" s="7">
        <v>10.43</v>
      </c>
      <c r="Q888" s="7">
        <v>20.65</v>
      </c>
      <c r="R888" s="9">
        <v>1</v>
      </c>
      <c r="S888" s="9">
        <v>0</v>
      </c>
      <c r="T888" s="9">
        <v>1</v>
      </c>
      <c r="U888" s="9">
        <v>0</v>
      </c>
      <c r="V888" s="9">
        <v>0</v>
      </c>
      <c r="W888" s="25">
        <v>0</v>
      </c>
      <c r="X888" s="9">
        <v>0</v>
      </c>
      <c r="Y888" s="9">
        <v>1</v>
      </c>
      <c r="Z888" s="25">
        <v>0</v>
      </c>
      <c r="AA888" s="9">
        <v>0</v>
      </c>
      <c r="AB888" s="25">
        <v>1</v>
      </c>
      <c r="AC888" s="17">
        <v>1995</v>
      </c>
      <c r="AD888" s="27" t="s">
        <v>87</v>
      </c>
      <c r="AE888" s="27" t="s">
        <v>87</v>
      </c>
      <c r="AF888" s="27" t="s">
        <v>87</v>
      </c>
      <c r="AG888" s="34" t="s">
        <v>87</v>
      </c>
      <c r="AH888" s="33">
        <v>1</v>
      </c>
      <c r="AI888" s="15">
        <v>0</v>
      </c>
      <c r="AJ888" s="27">
        <v>0.52739999999999998</v>
      </c>
      <c r="AK888" s="31">
        <f t="shared" si="152"/>
        <v>0.47260000000000002</v>
      </c>
      <c r="AL888" t="s">
        <v>87</v>
      </c>
      <c r="AM888" s="31" t="s">
        <v>87</v>
      </c>
      <c r="AN888">
        <v>0</v>
      </c>
      <c r="AO888" s="15">
        <v>1</v>
      </c>
      <c r="AP888">
        <v>0</v>
      </c>
      <c r="AQ888" s="15">
        <v>1</v>
      </c>
      <c r="AR888" s="15" t="s">
        <v>5</v>
      </c>
      <c r="AS888">
        <v>0</v>
      </c>
      <c r="AT888">
        <v>1</v>
      </c>
      <c r="AU888">
        <v>0</v>
      </c>
      <c r="AV888">
        <v>0</v>
      </c>
      <c r="AW888">
        <v>0</v>
      </c>
      <c r="AX888">
        <v>0</v>
      </c>
      <c r="AY888" s="15">
        <v>0</v>
      </c>
      <c r="AZ888">
        <v>0</v>
      </c>
      <c r="BA888">
        <v>1</v>
      </c>
      <c r="BB888" s="15">
        <v>0</v>
      </c>
      <c r="BC888">
        <v>557</v>
      </c>
      <c r="BD888">
        <v>41</v>
      </c>
      <c r="BE888" s="21">
        <v>0.26800000000000002</v>
      </c>
      <c r="BF888" s="21">
        <v>37.08</v>
      </c>
      <c r="BG888">
        <v>1</v>
      </c>
      <c r="BH888">
        <v>0</v>
      </c>
      <c r="BI888">
        <v>0</v>
      </c>
      <c r="BJ888">
        <v>0</v>
      </c>
      <c r="BK888">
        <v>0</v>
      </c>
      <c r="BL888" s="15">
        <v>0</v>
      </c>
      <c r="BM888">
        <v>0</v>
      </c>
      <c r="BN888">
        <v>0</v>
      </c>
      <c r="BO888">
        <v>1</v>
      </c>
      <c r="BP888" s="15">
        <v>0</v>
      </c>
      <c r="BQ888">
        <v>0</v>
      </c>
      <c r="BR888">
        <v>0</v>
      </c>
      <c r="BS888" s="15">
        <v>0</v>
      </c>
      <c r="BT888">
        <v>0</v>
      </c>
      <c r="BU888">
        <v>0</v>
      </c>
      <c r="BV888">
        <v>1</v>
      </c>
      <c r="BW888">
        <v>0</v>
      </c>
      <c r="BX888">
        <v>1</v>
      </c>
      <c r="BY888">
        <v>0</v>
      </c>
      <c r="BZ888">
        <v>1</v>
      </c>
      <c r="CA888">
        <v>0</v>
      </c>
      <c r="CB888">
        <v>0</v>
      </c>
      <c r="CC888">
        <v>0</v>
      </c>
      <c r="CD888">
        <v>1</v>
      </c>
      <c r="CE888" s="15">
        <v>0</v>
      </c>
      <c r="CF888">
        <v>0</v>
      </c>
      <c r="CG888">
        <v>0</v>
      </c>
      <c r="CH888">
        <v>0</v>
      </c>
      <c r="CI888">
        <v>1</v>
      </c>
      <c r="CJ888">
        <v>33</v>
      </c>
      <c r="CK888" s="28" t="s">
        <v>80</v>
      </c>
    </row>
    <row r="889" spans="1:89" x14ac:dyDescent="0.35">
      <c r="A889">
        <v>888</v>
      </c>
      <c r="B889">
        <v>61</v>
      </c>
      <c r="C889" s="21" t="s">
        <v>228</v>
      </c>
      <c r="D889" s="11">
        <v>8.99</v>
      </c>
      <c r="E889" s="12">
        <v>0.27</v>
      </c>
      <c r="F889" s="7">
        <f t="shared" si="151"/>
        <v>33.296296296296298</v>
      </c>
      <c r="G889" s="8">
        <v>0</v>
      </c>
      <c r="H889" s="9">
        <v>1</v>
      </c>
      <c r="I889" s="9">
        <v>0</v>
      </c>
      <c r="J889" s="9">
        <v>0</v>
      </c>
      <c r="K889" s="9">
        <v>0</v>
      </c>
      <c r="L889" s="8">
        <v>9492</v>
      </c>
      <c r="M889" s="9">
        <v>5</v>
      </c>
      <c r="N889" s="9">
        <f t="shared" si="146"/>
        <v>9486</v>
      </c>
      <c r="O889" s="9">
        <f t="shared" si="147"/>
        <v>12</v>
      </c>
      <c r="P889" s="7">
        <f>AVERAGE(P890,P891)</f>
        <v>11.515000000000001</v>
      </c>
      <c r="Q889" s="7">
        <f>AVERAGE(Q890,Q891)</f>
        <v>22.734999999999999</v>
      </c>
      <c r="R889" s="9">
        <v>1</v>
      </c>
      <c r="S889" s="9">
        <v>0</v>
      </c>
      <c r="T889" s="9">
        <v>1</v>
      </c>
      <c r="U889" s="9">
        <v>0</v>
      </c>
      <c r="V889" s="9">
        <v>0</v>
      </c>
      <c r="W889" s="25">
        <v>0</v>
      </c>
      <c r="X889" s="9">
        <v>0</v>
      </c>
      <c r="Y889" s="9">
        <v>1</v>
      </c>
      <c r="Z889" s="25">
        <v>0</v>
      </c>
      <c r="AA889" s="9">
        <v>0</v>
      </c>
      <c r="AB889" s="25">
        <v>1</v>
      </c>
      <c r="AC889" s="17">
        <v>2002</v>
      </c>
      <c r="AD889" s="27" t="s">
        <v>87</v>
      </c>
      <c r="AE889" s="27" t="s">
        <v>87</v>
      </c>
      <c r="AF889" s="27" t="s">
        <v>87</v>
      </c>
      <c r="AG889" s="34" t="s">
        <v>87</v>
      </c>
      <c r="AH889" s="33">
        <v>1</v>
      </c>
      <c r="AI889" s="15">
        <v>0</v>
      </c>
      <c r="AJ889" s="27">
        <v>0.52739999999999998</v>
      </c>
      <c r="AK889" s="31">
        <f t="shared" si="152"/>
        <v>0.47260000000000002</v>
      </c>
      <c r="AL889" t="s">
        <v>87</v>
      </c>
      <c r="AM889" s="31" t="s">
        <v>87</v>
      </c>
      <c r="AN889">
        <v>0</v>
      </c>
      <c r="AO889" s="15">
        <v>1</v>
      </c>
      <c r="AP889">
        <v>0</v>
      </c>
      <c r="AQ889" s="15">
        <v>1</v>
      </c>
      <c r="AR889" s="15" t="s">
        <v>5</v>
      </c>
      <c r="AS889">
        <v>0</v>
      </c>
      <c r="AT889">
        <v>1</v>
      </c>
      <c r="AU889">
        <v>0</v>
      </c>
      <c r="AV889">
        <v>0</v>
      </c>
      <c r="AW889">
        <v>0</v>
      </c>
      <c r="AX889">
        <v>0</v>
      </c>
      <c r="AY889" s="15">
        <v>0</v>
      </c>
      <c r="AZ889">
        <v>0</v>
      </c>
      <c r="BA889">
        <v>1</v>
      </c>
      <c r="BB889" s="15">
        <v>0</v>
      </c>
      <c r="BC889">
        <v>942</v>
      </c>
      <c r="BD889">
        <v>131</v>
      </c>
      <c r="BE889" s="21">
        <v>0.29299999999999998</v>
      </c>
      <c r="BF889" s="21">
        <f>AVERAGE(BF890:BF891)</f>
        <v>40.25</v>
      </c>
      <c r="BG889">
        <v>1</v>
      </c>
      <c r="BH889">
        <v>0</v>
      </c>
      <c r="BI889">
        <v>0</v>
      </c>
      <c r="BJ889">
        <v>0</v>
      </c>
      <c r="BK889">
        <v>0</v>
      </c>
      <c r="BL889" s="15">
        <v>0</v>
      </c>
      <c r="BM889">
        <v>0</v>
      </c>
      <c r="BN889">
        <v>0</v>
      </c>
      <c r="BO889">
        <v>1</v>
      </c>
      <c r="BP889" s="15">
        <v>0</v>
      </c>
      <c r="BQ889">
        <v>0</v>
      </c>
      <c r="BR889">
        <v>0</v>
      </c>
      <c r="BS889" s="15">
        <v>0</v>
      </c>
      <c r="BT889">
        <v>0</v>
      </c>
      <c r="BU889">
        <v>0</v>
      </c>
      <c r="BV889">
        <v>1</v>
      </c>
      <c r="BW889">
        <v>0</v>
      </c>
      <c r="BX889">
        <v>1</v>
      </c>
      <c r="BY889">
        <v>0</v>
      </c>
      <c r="BZ889">
        <v>1</v>
      </c>
      <c r="CA889">
        <v>0</v>
      </c>
      <c r="CB889">
        <v>0</v>
      </c>
      <c r="CC889">
        <v>0</v>
      </c>
      <c r="CD889">
        <v>1</v>
      </c>
      <c r="CE889" s="15">
        <v>0</v>
      </c>
      <c r="CF889">
        <v>0</v>
      </c>
      <c r="CG889">
        <v>0</v>
      </c>
      <c r="CH889">
        <v>0</v>
      </c>
      <c r="CI889">
        <v>1</v>
      </c>
      <c r="CJ889">
        <v>33</v>
      </c>
      <c r="CK889" s="28" t="s">
        <v>80</v>
      </c>
    </row>
    <row r="890" spans="1:89" x14ac:dyDescent="0.35">
      <c r="A890">
        <v>889</v>
      </c>
      <c r="B890">
        <v>61</v>
      </c>
      <c r="C890" s="21" t="s">
        <v>228</v>
      </c>
      <c r="D890" s="11">
        <v>8</v>
      </c>
      <c r="E890" s="12">
        <v>0.34</v>
      </c>
      <c r="F890" s="7">
        <f t="shared" si="151"/>
        <v>23.52941176470588</v>
      </c>
      <c r="G890" s="8">
        <v>0</v>
      </c>
      <c r="H890" s="9">
        <v>1</v>
      </c>
      <c r="I890" s="9">
        <v>0</v>
      </c>
      <c r="J890" s="9">
        <v>0</v>
      </c>
      <c r="K890" s="9">
        <v>0</v>
      </c>
      <c r="L890" s="8">
        <v>5261</v>
      </c>
      <c r="M890" s="9">
        <v>5</v>
      </c>
      <c r="N890" s="9">
        <f t="shared" si="146"/>
        <v>5255</v>
      </c>
      <c r="O890" s="9">
        <f t="shared" si="147"/>
        <v>12</v>
      </c>
      <c r="P890" s="7">
        <v>11.57</v>
      </c>
      <c r="Q890" s="7">
        <v>24.15</v>
      </c>
      <c r="R890" s="9">
        <v>1</v>
      </c>
      <c r="S890" s="9">
        <v>0</v>
      </c>
      <c r="T890" s="9">
        <v>1</v>
      </c>
      <c r="U890" s="9">
        <v>0</v>
      </c>
      <c r="V890" s="9">
        <v>0</v>
      </c>
      <c r="W890" s="25">
        <v>0</v>
      </c>
      <c r="X890" s="9">
        <v>0</v>
      </c>
      <c r="Y890" s="9">
        <v>1</v>
      </c>
      <c r="Z890" s="25">
        <v>0</v>
      </c>
      <c r="AA890" s="9">
        <v>0</v>
      </c>
      <c r="AB890" s="25">
        <v>1</v>
      </c>
      <c r="AC890" s="17">
        <v>2002</v>
      </c>
      <c r="AD890" s="27" t="s">
        <v>87</v>
      </c>
      <c r="AE890" s="27" t="s">
        <v>87</v>
      </c>
      <c r="AF890" s="27" t="s">
        <v>87</v>
      </c>
      <c r="AG890" s="34" t="s">
        <v>87</v>
      </c>
      <c r="AH890" s="33">
        <v>1</v>
      </c>
      <c r="AI890" s="15">
        <v>0</v>
      </c>
      <c r="AJ890" s="27">
        <v>0.52739999999999998</v>
      </c>
      <c r="AK890" s="31">
        <f t="shared" si="152"/>
        <v>0.47260000000000002</v>
      </c>
      <c r="AL890" t="s">
        <v>87</v>
      </c>
      <c r="AM890" s="31" t="s">
        <v>87</v>
      </c>
      <c r="AN890">
        <v>0</v>
      </c>
      <c r="AO890" s="15">
        <v>1</v>
      </c>
      <c r="AP890">
        <v>0</v>
      </c>
      <c r="AQ890" s="15">
        <v>1</v>
      </c>
      <c r="AR890" s="15" t="s">
        <v>5</v>
      </c>
      <c r="AS890">
        <v>0</v>
      </c>
      <c r="AT890">
        <v>1</v>
      </c>
      <c r="AU890">
        <v>0</v>
      </c>
      <c r="AV890">
        <v>0</v>
      </c>
      <c r="AW890">
        <v>0</v>
      </c>
      <c r="AX890">
        <v>0</v>
      </c>
      <c r="AY890" s="15">
        <v>0</v>
      </c>
      <c r="AZ890">
        <v>0</v>
      </c>
      <c r="BA890">
        <v>1</v>
      </c>
      <c r="BB890" s="15">
        <v>0</v>
      </c>
      <c r="BC890">
        <v>942</v>
      </c>
      <c r="BD890">
        <v>131</v>
      </c>
      <c r="BE890" s="21">
        <v>0.29299999999999998</v>
      </c>
      <c r="BF890" s="21">
        <v>41.72</v>
      </c>
      <c r="BG890">
        <v>1</v>
      </c>
      <c r="BH890">
        <v>0</v>
      </c>
      <c r="BI890">
        <v>0</v>
      </c>
      <c r="BJ890">
        <v>0</v>
      </c>
      <c r="BK890">
        <v>0</v>
      </c>
      <c r="BL890" s="15">
        <v>0</v>
      </c>
      <c r="BM890">
        <v>0</v>
      </c>
      <c r="BN890">
        <v>0</v>
      </c>
      <c r="BO890">
        <v>1</v>
      </c>
      <c r="BP890" s="15">
        <v>0</v>
      </c>
      <c r="BQ890">
        <v>0</v>
      </c>
      <c r="BR890">
        <v>0</v>
      </c>
      <c r="BS890" s="15">
        <v>0</v>
      </c>
      <c r="BT890">
        <v>0</v>
      </c>
      <c r="BU890">
        <v>0</v>
      </c>
      <c r="BV890">
        <v>1</v>
      </c>
      <c r="BW890">
        <v>0</v>
      </c>
      <c r="BX890">
        <v>1</v>
      </c>
      <c r="BY890">
        <v>0</v>
      </c>
      <c r="BZ890">
        <v>1</v>
      </c>
      <c r="CA890">
        <v>0</v>
      </c>
      <c r="CB890">
        <v>0</v>
      </c>
      <c r="CC890">
        <v>0</v>
      </c>
      <c r="CD890">
        <v>1</v>
      </c>
      <c r="CE890" s="15">
        <v>0</v>
      </c>
      <c r="CF890">
        <v>0</v>
      </c>
      <c r="CG890">
        <v>0</v>
      </c>
      <c r="CH890">
        <v>0</v>
      </c>
      <c r="CI890">
        <v>1</v>
      </c>
      <c r="CJ890">
        <v>33</v>
      </c>
      <c r="CK890" s="28" t="s">
        <v>80</v>
      </c>
    </row>
    <row r="891" spans="1:89" x14ac:dyDescent="0.35">
      <c r="A891">
        <v>890</v>
      </c>
      <c r="B891">
        <v>61</v>
      </c>
      <c r="C891" s="21" t="s">
        <v>228</v>
      </c>
      <c r="D891" s="11">
        <v>10.36</v>
      </c>
      <c r="E891" s="12">
        <v>0.44</v>
      </c>
      <c r="F891" s="7">
        <f t="shared" si="151"/>
        <v>23.545454545454543</v>
      </c>
      <c r="G891" s="8">
        <v>0</v>
      </c>
      <c r="H891" s="9">
        <v>1</v>
      </c>
      <c r="I891" s="9">
        <v>0</v>
      </c>
      <c r="J891" s="9">
        <v>0</v>
      </c>
      <c r="K891" s="9">
        <v>0</v>
      </c>
      <c r="L891" s="8">
        <v>4231</v>
      </c>
      <c r="M891" s="9">
        <v>5</v>
      </c>
      <c r="N891" s="9">
        <f t="shared" si="146"/>
        <v>4225</v>
      </c>
      <c r="O891" s="9">
        <f t="shared" si="147"/>
        <v>12</v>
      </c>
      <c r="P891" s="7">
        <v>11.46</v>
      </c>
      <c r="Q891" s="7">
        <v>21.32</v>
      </c>
      <c r="R891" s="9">
        <v>1</v>
      </c>
      <c r="S891" s="9">
        <v>0</v>
      </c>
      <c r="T891" s="9">
        <v>1</v>
      </c>
      <c r="U891" s="9">
        <v>0</v>
      </c>
      <c r="V891" s="9">
        <v>0</v>
      </c>
      <c r="W891" s="25">
        <v>0</v>
      </c>
      <c r="X891" s="9">
        <v>0</v>
      </c>
      <c r="Y891" s="9">
        <v>1</v>
      </c>
      <c r="Z891" s="25">
        <v>0</v>
      </c>
      <c r="AA891" s="9">
        <v>0</v>
      </c>
      <c r="AB891" s="25">
        <v>1</v>
      </c>
      <c r="AC891" s="17">
        <v>2002</v>
      </c>
      <c r="AD891" s="27" t="s">
        <v>87</v>
      </c>
      <c r="AE891" s="27" t="s">
        <v>87</v>
      </c>
      <c r="AF891" s="27" t="s">
        <v>87</v>
      </c>
      <c r="AG891" s="34" t="s">
        <v>87</v>
      </c>
      <c r="AH891" s="33">
        <v>1</v>
      </c>
      <c r="AI891" s="15">
        <v>0</v>
      </c>
      <c r="AJ891" s="27">
        <v>0.52739999999999998</v>
      </c>
      <c r="AK891" s="31">
        <f t="shared" si="152"/>
        <v>0.47260000000000002</v>
      </c>
      <c r="AL891" t="s">
        <v>87</v>
      </c>
      <c r="AM891" s="31" t="s">
        <v>87</v>
      </c>
      <c r="AN891">
        <v>0</v>
      </c>
      <c r="AO891" s="15">
        <v>1</v>
      </c>
      <c r="AP891">
        <v>0</v>
      </c>
      <c r="AQ891" s="15">
        <v>1</v>
      </c>
      <c r="AR891" s="15" t="s">
        <v>5</v>
      </c>
      <c r="AS891">
        <v>0</v>
      </c>
      <c r="AT891">
        <v>1</v>
      </c>
      <c r="AU891">
        <v>0</v>
      </c>
      <c r="AV891">
        <v>0</v>
      </c>
      <c r="AW891">
        <v>0</v>
      </c>
      <c r="AX891">
        <v>0</v>
      </c>
      <c r="AY891" s="15">
        <v>0</v>
      </c>
      <c r="AZ891">
        <v>0</v>
      </c>
      <c r="BA891">
        <v>1</v>
      </c>
      <c r="BB891" s="15">
        <v>0</v>
      </c>
      <c r="BC891">
        <v>942</v>
      </c>
      <c r="BD891">
        <v>131</v>
      </c>
      <c r="BE891" s="21">
        <v>0.29299999999999998</v>
      </c>
      <c r="BF891" s="21">
        <v>38.78</v>
      </c>
      <c r="BG891">
        <v>1</v>
      </c>
      <c r="BH891">
        <v>0</v>
      </c>
      <c r="BI891">
        <v>0</v>
      </c>
      <c r="BJ891">
        <v>0</v>
      </c>
      <c r="BK891">
        <v>0</v>
      </c>
      <c r="BL891" s="15">
        <v>0</v>
      </c>
      <c r="BM891">
        <v>0</v>
      </c>
      <c r="BN891">
        <v>0</v>
      </c>
      <c r="BO891">
        <v>1</v>
      </c>
      <c r="BP891" s="15">
        <v>0</v>
      </c>
      <c r="BQ891">
        <v>0</v>
      </c>
      <c r="BR891">
        <v>0</v>
      </c>
      <c r="BS891" s="15">
        <v>0</v>
      </c>
      <c r="BT891">
        <v>0</v>
      </c>
      <c r="BU891">
        <v>0</v>
      </c>
      <c r="BV891">
        <v>1</v>
      </c>
      <c r="BW891">
        <v>0</v>
      </c>
      <c r="BX891">
        <v>1</v>
      </c>
      <c r="BY891">
        <v>0</v>
      </c>
      <c r="BZ891">
        <v>1</v>
      </c>
      <c r="CA891">
        <v>0</v>
      </c>
      <c r="CB891">
        <v>0</v>
      </c>
      <c r="CC891">
        <v>0</v>
      </c>
      <c r="CD891">
        <v>1</v>
      </c>
      <c r="CE891" s="15">
        <v>0</v>
      </c>
      <c r="CF891">
        <v>0</v>
      </c>
      <c r="CG891">
        <v>0</v>
      </c>
      <c r="CH891">
        <v>0</v>
      </c>
      <c r="CI891">
        <v>1</v>
      </c>
      <c r="CJ891">
        <v>33</v>
      </c>
      <c r="CK891" s="28" t="s">
        <v>80</v>
      </c>
    </row>
    <row r="892" spans="1:89" x14ac:dyDescent="0.35">
      <c r="A892">
        <v>891</v>
      </c>
      <c r="B892">
        <v>61</v>
      </c>
      <c r="C892" s="21" t="s">
        <v>228</v>
      </c>
      <c r="D892" s="11">
        <v>6.99</v>
      </c>
      <c r="E892" s="12">
        <v>0.2</v>
      </c>
      <c r="F892" s="7">
        <f t="shared" si="151"/>
        <v>34.949999999999996</v>
      </c>
      <c r="G892" s="8">
        <v>0</v>
      </c>
      <c r="H892" s="9">
        <v>1</v>
      </c>
      <c r="I892" s="9">
        <v>0</v>
      </c>
      <c r="J892" s="9">
        <v>0</v>
      </c>
      <c r="K892" s="9">
        <v>0</v>
      </c>
      <c r="L892" s="8">
        <v>10466</v>
      </c>
      <c r="M892" s="9">
        <v>5</v>
      </c>
      <c r="N892" s="9">
        <f t="shared" si="146"/>
        <v>10460</v>
      </c>
      <c r="O892" s="9">
        <f t="shared" si="147"/>
        <v>12</v>
      </c>
      <c r="P892" s="7">
        <f>AVERAGE(P893,P894)</f>
        <v>10.74</v>
      </c>
      <c r="Q892" s="7">
        <f>AVERAGE(Q893,Q894)</f>
        <v>21.614999999999998</v>
      </c>
      <c r="R892" s="9">
        <v>1</v>
      </c>
      <c r="S892" s="9">
        <v>0</v>
      </c>
      <c r="T892" s="9">
        <v>1</v>
      </c>
      <c r="U892" s="9">
        <v>0</v>
      </c>
      <c r="V892" s="9">
        <v>0</v>
      </c>
      <c r="W892" s="25">
        <v>0</v>
      </c>
      <c r="X892" s="9">
        <v>0</v>
      </c>
      <c r="Y892" s="9">
        <v>1</v>
      </c>
      <c r="Z892" s="25">
        <v>0</v>
      </c>
      <c r="AA892" s="9">
        <v>0</v>
      </c>
      <c r="AB892" s="25">
        <v>1</v>
      </c>
      <c r="AC892" s="17">
        <v>1995</v>
      </c>
      <c r="AD892" s="27" t="s">
        <v>87</v>
      </c>
      <c r="AE892" s="27" t="s">
        <v>87</v>
      </c>
      <c r="AF892" s="27" t="s">
        <v>87</v>
      </c>
      <c r="AG892" s="34" t="s">
        <v>87</v>
      </c>
      <c r="AH892" s="33">
        <v>1</v>
      </c>
      <c r="AI892" s="15">
        <v>0</v>
      </c>
      <c r="AJ892" s="27">
        <v>0.55420000000000003</v>
      </c>
      <c r="AK892" s="31">
        <f t="shared" si="152"/>
        <v>0.44579999999999997</v>
      </c>
      <c r="AL892" t="s">
        <v>87</v>
      </c>
      <c r="AM892" s="31" t="s">
        <v>87</v>
      </c>
      <c r="AN892">
        <v>0</v>
      </c>
      <c r="AO892" s="15">
        <v>1</v>
      </c>
      <c r="AP892">
        <v>0</v>
      </c>
      <c r="AQ892" s="15">
        <v>1</v>
      </c>
      <c r="AR892" s="15" t="s">
        <v>5</v>
      </c>
      <c r="AS892">
        <v>0</v>
      </c>
      <c r="AT892">
        <v>1</v>
      </c>
      <c r="AU892">
        <v>0</v>
      </c>
      <c r="AV892">
        <v>0</v>
      </c>
      <c r="AW892">
        <v>0</v>
      </c>
      <c r="AX892">
        <v>0</v>
      </c>
      <c r="AY892" s="15">
        <v>0</v>
      </c>
      <c r="AZ892">
        <v>0</v>
      </c>
      <c r="BA892">
        <v>1</v>
      </c>
      <c r="BB892" s="15">
        <v>0</v>
      </c>
      <c r="BC892">
        <v>557</v>
      </c>
      <c r="BD892">
        <v>41</v>
      </c>
      <c r="BE892" s="21">
        <v>0.26800000000000002</v>
      </c>
      <c r="BF892" s="21">
        <f>AVERAGE(BF893:BF894)</f>
        <v>38.355000000000004</v>
      </c>
      <c r="BG892">
        <v>1</v>
      </c>
      <c r="BH892">
        <v>0</v>
      </c>
      <c r="BI892">
        <v>0</v>
      </c>
      <c r="BJ892">
        <v>0</v>
      </c>
      <c r="BK892">
        <v>0</v>
      </c>
      <c r="BL892" s="15">
        <v>0</v>
      </c>
      <c r="BM892">
        <v>0</v>
      </c>
      <c r="BN892">
        <v>0</v>
      </c>
      <c r="BO892">
        <v>1</v>
      </c>
      <c r="BP892" s="15">
        <v>0</v>
      </c>
      <c r="BQ892">
        <v>0</v>
      </c>
      <c r="BR892">
        <v>0</v>
      </c>
      <c r="BS892" s="15">
        <v>0</v>
      </c>
      <c r="BT892">
        <v>0</v>
      </c>
      <c r="BU892">
        <v>0</v>
      </c>
      <c r="BV892">
        <v>1</v>
      </c>
      <c r="BW892">
        <v>0</v>
      </c>
      <c r="BX892">
        <v>1</v>
      </c>
      <c r="BY892">
        <v>0</v>
      </c>
      <c r="BZ892">
        <v>1</v>
      </c>
      <c r="CA892">
        <v>0</v>
      </c>
      <c r="CB892">
        <v>0</v>
      </c>
      <c r="CC892">
        <v>0</v>
      </c>
      <c r="CD892">
        <v>1</v>
      </c>
      <c r="CE892" s="15">
        <v>0</v>
      </c>
      <c r="CF892">
        <v>0</v>
      </c>
      <c r="CG892">
        <v>0</v>
      </c>
      <c r="CH892">
        <v>0</v>
      </c>
      <c r="CI892">
        <v>1</v>
      </c>
      <c r="CJ892">
        <v>33</v>
      </c>
      <c r="CK892" s="28" t="s">
        <v>80</v>
      </c>
    </row>
    <row r="893" spans="1:89" x14ac:dyDescent="0.35">
      <c r="A893">
        <v>892</v>
      </c>
      <c r="B893">
        <v>61</v>
      </c>
      <c r="C893" s="21" t="s">
        <v>228</v>
      </c>
      <c r="D893" s="11">
        <v>6.24</v>
      </c>
      <c r="E893" s="12">
        <v>0.24</v>
      </c>
      <c r="F893" s="7">
        <f t="shared" si="151"/>
        <v>26.000000000000004</v>
      </c>
      <c r="G893" s="8">
        <v>0</v>
      </c>
      <c r="H893" s="9">
        <v>1</v>
      </c>
      <c r="I893" s="9">
        <v>0</v>
      </c>
      <c r="J893" s="9">
        <v>0</v>
      </c>
      <c r="K893" s="9">
        <v>0</v>
      </c>
      <c r="L893" s="8">
        <v>5520</v>
      </c>
      <c r="M893" s="9">
        <v>5</v>
      </c>
      <c r="N893" s="9">
        <f t="shared" si="146"/>
        <v>5514</v>
      </c>
      <c r="O893" s="9">
        <f t="shared" si="147"/>
        <v>12</v>
      </c>
      <c r="P893" s="7">
        <v>11.05</v>
      </c>
      <c r="Q893" s="7">
        <v>22.58</v>
      </c>
      <c r="R893" s="9">
        <v>1</v>
      </c>
      <c r="S893" s="9">
        <v>0</v>
      </c>
      <c r="T893" s="9">
        <v>1</v>
      </c>
      <c r="U893" s="9">
        <v>0</v>
      </c>
      <c r="V893" s="9">
        <v>0</v>
      </c>
      <c r="W893" s="25">
        <v>0</v>
      </c>
      <c r="X893" s="9">
        <v>0</v>
      </c>
      <c r="Y893" s="9">
        <v>1</v>
      </c>
      <c r="Z893" s="25">
        <v>0</v>
      </c>
      <c r="AA893" s="9">
        <v>0</v>
      </c>
      <c r="AB893" s="25">
        <v>1</v>
      </c>
      <c r="AC893" s="17">
        <v>1995</v>
      </c>
      <c r="AD893" s="27" t="s">
        <v>87</v>
      </c>
      <c r="AE893" s="27" t="s">
        <v>87</v>
      </c>
      <c r="AF893" s="27" t="s">
        <v>87</v>
      </c>
      <c r="AG893" s="34" t="s">
        <v>87</v>
      </c>
      <c r="AH893" s="33">
        <v>1</v>
      </c>
      <c r="AI893" s="15">
        <v>0</v>
      </c>
      <c r="AJ893" s="27">
        <v>0.55420000000000003</v>
      </c>
      <c r="AK893" s="31">
        <f t="shared" si="152"/>
        <v>0.44579999999999997</v>
      </c>
      <c r="AL893" t="s">
        <v>87</v>
      </c>
      <c r="AM893" s="31" t="s">
        <v>87</v>
      </c>
      <c r="AN893">
        <v>0</v>
      </c>
      <c r="AO893" s="15">
        <v>1</v>
      </c>
      <c r="AP893">
        <v>0</v>
      </c>
      <c r="AQ893" s="15">
        <v>1</v>
      </c>
      <c r="AR893" s="15" t="s">
        <v>5</v>
      </c>
      <c r="AS893">
        <v>0</v>
      </c>
      <c r="AT893">
        <v>1</v>
      </c>
      <c r="AU893">
        <v>0</v>
      </c>
      <c r="AV893">
        <v>0</v>
      </c>
      <c r="AW893">
        <v>0</v>
      </c>
      <c r="AX893">
        <v>0</v>
      </c>
      <c r="AY893" s="15">
        <v>0</v>
      </c>
      <c r="AZ893">
        <v>0</v>
      </c>
      <c r="BA893">
        <v>1</v>
      </c>
      <c r="BB893" s="15">
        <v>0</v>
      </c>
      <c r="BC893">
        <v>557</v>
      </c>
      <c r="BD893">
        <v>41</v>
      </c>
      <c r="BE893" s="21">
        <v>0.26800000000000002</v>
      </c>
      <c r="BF893" s="21">
        <v>39.630000000000003</v>
      </c>
      <c r="BG893">
        <v>1</v>
      </c>
      <c r="BH893">
        <v>0</v>
      </c>
      <c r="BI893">
        <v>0</v>
      </c>
      <c r="BJ893">
        <v>0</v>
      </c>
      <c r="BK893">
        <v>0</v>
      </c>
      <c r="BL893" s="15">
        <v>0</v>
      </c>
      <c r="BM893">
        <v>0</v>
      </c>
      <c r="BN893">
        <v>0</v>
      </c>
      <c r="BO893">
        <v>1</v>
      </c>
      <c r="BP893" s="15">
        <v>0</v>
      </c>
      <c r="BQ893">
        <v>0</v>
      </c>
      <c r="BR893">
        <v>0</v>
      </c>
      <c r="BS893" s="15">
        <v>0</v>
      </c>
      <c r="BT893">
        <v>0</v>
      </c>
      <c r="BU893">
        <v>0</v>
      </c>
      <c r="BV893">
        <v>1</v>
      </c>
      <c r="BW893">
        <v>0</v>
      </c>
      <c r="BX893">
        <v>1</v>
      </c>
      <c r="BY893">
        <v>0</v>
      </c>
      <c r="BZ893">
        <v>1</v>
      </c>
      <c r="CA893">
        <v>0</v>
      </c>
      <c r="CB893">
        <v>0</v>
      </c>
      <c r="CC893">
        <v>0</v>
      </c>
      <c r="CD893">
        <v>1</v>
      </c>
      <c r="CE893" s="15">
        <v>0</v>
      </c>
      <c r="CF893">
        <v>0</v>
      </c>
      <c r="CG893">
        <v>0</v>
      </c>
      <c r="CH893">
        <v>0</v>
      </c>
      <c r="CI893">
        <v>1</v>
      </c>
      <c r="CJ893">
        <v>33</v>
      </c>
      <c r="CK893" s="28" t="s">
        <v>80</v>
      </c>
    </row>
    <row r="894" spans="1:89" x14ac:dyDescent="0.35">
      <c r="A894">
        <v>893</v>
      </c>
      <c r="B894">
        <v>61</v>
      </c>
      <c r="C894" s="21" t="s">
        <v>228</v>
      </c>
      <c r="D894" s="11">
        <v>7.82</v>
      </c>
      <c r="E894" s="12">
        <v>0.27</v>
      </c>
      <c r="F894" s="7">
        <f t="shared" si="151"/>
        <v>28.962962962962962</v>
      </c>
      <c r="G894" s="8">
        <v>0</v>
      </c>
      <c r="H894" s="9">
        <v>1</v>
      </c>
      <c r="I894" s="9">
        <v>0</v>
      </c>
      <c r="J894" s="9">
        <v>0</v>
      </c>
      <c r="K894" s="9">
        <v>0</v>
      </c>
      <c r="L894" s="8">
        <v>4946</v>
      </c>
      <c r="M894" s="9">
        <v>5</v>
      </c>
      <c r="N894" s="9">
        <f t="shared" si="146"/>
        <v>4940</v>
      </c>
      <c r="O894" s="9">
        <f t="shared" si="147"/>
        <v>12</v>
      </c>
      <c r="P894" s="7">
        <v>10.43</v>
      </c>
      <c r="Q894" s="7">
        <v>20.65</v>
      </c>
      <c r="R894" s="9">
        <v>1</v>
      </c>
      <c r="S894" s="9">
        <v>0</v>
      </c>
      <c r="T894" s="9">
        <v>1</v>
      </c>
      <c r="U894" s="9">
        <v>0</v>
      </c>
      <c r="V894" s="9">
        <v>0</v>
      </c>
      <c r="W894" s="25">
        <v>0</v>
      </c>
      <c r="X894" s="9">
        <v>0</v>
      </c>
      <c r="Y894" s="9">
        <v>1</v>
      </c>
      <c r="Z894" s="25">
        <v>0</v>
      </c>
      <c r="AA894" s="9">
        <v>0</v>
      </c>
      <c r="AB894" s="25">
        <v>1</v>
      </c>
      <c r="AC894" s="17">
        <v>1995</v>
      </c>
      <c r="AD894" s="27" t="s">
        <v>87</v>
      </c>
      <c r="AE894" s="27" t="s">
        <v>87</v>
      </c>
      <c r="AF894" s="27" t="s">
        <v>87</v>
      </c>
      <c r="AG894" s="34" t="s">
        <v>87</v>
      </c>
      <c r="AH894" s="33">
        <v>1</v>
      </c>
      <c r="AI894" s="15">
        <v>0</v>
      </c>
      <c r="AJ894" s="27">
        <v>0.55420000000000003</v>
      </c>
      <c r="AK894" s="31">
        <f t="shared" si="152"/>
        <v>0.44579999999999997</v>
      </c>
      <c r="AL894" t="s">
        <v>87</v>
      </c>
      <c r="AM894" s="31" t="s">
        <v>87</v>
      </c>
      <c r="AN894">
        <v>0</v>
      </c>
      <c r="AO894" s="15">
        <v>1</v>
      </c>
      <c r="AP894">
        <v>0</v>
      </c>
      <c r="AQ894" s="15">
        <v>1</v>
      </c>
      <c r="AR894" s="15" t="s">
        <v>5</v>
      </c>
      <c r="AS894">
        <v>0</v>
      </c>
      <c r="AT894">
        <v>1</v>
      </c>
      <c r="AU894">
        <v>0</v>
      </c>
      <c r="AV894">
        <v>0</v>
      </c>
      <c r="AW894">
        <v>0</v>
      </c>
      <c r="AX894">
        <v>0</v>
      </c>
      <c r="AY894" s="15">
        <v>0</v>
      </c>
      <c r="AZ894">
        <v>0</v>
      </c>
      <c r="BA894">
        <v>1</v>
      </c>
      <c r="BB894" s="15">
        <v>0</v>
      </c>
      <c r="BC894">
        <v>557</v>
      </c>
      <c r="BD894">
        <v>41</v>
      </c>
      <c r="BE894" s="21">
        <v>0.26800000000000002</v>
      </c>
      <c r="BF894" s="21">
        <v>37.08</v>
      </c>
      <c r="BG894">
        <v>1</v>
      </c>
      <c r="BH894">
        <v>0</v>
      </c>
      <c r="BI894">
        <v>0</v>
      </c>
      <c r="BJ894">
        <v>0</v>
      </c>
      <c r="BK894">
        <v>0</v>
      </c>
      <c r="BL894" s="15">
        <v>0</v>
      </c>
      <c r="BM894">
        <v>0</v>
      </c>
      <c r="BN894">
        <v>0</v>
      </c>
      <c r="BO894">
        <v>1</v>
      </c>
      <c r="BP894" s="15">
        <v>0</v>
      </c>
      <c r="BQ894">
        <v>0</v>
      </c>
      <c r="BR894">
        <v>0</v>
      </c>
      <c r="BS894" s="15">
        <v>0</v>
      </c>
      <c r="BT894">
        <v>0</v>
      </c>
      <c r="BU894">
        <v>0</v>
      </c>
      <c r="BV894">
        <v>1</v>
      </c>
      <c r="BW894">
        <v>0</v>
      </c>
      <c r="BX894">
        <v>1</v>
      </c>
      <c r="BY894">
        <v>0</v>
      </c>
      <c r="BZ894">
        <v>1</v>
      </c>
      <c r="CA894">
        <v>0</v>
      </c>
      <c r="CB894">
        <v>0</v>
      </c>
      <c r="CC894">
        <v>0</v>
      </c>
      <c r="CD894">
        <v>1</v>
      </c>
      <c r="CE894" s="15">
        <v>0</v>
      </c>
      <c r="CF894">
        <v>0</v>
      </c>
      <c r="CG894">
        <v>0</v>
      </c>
      <c r="CH894">
        <v>0</v>
      </c>
      <c r="CI894">
        <v>1</v>
      </c>
      <c r="CJ894">
        <v>33</v>
      </c>
      <c r="CK894" s="28" t="s">
        <v>80</v>
      </c>
    </row>
    <row r="895" spans="1:89" x14ac:dyDescent="0.35">
      <c r="A895">
        <v>894</v>
      </c>
      <c r="B895">
        <v>61</v>
      </c>
      <c r="C895" s="21" t="s">
        <v>228</v>
      </c>
      <c r="D895" s="11">
        <v>10.14</v>
      </c>
      <c r="E895" s="12">
        <v>0.27</v>
      </c>
      <c r="F895" s="7">
        <f t="shared" si="151"/>
        <v>37.555555555555557</v>
      </c>
      <c r="G895" s="8">
        <v>0</v>
      </c>
      <c r="H895" s="9">
        <v>1</v>
      </c>
      <c r="I895" s="9">
        <v>0</v>
      </c>
      <c r="J895" s="9">
        <v>0</v>
      </c>
      <c r="K895" s="9">
        <v>0</v>
      </c>
      <c r="L895" s="8">
        <v>9492</v>
      </c>
      <c r="M895" s="9">
        <v>5</v>
      </c>
      <c r="N895" s="9">
        <f t="shared" si="146"/>
        <v>9486</v>
      </c>
      <c r="O895" s="9">
        <f t="shared" si="147"/>
        <v>12</v>
      </c>
      <c r="P895" s="7">
        <f>AVERAGE(P896,P897)</f>
        <v>11.515000000000001</v>
      </c>
      <c r="Q895" s="7">
        <f>AVERAGE(Q896,Q897)</f>
        <v>22.734999999999999</v>
      </c>
      <c r="R895" s="9">
        <v>1</v>
      </c>
      <c r="S895" s="9">
        <v>0</v>
      </c>
      <c r="T895" s="9">
        <v>1</v>
      </c>
      <c r="U895" s="9">
        <v>0</v>
      </c>
      <c r="V895" s="9">
        <v>0</v>
      </c>
      <c r="W895" s="25">
        <v>0</v>
      </c>
      <c r="X895" s="9">
        <v>0</v>
      </c>
      <c r="Y895" s="9">
        <v>1</v>
      </c>
      <c r="Z895" s="25">
        <v>0</v>
      </c>
      <c r="AA895" s="9">
        <v>0</v>
      </c>
      <c r="AB895" s="25">
        <v>1</v>
      </c>
      <c r="AC895" s="17">
        <v>2002</v>
      </c>
      <c r="AD895" s="27" t="s">
        <v>87</v>
      </c>
      <c r="AE895" s="27" t="s">
        <v>87</v>
      </c>
      <c r="AF895" s="27" t="s">
        <v>87</v>
      </c>
      <c r="AG895" s="34" t="s">
        <v>87</v>
      </c>
      <c r="AH895" s="33">
        <v>1</v>
      </c>
      <c r="AI895" s="15">
        <v>0</v>
      </c>
      <c r="AJ895" s="27">
        <v>0.55420000000000003</v>
      </c>
      <c r="AK895" s="31">
        <f t="shared" si="152"/>
        <v>0.44579999999999997</v>
      </c>
      <c r="AL895" t="s">
        <v>87</v>
      </c>
      <c r="AM895" s="31" t="s">
        <v>87</v>
      </c>
      <c r="AN895">
        <v>0</v>
      </c>
      <c r="AO895" s="15">
        <v>1</v>
      </c>
      <c r="AP895">
        <v>0</v>
      </c>
      <c r="AQ895" s="15">
        <v>1</v>
      </c>
      <c r="AR895" s="15" t="s">
        <v>5</v>
      </c>
      <c r="AS895">
        <v>0</v>
      </c>
      <c r="AT895">
        <v>1</v>
      </c>
      <c r="AU895">
        <v>0</v>
      </c>
      <c r="AV895">
        <v>0</v>
      </c>
      <c r="AW895">
        <v>0</v>
      </c>
      <c r="AX895">
        <v>0</v>
      </c>
      <c r="AY895" s="15">
        <v>0</v>
      </c>
      <c r="AZ895">
        <v>0</v>
      </c>
      <c r="BA895">
        <v>1</v>
      </c>
      <c r="BB895" s="15">
        <v>0</v>
      </c>
      <c r="BC895">
        <v>942</v>
      </c>
      <c r="BD895">
        <v>131</v>
      </c>
      <c r="BE895" s="21">
        <v>0.29299999999999998</v>
      </c>
      <c r="BF895" s="21">
        <f>AVERAGE(BF896:BF897)</f>
        <v>40.25</v>
      </c>
      <c r="BG895">
        <v>1</v>
      </c>
      <c r="BH895">
        <v>0</v>
      </c>
      <c r="BI895">
        <v>0</v>
      </c>
      <c r="BJ895">
        <v>0</v>
      </c>
      <c r="BK895">
        <v>0</v>
      </c>
      <c r="BL895" s="15">
        <v>0</v>
      </c>
      <c r="BM895">
        <v>0</v>
      </c>
      <c r="BN895">
        <v>0</v>
      </c>
      <c r="BO895">
        <v>1</v>
      </c>
      <c r="BP895" s="15">
        <v>0</v>
      </c>
      <c r="BQ895">
        <v>0</v>
      </c>
      <c r="BR895">
        <v>0</v>
      </c>
      <c r="BS895" s="15">
        <v>0</v>
      </c>
      <c r="BT895">
        <v>0</v>
      </c>
      <c r="BU895">
        <v>0</v>
      </c>
      <c r="BV895">
        <v>1</v>
      </c>
      <c r="BW895">
        <v>0</v>
      </c>
      <c r="BX895">
        <v>1</v>
      </c>
      <c r="BY895">
        <v>0</v>
      </c>
      <c r="BZ895">
        <v>1</v>
      </c>
      <c r="CA895">
        <v>0</v>
      </c>
      <c r="CB895">
        <v>0</v>
      </c>
      <c r="CC895">
        <v>0</v>
      </c>
      <c r="CD895">
        <v>1</v>
      </c>
      <c r="CE895" s="15">
        <v>0</v>
      </c>
      <c r="CF895">
        <v>0</v>
      </c>
      <c r="CG895">
        <v>0</v>
      </c>
      <c r="CH895">
        <v>0</v>
      </c>
      <c r="CI895">
        <v>1</v>
      </c>
      <c r="CJ895">
        <v>33</v>
      </c>
      <c r="CK895" s="28" t="s">
        <v>80</v>
      </c>
    </row>
    <row r="896" spans="1:89" x14ac:dyDescent="0.35">
      <c r="A896">
        <v>895</v>
      </c>
      <c r="B896">
        <v>61</v>
      </c>
      <c r="C896" s="21" t="s">
        <v>228</v>
      </c>
      <c r="D896" s="11">
        <v>9.32</v>
      </c>
      <c r="E896" s="12">
        <v>0.32</v>
      </c>
      <c r="F896" s="7">
        <f t="shared" si="151"/>
        <v>29.125</v>
      </c>
      <c r="G896" s="8">
        <v>0</v>
      </c>
      <c r="H896" s="9">
        <v>1</v>
      </c>
      <c r="I896" s="9">
        <v>0</v>
      </c>
      <c r="J896" s="9">
        <v>0</v>
      </c>
      <c r="K896" s="9">
        <v>0</v>
      </c>
      <c r="L896" s="8">
        <v>5261</v>
      </c>
      <c r="M896" s="9">
        <v>5</v>
      </c>
      <c r="N896" s="9">
        <f t="shared" si="146"/>
        <v>5255</v>
      </c>
      <c r="O896" s="9">
        <f t="shared" si="147"/>
        <v>12</v>
      </c>
      <c r="P896" s="7">
        <v>11.57</v>
      </c>
      <c r="Q896" s="7">
        <v>24.15</v>
      </c>
      <c r="R896" s="9">
        <v>1</v>
      </c>
      <c r="S896" s="9">
        <v>0</v>
      </c>
      <c r="T896" s="9">
        <v>1</v>
      </c>
      <c r="U896" s="9">
        <v>0</v>
      </c>
      <c r="V896" s="9">
        <v>0</v>
      </c>
      <c r="W896" s="25">
        <v>0</v>
      </c>
      <c r="X896" s="9">
        <v>0</v>
      </c>
      <c r="Y896" s="9">
        <v>1</v>
      </c>
      <c r="Z896" s="25">
        <v>0</v>
      </c>
      <c r="AA896" s="9">
        <v>0</v>
      </c>
      <c r="AB896" s="25">
        <v>1</v>
      </c>
      <c r="AC896" s="17">
        <v>2002</v>
      </c>
      <c r="AD896" s="27" t="s">
        <v>87</v>
      </c>
      <c r="AE896" s="27" t="s">
        <v>87</v>
      </c>
      <c r="AF896" s="27" t="s">
        <v>87</v>
      </c>
      <c r="AG896" s="34" t="s">
        <v>87</v>
      </c>
      <c r="AH896" s="33">
        <v>1</v>
      </c>
      <c r="AI896" s="15">
        <v>0</v>
      </c>
      <c r="AJ896" s="27">
        <v>0.55420000000000003</v>
      </c>
      <c r="AK896" s="31">
        <f t="shared" si="152"/>
        <v>0.44579999999999997</v>
      </c>
      <c r="AL896" t="s">
        <v>87</v>
      </c>
      <c r="AM896" s="31" t="s">
        <v>87</v>
      </c>
      <c r="AN896">
        <v>0</v>
      </c>
      <c r="AO896" s="15">
        <v>1</v>
      </c>
      <c r="AP896">
        <v>0</v>
      </c>
      <c r="AQ896" s="15">
        <v>1</v>
      </c>
      <c r="AR896" s="15" t="s">
        <v>5</v>
      </c>
      <c r="AS896">
        <v>0</v>
      </c>
      <c r="AT896">
        <v>1</v>
      </c>
      <c r="AU896">
        <v>0</v>
      </c>
      <c r="AV896">
        <v>0</v>
      </c>
      <c r="AW896">
        <v>0</v>
      </c>
      <c r="AX896">
        <v>0</v>
      </c>
      <c r="AY896" s="15">
        <v>0</v>
      </c>
      <c r="AZ896">
        <v>0</v>
      </c>
      <c r="BA896">
        <v>1</v>
      </c>
      <c r="BB896" s="15">
        <v>0</v>
      </c>
      <c r="BC896">
        <v>942</v>
      </c>
      <c r="BD896">
        <v>131</v>
      </c>
      <c r="BE896" s="21">
        <v>0.29299999999999998</v>
      </c>
      <c r="BF896" s="21">
        <v>41.72</v>
      </c>
      <c r="BG896">
        <v>1</v>
      </c>
      <c r="BH896">
        <v>0</v>
      </c>
      <c r="BI896">
        <v>0</v>
      </c>
      <c r="BJ896">
        <v>0</v>
      </c>
      <c r="BK896">
        <v>0</v>
      </c>
      <c r="BL896" s="15">
        <v>0</v>
      </c>
      <c r="BM896">
        <v>0</v>
      </c>
      <c r="BN896">
        <v>0</v>
      </c>
      <c r="BO896">
        <v>1</v>
      </c>
      <c r="BP896" s="15">
        <v>0</v>
      </c>
      <c r="BQ896">
        <v>0</v>
      </c>
      <c r="BR896">
        <v>0</v>
      </c>
      <c r="BS896" s="15">
        <v>0</v>
      </c>
      <c r="BT896">
        <v>0</v>
      </c>
      <c r="BU896">
        <v>0</v>
      </c>
      <c r="BV896">
        <v>1</v>
      </c>
      <c r="BW896">
        <v>0</v>
      </c>
      <c r="BX896">
        <v>1</v>
      </c>
      <c r="BY896">
        <v>0</v>
      </c>
      <c r="BZ896">
        <v>1</v>
      </c>
      <c r="CA896">
        <v>0</v>
      </c>
      <c r="CB896">
        <v>0</v>
      </c>
      <c r="CC896">
        <v>0</v>
      </c>
      <c r="CD896">
        <v>1</v>
      </c>
      <c r="CE896" s="15">
        <v>0</v>
      </c>
      <c r="CF896">
        <v>0</v>
      </c>
      <c r="CG896">
        <v>0</v>
      </c>
      <c r="CH896">
        <v>0</v>
      </c>
      <c r="CI896">
        <v>1</v>
      </c>
      <c r="CJ896">
        <v>33</v>
      </c>
      <c r="CK896" s="28" t="s">
        <v>80</v>
      </c>
    </row>
    <row r="897" spans="1:89" x14ac:dyDescent="0.35">
      <c r="A897">
        <v>896</v>
      </c>
      <c r="B897">
        <v>61</v>
      </c>
      <c r="C897" s="21" t="s">
        <v>228</v>
      </c>
      <c r="D897" s="11">
        <v>11.15</v>
      </c>
      <c r="E897" s="12">
        <v>0.35</v>
      </c>
      <c r="F897" s="7">
        <f t="shared" si="151"/>
        <v>31.857142857142861</v>
      </c>
      <c r="G897" s="8">
        <v>0</v>
      </c>
      <c r="H897" s="9">
        <v>1</v>
      </c>
      <c r="I897" s="9">
        <v>0</v>
      </c>
      <c r="J897" s="9">
        <v>0</v>
      </c>
      <c r="K897" s="9">
        <v>0</v>
      </c>
      <c r="L897" s="8">
        <v>4231</v>
      </c>
      <c r="M897" s="9">
        <v>5</v>
      </c>
      <c r="N897" s="9">
        <f t="shared" si="146"/>
        <v>4225</v>
      </c>
      <c r="O897" s="9">
        <f t="shared" si="147"/>
        <v>12</v>
      </c>
      <c r="P897" s="7">
        <v>11.46</v>
      </c>
      <c r="Q897" s="7">
        <v>21.32</v>
      </c>
      <c r="R897" s="9">
        <v>1</v>
      </c>
      <c r="S897" s="9">
        <v>0</v>
      </c>
      <c r="T897" s="9">
        <v>1</v>
      </c>
      <c r="U897" s="9">
        <v>0</v>
      </c>
      <c r="V897" s="9">
        <v>0</v>
      </c>
      <c r="W897" s="25">
        <v>0</v>
      </c>
      <c r="X897" s="9">
        <v>0</v>
      </c>
      <c r="Y897" s="9">
        <v>1</v>
      </c>
      <c r="Z897" s="25">
        <v>0</v>
      </c>
      <c r="AA897" s="9">
        <v>0</v>
      </c>
      <c r="AB897" s="25">
        <v>1</v>
      </c>
      <c r="AC897" s="17">
        <v>2002</v>
      </c>
      <c r="AD897" s="27" t="s">
        <v>87</v>
      </c>
      <c r="AE897" s="27" t="s">
        <v>87</v>
      </c>
      <c r="AF897" s="27" t="s">
        <v>87</v>
      </c>
      <c r="AG897" s="34" t="s">
        <v>87</v>
      </c>
      <c r="AH897" s="33">
        <v>1</v>
      </c>
      <c r="AI897" s="15">
        <v>0</v>
      </c>
      <c r="AJ897" s="27">
        <v>0.55420000000000003</v>
      </c>
      <c r="AK897" s="31">
        <f t="shared" si="152"/>
        <v>0.44579999999999997</v>
      </c>
      <c r="AL897" t="s">
        <v>87</v>
      </c>
      <c r="AM897" s="31" t="s">
        <v>87</v>
      </c>
      <c r="AN897">
        <v>0</v>
      </c>
      <c r="AO897" s="15">
        <v>1</v>
      </c>
      <c r="AP897">
        <v>0</v>
      </c>
      <c r="AQ897" s="15">
        <v>1</v>
      </c>
      <c r="AR897" s="15" t="s">
        <v>5</v>
      </c>
      <c r="AS897">
        <v>0</v>
      </c>
      <c r="AT897">
        <v>1</v>
      </c>
      <c r="AU897">
        <v>0</v>
      </c>
      <c r="AV897">
        <v>0</v>
      </c>
      <c r="AW897">
        <v>0</v>
      </c>
      <c r="AX897">
        <v>0</v>
      </c>
      <c r="AY897" s="15">
        <v>0</v>
      </c>
      <c r="AZ897">
        <v>0</v>
      </c>
      <c r="BA897">
        <v>1</v>
      </c>
      <c r="BB897" s="15">
        <v>0</v>
      </c>
      <c r="BC897">
        <v>942</v>
      </c>
      <c r="BD897">
        <v>131</v>
      </c>
      <c r="BE897" s="21">
        <v>0.29299999999999998</v>
      </c>
      <c r="BF897" s="21">
        <v>38.78</v>
      </c>
      <c r="BG897">
        <v>1</v>
      </c>
      <c r="BH897">
        <v>0</v>
      </c>
      <c r="BI897">
        <v>0</v>
      </c>
      <c r="BJ897">
        <v>0</v>
      </c>
      <c r="BK897">
        <v>0</v>
      </c>
      <c r="BL897" s="15">
        <v>0</v>
      </c>
      <c r="BM897">
        <v>0</v>
      </c>
      <c r="BN897">
        <v>0</v>
      </c>
      <c r="BO897">
        <v>1</v>
      </c>
      <c r="BP897" s="15">
        <v>0</v>
      </c>
      <c r="BQ897">
        <v>0</v>
      </c>
      <c r="BR897">
        <v>0</v>
      </c>
      <c r="BS897" s="15">
        <v>0</v>
      </c>
      <c r="BT897">
        <v>0</v>
      </c>
      <c r="BU897">
        <v>0</v>
      </c>
      <c r="BV897">
        <v>1</v>
      </c>
      <c r="BW897">
        <v>0</v>
      </c>
      <c r="BX897">
        <v>1</v>
      </c>
      <c r="BY897">
        <v>0</v>
      </c>
      <c r="BZ897">
        <v>1</v>
      </c>
      <c r="CA897">
        <v>0</v>
      </c>
      <c r="CB897">
        <v>0</v>
      </c>
      <c r="CC897">
        <v>0</v>
      </c>
      <c r="CD897">
        <v>1</v>
      </c>
      <c r="CE897" s="15">
        <v>0</v>
      </c>
      <c r="CF897">
        <v>0</v>
      </c>
      <c r="CG897">
        <v>0</v>
      </c>
      <c r="CH897">
        <v>0</v>
      </c>
      <c r="CI897">
        <v>1</v>
      </c>
      <c r="CJ897">
        <v>33</v>
      </c>
      <c r="CK897" s="28" t="s">
        <v>80</v>
      </c>
    </row>
    <row r="898" spans="1:89" x14ac:dyDescent="0.35">
      <c r="A898">
        <v>897</v>
      </c>
      <c r="B898">
        <v>62</v>
      </c>
      <c r="C898" s="21" t="s">
        <v>229</v>
      </c>
      <c r="D898" s="11">
        <v>4.2679999999999998</v>
      </c>
      <c r="E898" s="12">
        <v>0.50080000000000002</v>
      </c>
      <c r="F898" s="7">
        <f t="shared" si="151"/>
        <v>8.5223642172523952</v>
      </c>
      <c r="G898" s="8">
        <v>0</v>
      </c>
      <c r="H898" s="9">
        <v>0</v>
      </c>
      <c r="I898" s="9">
        <v>0</v>
      </c>
      <c r="J898" s="9">
        <v>1</v>
      </c>
      <c r="K898" s="9">
        <v>0</v>
      </c>
      <c r="L898" s="8">
        <v>874</v>
      </c>
      <c r="M898" s="9">
        <v>2</v>
      </c>
      <c r="N898" s="9">
        <f t="shared" ref="N898:N961" si="153">L898-M898-1</f>
        <v>871</v>
      </c>
      <c r="O898" s="9">
        <f t="shared" ref="O898:O961" si="154">COUNTIF(B:B,B898)</f>
        <v>20</v>
      </c>
      <c r="P898" s="7">
        <v>12.16</v>
      </c>
      <c r="Q898" s="7">
        <v>23.74</v>
      </c>
      <c r="R898" s="9">
        <v>1</v>
      </c>
      <c r="S898" s="9">
        <v>0</v>
      </c>
      <c r="T898" s="9">
        <v>1</v>
      </c>
      <c r="U898" s="9">
        <v>0</v>
      </c>
      <c r="V898" s="9">
        <v>0</v>
      </c>
      <c r="W898" s="25">
        <v>0</v>
      </c>
      <c r="X898" s="9">
        <v>0</v>
      </c>
      <c r="Y898" s="9">
        <v>1</v>
      </c>
      <c r="Z898" s="25">
        <v>0</v>
      </c>
      <c r="AA898" s="9">
        <v>0</v>
      </c>
      <c r="AB898" s="25">
        <v>1</v>
      </c>
      <c r="AC898" s="17">
        <v>1997</v>
      </c>
      <c r="AD898" s="27">
        <v>0.05</v>
      </c>
      <c r="AE898" s="27">
        <v>0.109</v>
      </c>
      <c r="AF898" s="27">
        <v>0.65</v>
      </c>
      <c r="AG898" s="34">
        <v>0.191</v>
      </c>
      <c r="AH898" s="33" t="s">
        <v>87</v>
      </c>
      <c r="AI898" s="15" t="s">
        <v>87</v>
      </c>
      <c r="AJ898">
        <v>0.5</v>
      </c>
      <c r="AK898" s="31">
        <f t="shared" si="152"/>
        <v>0.5</v>
      </c>
      <c r="AL898">
        <v>0.72</v>
      </c>
      <c r="AM898" s="31">
        <v>0.28000000000000003</v>
      </c>
      <c r="AN898">
        <v>1</v>
      </c>
      <c r="AO898" s="15">
        <v>0</v>
      </c>
      <c r="AP898" t="s">
        <v>87</v>
      </c>
      <c r="AQ898" s="15" t="s">
        <v>87</v>
      </c>
      <c r="AR898" s="15" t="s">
        <v>199</v>
      </c>
      <c r="AS898">
        <v>1</v>
      </c>
      <c r="AT898">
        <v>0</v>
      </c>
      <c r="AU898">
        <v>0</v>
      </c>
      <c r="AV898">
        <v>0</v>
      </c>
      <c r="AW898">
        <v>0</v>
      </c>
      <c r="AX898">
        <v>0</v>
      </c>
      <c r="AY898" s="15">
        <v>0</v>
      </c>
      <c r="AZ898">
        <v>1</v>
      </c>
      <c r="BA898">
        <v>0</v>
      </c>
      <c r="BB898" s="15">
        <v>0</v>
      </c>
      <c r="BC898">
        <v>16471</v>
      </c>
      <c r="BD898">
        <v>1190</v>
      </c>
      <c r="BE898" s="21">
        <v>0.95099999999999996</v>
      </c>
      <c r="BF898" s="21">
        <v>43.52</v>
      </c>
      <c r="BG898">
        <v>1</v>
      </c>
      <c r="BH898">
        <v>0</v>
      </c>
      <c r="BI898">
        <v>0</v>
      </c>
      <c r="BJ898">
        <v>0</v>
      </c>
      <c r="BK898">
        <v>0</v>
      </c>
      <c r="BL898" s="15">
        <v>0</v>
      </c>
      <c r="BM898">
        <v>0</v>
      </c>
      <c r="BN898">
        <v>0</v>
      </c>
      <c r="BO898">
        <v>1</v>
      </c>
      <c r="BP898" s="15">
        <v>0</v>
      </c>
      <c r="BQ898">
        <v>0</v>
      </c>
      <c r="BR898">
        <v>0</v>
      </c>
      <c r="BS898" s="15">
        <v>0</v>
      </c>
      <c r="BT898">
        <v>0</v>
      </c>
      <c r="BU898">
        <v>0</v>
      </c>
      <c r="BV898">
        <v>1</v>
      </c>
      <c r="BW898">
        <v>1</v>
      </c>
      <c r="BX898">
        <v>0</v>
      </c>
      <c r="BY898">
        <v>0</v>
      </c>
      <c r="BZ898">
        <v>0</v>
      </c>
      <c r="CA898">
        <v>1</v>
      </c>
      <c r="CB898">
        <v>0</v>
      </c>
      <c r="CC898">
        <v>0</v>
      </c>
      <c r="CD898">
        <v>0</v>
      </c>
      <c r="CE898" s="15">
        <v>0</v>
      </c>
      <c r="CF898">
        <v>0</v>
      </c>
      <c r="CG898">
        <v>0</v>
      </c>
      <c r="CH898">
        <v>0</v>
      </c>
      <c r="CI898">
        <v>1</v>
      </c>
      <c r="CJ898">
        <v>39</v>
      </c>
      <c r="CK898" s="28" t="s">
        <v>80</v>
      </c>
    </row>
    <row r="899" spans="1:89" x14ac:dyDescent="0.35">
      <c r="A899">
        <v>898</v>
      </c>
      <c r="B899">
        <v>62</v>
      </c>
      <c r="C899" s="21" t="s">
        <v>229</v>
      </c>
      <c r="D899" s="11">
        <v>4.077</v>
      </c>
      <c r="E899" s="12">
        <v>0.4496</v>
      </c>
      <c r="F899" s="7">
        <f t="shared" si="151"/>
        <v>9.0680604982206408</v>
      </c>
      <c r="G899" s="8">
        <v>0</v>
      </c>
      <c r="H899" s="9">
        <v>0</v>
      </c>
      <c r="I899" s="9">
        <v>0</v>
      </c>
      <c r="J899" s="9">
        <v>1</v>
      </c>
      <c r="K899" s="9">
        <v>0</v>
      </c>
      <c r="L899" s="8">
        <v>947</v>
      </c>
      <c r="M899" s="9">
        <v>2</v>
      </c>
      <c r="N899" s="9">
        <f t="shared" si="153"/>
        <v>944</v>
      </c>
      <c r="O899" s="9">
        <f t="shared" si="154"/>
        <v>20</v>
      </c>
      <c r="P899" s="7">
        <v>12.49</v>
      </c>
      <c r="Q899" s="7">
        <v>24.01</v>
      </c>
      <c r="R899" s="9">
        <v>1</v>
      </c>
      <c r="S899" s="9">
        <v>0</v>
      </c>
      <c r="T899" s="9">
        <v>1</v>
      </c>
      <c r="U899" s="9">
        <v>0</v>
      </c>
      <c r="V899" s="9">
        <v>0</v>
      </c>
      <c r="W899" s="25">
        <v>0</v>
      </c>
      <c r="X899" s="9">
        <v>0</v>
      </c>
      <c r="Y899" s="9">
        <v>1</v>
      </c>
      <c r="Z899" s="25">
        <v>0</v>
      </c>
      <c r="AA899" s="9">
        <v>0</v>
      </c>
      <c r="AB899" s="25">
        <v>1</v>
      </c>
      <c r="AC899" s="17">
        <v>2005</v>
      </c>
      <c r="AD899" s="27">
        <v>0.05</v>
      </c>
      <c r="AE899" s="27">
        <v>0.109</v>
      </c>
      <c r="AF899" s="27">
        <v>0.65</v>
      </c>
      <c r="AG899" s="34">
        <v>0.191</v>
      </c>
      <c r="AH899" s="33" t="s">
        <v>87</v>
      </c>
      <c r="AI899" s="15" t="s">
        <v>87</v>
      </c>
      <c r="AJ899">
        <v>0.49</v>
      </c>
      <c r="AK899" s="31">
        <f t="shared" si="152"/>
        <v>0.51</v>
      </c>
      <c r="AL899">
        <v>0.72</v>
      </c>
      <c r="AM899" s="31">
        <v>0.28000000000000003</v>
      </c>
      <c r="AN899">
        <v>1</v>
      </c>
      <c r="AO899" s="15">
        <v>0</v>
      </c>
      <c r="AP899" t="s">
        <v>87</v>
      </c>
      <c r="AQ899" s="15" t="s">
        <v>87</v>
      </c>
      <c r="AR899" s="15" t="s">
        <v>199</v>
      </c>
      <c r="AS899">
        <v>1</v>
      </c>
      <c r="AT899">
        <v>0</v>
      </c>
      <c r="AU899">
        <v>0</v>
      </c>
      <c r="AV899">
        <v>0</v>
      </c>
      <c r="AW899">
        <v>0</v>
      </c>
      <c r="AX899">
        <v>0</v>
      </c>
      <c r="AY899" s="15">
        <v>0</v>
      </c>
      <c r="AZ899">
        <v>1</v>
      </c>
      <c r="BA899">
        <v>0</v>
      </c>
      <c r="BB899" s="15">
        <v>0</v>
      </c>
      <c r="BC899">
        <v>20349</v>
      </c>
      <c r="BD899">
        <v>1351</v>
      </c>
      <c r="BE899" s="21">
        <v>0.95099999999999996</v>
      </c>
      <c r="BF899" s="21">
        <v>44.02</v>
      </c>
      <c r="BG899">
        <v>1</v>
      </c>
      <c r="BH899">
        <v>0</v>
      </c>
      <c r="BI899">
        <v>0</v>
      </c>
      <c r="BJ899">
        <v>0</v>
      </c>
      <c r="BK899">
        <v>0</v>
      </c>
      <c r="BL899" s="15">
        <v>0</v>
      </c>
      <c r="BM899">
        <v>0</v>
      </c>
      <c r="BN899">
        <v>0</v>
      </c>
      <c r="BO899">
        <v>1</v>
      </c>
      <c r="BP899" s="15">
        <v>0</v>
      </c>
      <c r="BQ899">
        <v>0</v>
      </c>
      <c r="BR899">
        <v>0</v>
      </c>
      <c r="BS899" s="15">
        <v>0</v>
      </c>
      <c r="BT899">
        <v>0</v>
      </c>
      <c r="BU899">
        <v>0</v>
      </c>
      <c r="BV899">
        <v>1</v>
      </c>
      <c r="BW899">
        <v>1</v>
      </c>
      <c r="BX899">
        <v>0</v>
      </c>
      <c r="BY899">
        <v>0</v>
      </c>
      <c r="BZ899">
        <v>0</v>
      </c>
      <c r="CA899">
        <v>1</v>
      </c>
      <c r="CB899">
        <v>0</v>
      </c>
      <c r="CC899">
        <v>0</v>
      </c>
      <c r="CD899">
        <v>0</v>
      </c>
      <c r="CE899" s="15">
        <v>0</v>
      </c>
      <c r="CF899">
        <v>0</v>
      </c>
      <c r="CG899">
        <v>0</v>
      </c>
      <c r="CH899">
        <v>0</v>
      </c>
      <c r="CI899">
        <v>1</v>
      </c>
      <c r="CJ899">
        <v>39</v>
      </c>
      <c r="CK899" s="28" t="s">
        <v>80</v>
      </c>
    </row>
    <row r="900" spans="1:89" x14ac:dyDescent="0.35">
      <c r="A900">
        <v>899</v>
      </c>
      <c r="B900">
        <v>62</v>
      </c>
      <c r="C900" s="21" t="s">
        <v>229</v>
      </c>
      <c r="D900" s="11">
        <v>3.968</v>
      </c>
      <c r="E900" s="12">
        <v>0.59989999999999999</v>
      </c>
      <c r="F900" s="7">
        <f t="shared" si="151"/>
        <v>6.614435739289882</v>
      </c>
      <c r="G900" s="8">
        <v>0</v>
      </c>
      <c r="H900" s="9">
        <v>0</v>
      </c>
      <c r="I900" s="9">
        <v>0</v>
      </c>
      <c r="J900" s="9">
        <v>1</v>
      </c>
      <c r="K900" s="9">
        <v>0</v>
      </c>
      <c r="L900" s="8">
        <v>684</v>
      </c>
      <c r="M900" s="9">
        <v>2</v>
      </c>
      <c r="N900" s="9">
        <f t="shared" si="153"/>
        <v>681</v>
      </c>
      <c r="O900" s="9">
        <f t="shared" si="154"/>
        <v>20</v>
      </c>
      <c r="P900" s="7">
        <v>14.19</v>
      </c>
      <c r="Q900" s="7">
        <v>26.43</v>
      </c>
      <c r="R900" s="9">
        <v>1</v>
      </c>
      <c r="S900" s="9">
        <v>0</v>
      </c>
      <c r="T900" s="9">
        <v>1</v>
      </c>
      <c r="U900" s="9">
        <v>0</v>
      </c>
      <c r="V900" s="9">
        <v>0</v>
      </c>
      <c r="W900" s="25">
        <v>0</v>
      </c>
      <c r="X900" s="9">
        <v>0</v>
      </c>
      <c r="Y900" s="9">
        <v>1</v>
      </c>
      <c r="Z900" s="25">
        <v>0</v>
      </c>
      <c r="AA900" s="9">
        <v>0</v>
      </c>
      <c r="AB900" s="25">
        <v>1</v>
      </c>
      <c r="AC900" s="17">
        <v>2015</v>
      </c>
      <c r="AD900" s="27">
        <v>0.05</v>
      </c>
      <c r="AE900" s="27">
        <v>0.109</v>
      </c>
      <c r="AF900" s="27">
        <v>0.65</v>
      </c>
      <c r="AG900" s="34">
        <v>0.191</v>
      </c>
      <c r="AH900" s="33" t="s">
        <v>87</v>
      </c>
      <c r="AI900" s="15" t="s">
        <v>87</v>
      </c>
      <c r="AJ900">
        <v>0.53</v>
      </c>
      <c r="AK900" s="31">
        <f t="shared" si="152"/>
        <v>0.47</v>
      </c>
      <c r="AL900">
        <v>0.72</v>
      </c>
      <c r="AM900" s="31">
        <v>0.28000000000000003</v>
      </c>
      <c r="AN900">
        <v>1</v>
      </c>
      <c r="AO900" s="15">
        <v>0</v>
      </c>
      <c r="AP900" t="s">
        <v>87</v>
      </c>
      <c r="AQ900" s="15" t="s">
        <v>87</v>
      </c>
      <c r="AR900" s="15" t="s">
        <v>199</v>
      </c>
      <c r="AS900">
        <v>1</v>
      </c>
      <c r="AT900">
        <v>0</v>
      </c>
      <c r="AU900">
        <v>0</v>
      </c>
      <c r="AV900">
        <v>0</v>
      </c>
      <c r="AW900">
        <v>0</v>
      </c>
      <c r="AX900">
        <v>0</v>
      </c>
      <c r="AY900" s="15">
        <v>0</v>
      </c>
      <c r="AZ900">
        <v>1</v>
      </c>
      <c r="BA900">
        <v>0</v>
      </c>
      <c r="BB900" s="15">
        <v>0</v>
      </c>
      <c r="BC900">
        <v>23733</v>
      </c>
      <c r="BD900">
        <v>1419</v>
      </c>
      <c r="BE900" s="21">
        <v>0.95099999999999996</v>
      </c>
      <c r="BF900" s="21">
        <v>46.7</v>
      </c>
      <c r="BG900">
        <v>1</v>
      </c>
      <c r="BH900">
        <v>0</v>
      </c>
      <c r="BI900">
        <v>0</v>
      </c>
      <c r="BJ900">
        <v>0</v>
      </c>
      <c r="BK900">
        <v>0</v>
      </c>
      <c r="BL900" s="15">
        <v>0</v>
      </c>
      <c r="BM900">
        <v>0</v>
      </c>
      <c r="BN900">
        <v>0</v>
      </c>
      <c r="BO900">
        <v>1</v>
      </c>
      <c r="BP900" s="15">
        <v>0</v>
      </c>
      <c r="BQ900">
        <v>0</v>
      </c>
      <c r="BR900">
        <v>0</v>
      </c>
      <c r="BS900" s="15">
        <v>0</v>
      </c>
      <c r="BT900">
        <v>0</v>
      </c>
      <c r="BU900">
        <v>0</v>
      </c>
      <c r="BV900">
        <v>1</v>
      </c>
      <c r="BW900">
        <v>1</v>
      </c>
      <c r="BX900">
        <v>0</v>
      </c>
      <c r="BY900">
        <v>0</v>
      </c>
      <c r="BZ900">
        <v>0</v>
      </c>
      <c r="CA900">
        <v>1</v>
      </c>
      <c r="CB900">
        <v>0</v>
      </c>
      <c r="CC900">
        <v>0</v>
      </c>
      <c r="CD900">
        <v>0</v>
      </c>
      <c r="CE900" s="15">
        <v>0</v>
      </c>
      <c r="CF900">
        <v>0</v>
      </c>
      <c r="CG900">
        <v>0</v>
      </c>
      <c r="CH900">
        <v>0</v>
      </c>
      <c r="CI900">
        <v>1</v>
      </c>
      <c r="CJ900">
        <v>39</v>
      </c>
      <c r="CK900" s="28" t="s">
        <v>80</v>
      </c>
    </row>
    <row r="901" spans="1:89" x14ac:dyDescent="0.35">
      <c r="A901">
        <v>900</v>
      </c>
      <c r="B901">
        <v>62</v>
      </c>
      <c r="C901" s="21" t="s">
        <v>229</v>
      </c>
      <c r="D901" s="11">
        <v>4.8079999999999998</v>
      </c>
      <c r="E901" s="12">
        <v>0.22720000000000001</v>
      </c>
      <c r="F901" s="7">
        <f t="shared" si="151"/>
        <v>21.161971830985912</v>
      </c>
      <c r="G901" s="8">
        <v>0</v>
      </c>
      <c r="H901" s="9">
        <v>0</v>
      </c>
      <c r="I901" s="9">
        <v>0</v>
      </c>
      <c r="J901" s="9">
        <v>1</v>
      </c>
      <c r="K901" s="9">
        <v>0</v>
      </c>
      <c r="L901" s="8">
        <v>2518</v>
      </c>
      <c r="M901" s="9">
        <v>2</v>
      </c>
      <c r="N901" s="9">
        <f t="shared" si="153"/>
        <v>2515</v>
      </c>
      <c r="O901" s="9">
        <f t="shared" si="154"/>
        <v>20</v>
      </c>
      <c r="P901" s="7">
        <v>12.84</v>
      </c>
      <c r="Q901" s="7">
        <v>25.3</v>
      </c>
      <c r="R901" s="9">
        <v>1</v>
      </c>
      <c r="S901" s="9">
        <v>0</v>
      </c>
      <c r="T901" s="9">
        <v>1</v>
      </c>
      <c r="U901" s="9">
        <v>0</v>
      </c>
      <c r="V901" s="9">
        <v>0</v>
      </c>
      <c r="W901" s="25">
        <v>0</v>
      </c>
      <c r="X901" s="9">
        <v>0</v>
      </c>
      <c r="Y901" s="9">
        <v>1</v>
      </c>
      <c r="Z901" s="25">
        <v>0</v>
      </c>
      <c r="AA901" s="9">
        <v>0</v>
      </c>
      <c r="AB901" s="25">
        <v>1</v>
      </c>
      <c r="AC901" s="17">
        <v>2006</v>
      </c>
      <c r="AD901" s="27">
        <v>0.05</v>
      </c>
      <c r="AE901" s="27">
        <v>0.109</v>
      </c>
      <c r="AF901" s="27">
        <v>0.65</v>
      </c>
      <c r="AG901" s="34">
        <v>0.191</v>
      </c>
      <c r="AH901" s="33" t="s">
        <v>87</v>
      </c>
      <c r="AI901" s="15" t="s">
        <v>87</v>
      </c>
      <c r="AJ901">
        <v>0.5</v>
      </c>
      <c r="AK901" s="31">
        <f t="shared" si="152"/>
        <v>0.5</v>
      </c>
      <c r="AL901">
        <v>0.72</v>
      </c>
      <c r="AM901" s="31">
        <v>0.28000000000000003</v>
      </c>
      <c r="AN901">
        <v>1</v>
      </c>
      <c r="AO901" s="15">
        <v>0</v>
      </c>
      <c r="AP901" t="s">
        <v>87</v>
      </c>
      <c r="AQ901" s="15" t="s">
        <v>87</v>
      </c>
      <c r="AR901" s="15" t="s">
        <v>199</v>
      </c>
      <c r="AS901">
        <v>1</v>
      </c>
      <c r="AT901">
        <v>0</v>
      </c>
      <c r="AU901">
        <v>0</v>
      </c>
      <c r="AV901">
        <v>0</v>
      </c>
      <c r="AW901">
        <v>0</v>
      </c>
      <c r="AX901">
        <v>0</v>
      </c>
      <c r="AY901" s="15">
        <v>0</v>
      </c>
      <c r="AZ901">
        <v>1</v>
      </c>
      <c r="BA901">
        <v>0</v>
      </c>
      <c r="BB901" s="15">
        <v>0</v>
      </c>
      <c r="BC901">
        <v>20841</v>
      </c>
      <c r="BD901">
        <v>1400</v>
      </c>
      <c r="BE901" s="21">
        <v>0.95099999999999996</v>
      </c>
      <c r="BF901" s="21">
        <v>44.55</v>
      </c>
      <c r="BG901">
        <v>1</v>
      </c>
      <c r="BH901">
        <v>0</v>
      </c>
      <c r="BI901">
        <v>0</v>
      </c>
      <c r="BJ901">
        <v>0</v>
      </c>
      <c r="BK901">
        <v>0</v>
      </c>
      <c r="BL901" s="15">
        <v>0</v>
      </c>
      <c r="BM901">
        <v>0</v>
      </c>
      <c r="BN901">
        <v>0</v>
      </c>
      <c r="BO901">
        <v>1</v>
      </c>
      <c r="BP901" s="15">
        <v>0</v>
      </c>
      <c r="BQ901">
        <v>0</v>
      </c>
      <c r="BR901">
        <v>0</v>
      </c>
      <c r="BS901" s="15">
        <v>0</v>
      </c>
      <c r="BT901">
        <v>0</v>
      </c>
      <c r="BU901">
        <v>0</v>
      </c>
      <c r="BV901">
        <v>1</v>
      </c>
      <c r="BW901">
        <v>1</v>
      </c>
      <c r="BX901">
        <v>0</v>
      </c>
      <c r="BY901">
        <v>0</v>
      </c>
      <c r="BZ901">
        <v>0</v>
      </c>
      <c r="CA901">
        <v>1</v>
      </c>
      <c r="CB901">
        <v>0</v>
      </c>
      <c r="CC901">
        <v>0</v>
      </c>
      <c r="CD901">
        <v>0</v>
      </c>
      <c r="CE901" s="15">
        <v>0</v>
      </c>
      <c r="CF901">
        <v>0</v>
      </c>
      <c r="CG901">
        <v>0</v>
      </c>
      <c r="CH901">
        <v>0</v>
      </c>
      <c r="CI901">
        <v>1</v>
      </c>
      <c r="CJ901">
        <v>39</v>
      </c>
      <c r="CK901" s="28" t="s">
        <v>80</v>
      </c>
    </row>
    <row r="902" spans="1:89" x14ac:dyDescent="0.35">
      <c r="A902">
        <v>901</v>
      </c>
      <c r="B902">
        <v>62</v>
      </c>
      <c r="C902" s="21" t="s">
        <v>229</v>
      </c>
      <c r="D902" s="11">
        <v>2.9990000000000001</v>
      </c>
      <c r="E902" s="12">
        <v>0.65780000000000005</v>
      </c>
      <c r="F902" s="7">
        <f t="shared" si="151"/>
        <v>4.5591365156582544</v>
      </c>
      <c r="G902" s="8">
        <v>0</v>
      </c>
      <c r="H902" s="9">
        <v>0</v>
      </c>
      <c r="I902" s="9">
        <v>0</v>
      </c>
      <c r="J902" s="9">
        <v>1</v>
      </c>
      <c r="K902" s="9">
        <v>0</v>
      </c>
      <c r="L902" s="8">
        <v>859</v>
      </c>
      <c r="M902" s="9">
        <v>3</v>
      </c>
      <c r="N902" s="9">
        <f t="shared" si="153"/>
        <v>855</v>
      </c>
      <c r="O902" s="9">
        <f t="shared" si="154"/>
        <v>20</v>
      </c>
      <c r="P902" s="7">
        <v>12.16</v>
      </c>
      <c r="Q902" s="7">
        <v>23.74</v>
      </c>
      <c r="R902" s="9">
        <v>1</v>
      </c>
      <c r="S902" s="9">
        <v>0</v>
      </c>
      <c r="T902" s="9">
        <v>1</v>
      </c>
      <c r="U902" s="9">
        <v>0</v>
      </c>
      <c r="V902" s="9">
        <v>0</v>
      </c>
      <c r="W902" s="25">
        <v>0</v>
      </c>
      <c r="X902" s="9">
        <v>0</v>
      </c>
      <c r="Y902" s="9">
        <v>1</v>
      </c>
      <c r="Z902" s="25">
        <v>0</v>
      </c>
      <c r="AA902" s="9">
        <v>0</v>
      </c>
      <c r="AB902" s="25">
        <v>1</v>
      </c>
      <c r="AC902" s="17">
        <v>1997</v>
      </c>
      <c r="AD902" s="27">
        <v>0.05</v>
      </c>
      <c r="AE902" s="27">
        <v>0.109</v>
      </c>
      <c r="AF902" s="27">
        <v>0.65</v>
      </c>
      <c r="AG902" s="34">
        <v>0.191</v>
      </c>
      <c r="AH902" s="33" t="s">
        <v>87</v>
      </c>
      <c r="AI902" s="15" t="s">
        <v>87</v>
      </c>
      <c r="AJ902">
        <v>0.5</v>
      </c>
      <c r="AK902" s="31">
        <f t="shared" si="152"/>
        <v>0.5</v>
      </c>
      <c r="AL902">
        <v>0.72</v>
      </c>
      <c r="AM902" s="31">
        <v>0.28000000000000003</v>
      </c>
      <c r="AN902">
        <v>1</v>
      </c>
      <c r="AO902" s="15">
        <v>0</v>
      </c>
      <c r="AP902" t="s">
        <v>87</v>
      </c>
      <c r="AQ902" s="15" t="s">
        <v>87</v>
      </c>
      <c r="AR902" s="15" t="s">
        <v>199</v>
      </c>
      <c r="AS902">
        <v>1</v>
      </c>
      <c r="AT902">
        <v>0</v>
      </c>
      <c r="AU902">
        <v>0</v>
      </c>
      <c r="AV902">
        <v>0</v>
      </c>
      <c r="AW902">
        <v>0</v>
      </c>
      <c r="AX902">
        <v>0</v>
      </c>
      <c r="AY902" s="15">
        <v>0</v>
      </c>
      <c r="AZ902">
        <v>1</v>
      </c>
      <c r="BA902">
        <v>0</v>
      </c>
      <c r="BB902" s="15">
        <v>0</v>
      </c>
      <c r="BC902">
        <v>16471</v>
      </c>
      <c r="BD902">
        <v>1190</v>
      </c>
      <c r="BE902" s="21">
        <v>0.95099999999999996</v>
      </c>
      <c r="BF902" s="21">
        <v>43.52</v>
      </c>
      <c r="BG902">
        <v>1</v>
      </c>
      <c r="BH902">
        <v>0</v>
      </c>
      <c r="BI902">
        <v>0</v>
      </c>
      <c r="BJ902">
        <v>0</v>
      </c>
      <c r="BK902">
        <v>0</v>
      </c>
      <c r="BL902" s="15">
        <v>0</v>
      </c>
      <c r="BM902">
        <v>0</v>
      </c>
      <c r="BN902">
        <v>0</v>
      </c>
      <c r="BO902">
        <v>1</v>
      </c>
      <c r="BP902" s="15">
        <v>0</v>
      </c>
      <c r="BQ902">
        <v>0</v>
      </c>
      <c r="BR902">
        <v>0</v>
      </c>
      <c r="BS902" s="15">
        <v>0</v>
      </c>
      <c r="BT902">
        <v>0</v>
      </c>
      <c r="BU902">
        <v>0</v>
      </c>
      <c r="BV902">
        <v>1</v>
      </c>
      <c r="BW902">
        <v>1</v>
      </c>
      <c r="BX902">
        <v>0</v>
      </c>
      <c r="BY902">
        <v>0</v>
      </c>
      <c r="BZ902">
        <v>0</v>
      </c>
      <c r="CA902">
        <v>1</v>
      </c>
      <c r="CB902">
        <v>0</v>
      </c>
      <c r="CC902">
        <v>0</v>
      </c>
      <c r="CD902">
        <v>0</v>
      </c>
      <c r="CE902" s="15">
        <v>0</v>
      </c>
      <c r="CF902">
        <v>0</v>
      </c>
      <c r="CG902">
        <v>0</v>
      </c>
      <c r="CH902">
        <v>0</v>
      </c>
      <c r="CI902">
        <v>1</v>
      </c>
      <c r="CJ902">
        <v>39</v>
      </c>
      <c r="CK902" s="28" t="s">
        <v>80</v>
      </c>
    </row>
    <row r="903" spans="1:89" x14ac:dyDescent="0.35">
      <c r="A903">
        <v>902</v>
      </c>
      <c r="B903">
        <v>62</v>
      </c>
      <c r="C903" s="21" t="s">
        <v>229</v>
      </c>
      <c r="D903" s="11">
        <v>2.415</v>
      </c>
      <c r="E903" s="12">
        <v>0.58289999999999997</v>
      </c>
      <c r="F903" s="7">
        <f t="shared" si="151"/>
        <v>4.1430777148739066</v>
      </c>
      <c r="G903" s="8">
        <v>0</v>
      </c>
      <c r="H903" s="9">
        <v>0</v>
      </c>
      <c r="I903" s="9">
        <v>0</v>
      </c>
      <c r="J903" s="9">
        <v>1</v>
      </c>
      <c r="K903" s="9">
        <v>0</v>
      </c>
      <c r="L903" s="8">
        <v>942</v>
      </c>
      <c r="M903" s="9">
        <v>3</v>
      </c>
      <c r="N903" s="9">
        <f t="shared" si="153"/>
        <v>938</v>
      </c>
      <c r="O903" s="9">
        <f t="shared" si="154"/>
        <v>20</v>
      </c>
      <c r="P903" s="7">
        <v>12.49</v>
      </c>
      <c r="Q903" s="7">
        <v>24.01</v>
      </c>
      <c r="R903" s="9">
        <v>1</v>
      </c>
      <c r="S903" s="9">
        <v>0</v>
      </c>
      <c r="T903" s="9">
        <v>1</v>
      </c>
      <c r="U903" s="9">
        <v>0</v>
      </c>
      <c r="V903" s="9">
        <v>0</v>
      </c>
      <c r="W903" s="25">
        <v>0</v>
      </c>
      <c r="X903" s="9">
        <v>0</v>
      </c>
      <c r="Y903" s="9">
        <v>1</v>
      </c>
      <c r="Z903" s="25">
        <v>0</v>
      </c>
      <c r="AA903" s="9">
        <v>0</v>
      </c>
      <c r="AB903" s="25">
        <v>1</v>
      </c>
      <c r="AC903" s="17">
        <v>2005</v>
      </c>
      <c r="AD903" s="27">
        <v>0.05</v>
      </c>
      <c r="AE903" s="27">
        <v>0.109</v>
      </c>
      <c r="AF903" s="27">
        <v>0.65</v>
      </c>
      <c r="AG903" s="34">
        <v>0.191</v>
      </c>
      <c r="AH903" s="33" t="s">
        <v>87</v>
      </c>
      <c r="AI903" s="15" t="s">
        <v>87</v>
      </c>
      <c r="AJ903">
        <v>0.49</v>
      </c>
      <c r="AK903" s="31">
        <f t="shared" si="152"/>
        <v>0.51</v>
      </c>
      <c r="AL903">
        <v>0.72</v>
      </c>
      <c r="AM903" s="31">
        <v>0.28000000000000003</v>
      </c>
      <c r="AN903">
        <v>1</v>
      </c>
      <c r="AO903" s="15">
        <v>0</v>
      </c>
      <c r="AP903" t="s">
        <v>87</v>
      </c>
      <c r="AQ903" s="15" t="s">
        <v>87</v>
      </c>
      <c r="AR903" s="15" t="s">
        <v>199</v>
      </c>
      <c r="AS903">
        <v>1</v>
      </c>
      <c r="AT903">
        <v>0</v>
      </c>
      <c r="AU903">
        <v>0</v>
      </c>
      <c r="AV903">
        <v>0</v>
      </c>
      <c r="AW903">
        <v>0</v>
      </c>
      <c r="AX903">
        <v>0</v>
      </c>
      <c r="AY903" s="15">
        <v>0</v>
      </c>
      <c r="AZ903">
        <v>1</v>
      </c>
      <c r="BA903">
        <v>0</v>
      </c>
      <c r="BB903" s="15">
        <v>0</v>
      </c>
      <c r="BC903">
        <v>20349</v>
      </c>
      <c r="BD903">
        <v>1351</v>
      </c>
      <c r="BE903" s="21">
        <v>0.95099999999999996</v>
      </c>
      <c r="BF903" s="21">
        <v>44.02</v>
      </c>
      <c r="BG903">
        <v>1</v>
      </c>
      <c r="BH903">
        <v>0</v>
      </c>
      <c r="BI903">
        <v>0</v>
      </c>
      <c r="BJ903">
        <v>0</v>
      </c>
      <c r="BK903">
        <v>0</v>
      </c>
      <c r="BL903" s="15">
        <v>0</v>
      </c>
      <c r="BM903">
        <v>0</v>
      </c>
      <c r="BN903">
        <v>0</v>
      </c>
      <c r="BO903">
        <v>1</v>
      </c>
      <c r="BP903" s="15">
        <v>0</v>
      </c>
      <c r="BQ903">
        <v>0</v>
      </c>
      <c r="BR903">
        <v>0</v>
      </c>
      <c r="BS903" s="15">
        <v>0</v>
      </c>
      <c r="BT903">
        <v>0</v>
      </c>
      <c r="BU903">
        <v>0</v>
      </c>
      <c r="BV903">
        <v>1</v>
      </c>
      <c r="BW903">
        <v>1</v>
      </c>
      <c r="BX903">
        <v>0</v>
      </c>
      <c r="BY903">
        <v>0</v>
      </c>
      <c r="BZ903">
        <v>0</v>
      </c>
      <c r="CA903">
        <v>1</v>
      </c>
      <c r="CB903">
        <v>0</v>
      </c>
      <c r="CC903">
        <v>0</v>
      </c>
      <c r="CD903">
        <v>0</v>
      </c>
      <c r="CE903" s="15">
        <v>0</v>
      </c>
      <c r="CF903">
        <v>0</v>
      </c>
      <c r="CG903">
        <v>0</v>
      </c>
      <c r="CH903">
        <v>0</v>
      </c>
      <c r="CI903">
        <v>1</v>
      </c>
      <c r="CJ903">
        <v>39</v>
      </c>
      <c r="CK903" s="28" t="s">
        <v>80</v>
      </c>
    </row>
    <row r="904" spans="1:89" x14ac:dyDescent="0.35">
      <c r="A904">
        <v>903</v>
      </c>
      <c r="B904">
        <v>62</v>
      </c>
      <c r="C904" s="21" t="s">
        <v>229</v>
      </c>
      <c r="D904" s="11">
        <v>1.556</v>
      </c>
      <c r="E904" s="12">
        <v>0.74</v>
      </c>
      <c r="F904" s="7">
        <f t="shared" si="151"/>
        <v>2.102702702702703</v>
      </c>
      <c r="G904" s="8">
        <v>0</v>
      </c>
      <c r="H904" s="9">
        <v>0</v>
      </c>
      <c r="I904" s="9">
        <v>0</v>
      </c>
      <c r="J904" s="9">
        <v>1</v>
      </c>
      <c r="K904" s="9">
        <v>0</v>
      </c>
      <c r="L904" s="8">
        <v>683</v>
      </c>
      <c r="M904" s="9">
        <v>3</v>
      </c>
      <c r="N904" s="9">
        <f t="shared" si="153"/>
        <v>679</v>
      </c>
      <c r="O904" s="9">
        <f t="shared" si="154"/>
        <v>20</v>
      </c>
      <c r="P904" s="7">
        <v>14.19</v>
      </c>
      <c r="Q904" s="7">
        <v>26.43</v>
      </c>
      <c r="R904" s="9">
        <v>1</v>
      </c>
      <c r="S904" s="9">
        <v>0</v>
      </c>
      <c r="T904" s="9">
        <v>1</v>
      </c>
      <c r="U904" s="9">
        <v>0</v>
      </c>
      <c r="V904" s="9">
        <v>0</v>
      </c>
      <c r="W904" s="25">
        <v>0</v>
      </c>
      <c r="X904" s="9">
        <v>0</v>
      </c>
      <c r="Y904" s="9">
        <v>1</v>
      </c>
      <c r="Z904" s="25">
        <v>0</v>
      </c>
      <c r="AA904" s="9">
        <v>0</v>
      </c>
      <c r="AB904" s="25">
        <v>1</v>
      </c>
      <c r="AC904" s="17">
        <v>2015</v>
      </c>
      <c r="AD904" s="27">
        <v>0.05</v>
      </c>
      <c r="AE904" s="27">
        <v>0.109</v>
      </c>
      <c r="AF904" s="27">
        <v>0.65</v>
      </c>
      <c r="AG904" s="34">
        <v>0.191</v>
      </c>
      <c r="AH904" s="33" t="s">
        <v>87</v>
      </c>
      <c r="AI904" s="15" t="s">
        <v>87</v>
      </c>
      <c r="AJ904">
        <v>0.53</v>
      </c>
      <c r="AK904" s="31">
        <f t="shared" si="152"/>
        <v>0.47</v>
      </c>
      <c r="AL904">
        <v>0.72</v>
      </c>
      <c r="AM904" s="31">
        <v>0.28000000000000003</v>
      </c>
      <c r="AN904">
        <v>1</v>
      </c>
      <c r="AO904" s="15">
        <v>0</v>
      </c>
      <c r="AP904" t="s">
        <v>87</v>
      </c>
      <c r="AQ904" s="15" t="s">
        <v>87</v>
      </c>
      <c r="AR904" s="15" t="s">
        <v>199</v>
      </c>
      <c r="AS904">
        <v>1</v>
      </c>
      <c r="AT904">
        <v>0</v>
      </c>
      <c r="AU904">
        <v>0</v>
      </c>
      <c r="AV904">
        <v>0</v>
      </c>
      <c r="AW904">
        <v>0</v>
      </c>
      <c r="AX904">
        <v>0</v>
      </c>
      <c r="AY904" s="15">
        <v>0</v>
      </c>
      <c r="AZ904">
        <v>1</v>
      </c>
      <c r="BA904">
        <v>0</v>
      </c>
      <c r="BB904" s="15">
        <v>0</v>
      </c>
      <c r="BC904">
        <v>23733</v>
      </c>
      <c r="BD904">
        <v>1419</v>
      </c>
      <c r="BE904" s="21">
        <v>0.95099999999999996</v>
      </c>
      <c r="BF904" s="21">
        <v>46.7</v>
      </c>
      <c r="BG904">
        <v>1</v>
      </c>
      <c r="BH904">
        <v>0</v>
      </c>
      <c r="BI904">
        <v>0</v>
      </c>
      <c r="BJ904">
        <v>0</v>
      </c>
      <c r="BK904">
        <v>0</v>
      </c>
      <c r="BL904" s="15">
        <v>0</v>
      </c>
      <c r="BM904">
        <v>0</v>
      </c>
      <c r="BN904">
        <v>0</v>
      </c>
      <c r="BO904">
        <v>1</v>
      </c>
      <c r="BP904" s="15">
        <v>0</v>
      </c>
      <c r="BQ904">
        <v>0</v>
      </c>
      <c r="BR904">
        <v>0</v>
      </c>
      <c r="BS904" s="15">
        <v>0</v>
      </c>
      <c r="BT904">
        <v>0</v>
      </c>
      <c r="BU904">
        <v>0</v>
      </c>
      <c r="BV904">
        <v>1</v>
      </c>
      <c r="BW904">
        <v>1</v>
      </c>
      <c r="BX904">
        <v>0</v>
      </c>
      <c r="BY904">
        <v>0</v>
      </c>
      <c r="BZ904">
        <v>0</v>
      </c>
      <c r="CA904">
        <v>1</v>
      </c>
      <c r="CB904">
        <v>0</v>
      </c>
      <c r="CC904">
        <v>0</v>
      </c>
      <c r="CD904">
        <v>0</v>
      </c>
      <c r="CE904" s="15">
        <v>0</v>
      </c>
      <c r="CF904">
        <v>0</v>
      </c>
      <c r="CG904">
        <v>0</v>
      </c>
      <c r="CH904">
        <v>0</v>
      </c>
      <c r="CI904">
        <v>1</v>
      </c>
      <c r="CJ904">
        <v>39</v>
      </c>
      <c r="CK904" s="28" t="s">
        <v>80</v>
      </c>
    </row>
    <row r="905" spans="1:89" x14ac:dyDescent="0.35">
      <c r="A905">
        <v>904</v>
      </c>
      <c r="B905">
        <v>62</v>
      </c>
      <c r="C905" s="21" t="s">
        <v>229</v>
      </c>
      <c r="D905" s="11">
        <v>3.3570000000000002</v>
      </c>
      <c r="E905" s="12">
        <v>0.25380000000000003</v>
      </c>
      <c r="F905" s="7">
        <f t="shared" si="151"/>
        <v>13.226950354609929</v>
      </c>
      <c r="G905" s="8">
        <v>0</v>
      </c>
      <c r="H905" s="9">
        <v>0</v>
      </c>
      <c r="I905" s="9">
        <v>0</v>
      </c>
      <c r="J905" s="9">
        <v>1</v>
      </c>
      <c r="K905" s="9">
        <v>0</v>
      </c>
      <c r="L905" s="8">
        <v>2518</v>
      </c>
      <c r="M905" s="9">
        <v>3</v>
      </c>
      <c r="N905" s="9">
        <f t="shared" si="153"/>
        <v>2514</v>
      </c>
      <c r="O905" s="9">
        <f t="shared" si="154"/>
        <v>20</v>
      </c>
      <c r="P905" s="7">
        <v>12.84</v>
      </c>
      <c r="Q905" s="7">
        <v>25.3</v>
      </c>
      <c r="R905" s="9">
        <v>1</v>
      </c>
      <c r="S905" s="9">
        <v>0</v>
      </c>
      <c r="T905" s="9">
        <v>1</v>
      </c>
      <c r="U905" s="9">
        <v>0</v>
      </c>
      <c r="V905" s="9">
        <v>0</v>
      </c>
      <c r="W905" s="25">
        <v>0</v>
      </c>
      <c r="X905" s="9">
        <v>0</v>
      </c>
      <c r="Y905" s="9">
        <v>1</v>
      </c>
      <c r="Z905" s="25">
        <v>0</v>
      </c>
      <c r="AA905" s="9">
        <v>0</v>
      </c>
      <c r="AB905" s="25">
        <v>1</v>
      </c>
      <c r="AC905" s="17">
        <v>2006</v>
      </c>
      <c r="AD905" s="27">
        <v>0.05</v>
      </c>
      <c r="AE905" s="27">
        <v>0.109</v>
      </c>
      <c r="AF905" s="27">
        <v>0.65</v>
      </c>
      <c r="AG905" s="34">
        <v>0.191</v>
      </c>
      <c r="AH905" s="33" t="s">
        <v>87</v>
      </c>
      <c r="AI905" s="15" t="s">
        <v>87</v>
      </c>
      <c r="AJ905">
        <v>0.5</v>
      </c>
      <c r="AK905" s="31">
        <f t="shared" si="152"/>
        <v>0.5</v>
      </c>
      <c r="AL905">
        <v>0.72</v>
      </c>
      <c r="AM905" s="31">
        <v>0.28000000000000003</v>
      </c>
      <c r="AN905">
        <v>1</v>
      </c>
      <c r="AO905" s="15">
        <v>0</v>
      </c>
      <c r="AP905" t="s">
        <v>87</v>
      </c>
      <c r="AQ905" s="15" t="s">
        <v>87</v>
      </c>
      <c r="AR905" s="15" t="s">
        <v>199</v>
      </c>
      <c r="AS905">
        <v>1</v>
      </c>
      <c r="AT905">
        <v>0</v>
      </c>
      <c r="AU905">
        <v>0</v>
      </c>
      <c r="AV905">
        <v>0</v>
      </c>
      <c r="AW905">
        <v>0</v>
      </c>
      <c r="AX905">
        <v>0</v>
      </c>
      <c r="AY905" s="15">
        <v>0</v>
      </c>
      <c r="AZ905">
        <v>1</v>
      </c>
      <c r="BA905">
        <v>0</v>
      </c>
      <c r="BB905" s="15">
        <v>0</v>
      </c>
      <c r="BC905">
        <v>20841</v>
      </c>
      <c r="BD905">
        <v>1400</v>
      </c>
      <c r="BE905" s="21">
        <v>0.95099999999999996</v>
      </c>
      <c r="BF905" s="21">
        <v>44.55</v>
      </c>
      <c r="BG905">
        <v>1</v>
      </c>
      <c r="BH905">
        <v>0</v>
      </c>
      <c r="BI905">
        <v>0</v>
      </c>
      <c r="BJ905">
        <v>0</v>
      </c>
      <c r="BK905">
        <v>0</v>
      </c>
      <c r="BL905" s="15">
        <v>0</v>
      </c>
      <c r="BM905">
        <v>0</v>
      </c>
      <c r="BN905">
        <v>0</v>
      </c>
      <c r="BO905">
        <v>1</v>
      </c>
      <c r="BP905" s="15">
        <v>0</v>
      </c>
      <c r="BQ905">
        <v>0</v>
      </c>
      <c r="BR905">
        <v>0</v>
      </c>
      <c r="BS905" s="15">
        <v>0</v>
      </c>
      <c r="BT905">
        <v>0</v>
      </c>
      <c r="BU905">
        <v>0</v>
      </c>
      <c r="BV905">
        <v>1</v>
      </c>
      <c r="BW905">
        <v>1</v>
      </c>
      <c r="BX905">
        <v>0</v>
      </c>
      <c r="BY905">
        <v>0</v>
      </c>
      <c r="BZ905">
        <v>0</v>
      </c>
      <c r="CA905">
        <v>1</v>
      </c>
      <c r="CB905">
        <v>0</v>
      </c>
      <c r="CC905">
        <v>0</v>
      </c>
      <c r="CD905">
        <v>0</v>
      </c>
      <c r="CE905" s="15">
        <v>0</v>
      </c>
      <c r="CF905">
        <v>0</v>
      </c>
      <c r="CG905">
        <v>0</v>
      </c>
      <c r="CH905">
        <v>0</v>
      </c>
      <c r="CI905">
        <v>1</v>
      </c>
      <c r="CJ905">
        <v>39</v>
      </c>
      <c r="CK905" s="28" t="s">
        <v>80</v>
      </c>
    </row>
    <row r="906" spans="1:89" x14ac:dyDescent="0.35">
      <c r="A906">
        <v>905</v>
      </c>
      <c r="B906">
        <v>62</v>
      </c>
      <c r="C906" s="21" t="s">
        <v>229</v>
      </c>
      <c r="D906" s="11">
        <v>4.4290000000000003</v>
      </c>
      <c r="E906" s="12">
        <v>0.49509999999999998</v>
      </c>
      <c r="F906" s="7">
        <f t="shared" si="151"/>
        <v>8.9456675419107263</v>
      </c>
      <c r="G906" s="8">
        <v>0</v>
      </c>
      <c r="H906" s="9">
        <v>0</v>
      </c>
      <c r="I906" s="9">
        <v>0</v>
      </c>
      <c r="J906" s="9">
        <v>1</v>
      </c>
      <c r="K906" s="9">
        <v>0</v>
      </c>
      <c r="L906" s="8">
        <v>874</v>
      </c>
      <c r="M906" s="9">
        <v>2</v>
      </c>
      <c r="N906" s="9">
        <f t="shared" si="153"/>
        <v>871</v>
      </c>
      <c r="O906" s="9">
        <f t="shared" si="154"/>
        <v>20</v>
      </c>
      <c r="P906" s="7">
        <v>12.16</v>
      </c>
      <c r="Q906" s="7">
        <v>23.74</v>
      </c>
      <c r="R906" s="9">
        <v>1</v>
      </c>
      <c r="S906" s="9">
        <v>0</v>
      </c>
      <c r="T906" s="9">
        <v>1</v>
      </c>
      <c r="U906" s="9">
        <v>0</v>
      </c>
      <c r="V906" s="9">
        <v>0</v>
      </c>
      <c r="W906" s="25">
        <v>0</v>
      </c>
      <c r="X906" s="9">
        <v>0</v>
      </c>
      <c r="Y906" s="9">
        <v>1</v>
      </c>
      <c r="Z906" s="25">
        <v>0</v>
      </c>
      <c r="AA906" s="9">
        <v>0</v>
      </c>
      <c r="AB906" s="25">
        <v>1</v>
      </c>
      <c r="AC906" s="17">
        <v>1997</v>
      </c>
      <c r="AD906" s="27">
        <v>0.05</v>
      </c>
      <c r="AE906" s="27">
        <v>0.109</v>
      </c>
      <c r="AF906" s="27">
        <v>0.65</v>
      </c>
      <c r="AG906" s="34">
        <v>0.191</v>
      </c>
      <c r="AH906" s="33" t="s">
        <v>87</v>
      </c>
      <c r="AI906" s="15" t="s">
        <v>87</v>
      </c>
      <c r="AJ906">
        <v>0.5</v>
      </c>
      <c r="AK906" s="31">
        <f t="shared" si="152"/>
        <v>0.5</v>
      </c>
      <c r="AL906">
        <v>0.72</v>
      </c>
      <c r="AM906" s="31">
        <v>0.28000000000000003</v>
      </c>
      <c r="AN906">
        <v>1</v>
      </c>
      <c r="AO906" s="15">
        <v>0</v>
      </c>
      <c r="AP906" t="s">
        <v>87</v>
      </c>
      <c r="AQ906" s="15" t="s">
        <v>87</v>
      </c>
      <c r="AR906" s="15" t="s">
        <v>199</v>
      </c>
      <c r="AS906">
        <v>1</v>
      </c>
      <c r="AT906">
        <v>0</v>
      </c>
      <c r="AU906">
        <v>0</v>
      </c>
      <c r="AV906">
        <v>0</v>
      </c>
      <c r="AW906">
        <v>0</v>
      </c>
      <c r="AX906">
        <v>0</v>
      </c>
      <c r="AY906" s="15">
        <v>0</v>
      </c>
      <c r="AZ906">
        <v>1</v>
      </c>
      <c r="BA906">
        <v>0</v>
      </c>
      <c r="BB906" s="15">
        <v>0</v>
      </c>
      <c r="BC906">
        <v>16471</v>
      </c>
      <c r="BD906">
        <v>1190</v>
      </c>
      <c r="BE906" s="21">
        <v>0.95099999999999996</v>
      </c>
      <c r="BF906" s="21">
        <v>43.52</v>
      </c>
      <c r="BG906">
        <v>1</v>
      </c>
      <c r="BH906">
        <v>0</v>
      </c>
      <c r="BI906">
        <v>0</v>
      </c>
      <c r="BJ906">
        <v>0</v>
      </c>
      <c r="BK906">
        <v>0</v>
      </c>
      <c r="BL906" s="15">
        <v>0</v>
      </c>
      <c r="BM906">
        <v>0</v>
      </c>
      <c r="BN906">
        <v>0</v>
      </c>
      <c r="BO906">
        <v>1</v>
      </c>
      <c r="BP906" s="15">
        <v>0</v>
      </c>
      <c r="BQ906">
        <v>0</v>
      </c>
      <c r="BR906">
        <v>0</v>
      </c>
      <c r="BS906" s="15">
        <v>0</v>
      </c>
      <c r="BT906">
        <v>0</v>
      </c>
      <c r="BU906">
        <v>0</v>
      </c>
      <c r="BV906">
        <v>1</v>
      </c>
      <c r="BW906">
        <v>1</v>
      </c>
      <c r="BX906">
        <v>0</v>
      </c>
      <c r="BY906">
        <v>0</v>
      </c>
      <c r="BZ906">
        <v>1</v>
      </c>
      <c r="CA906">
        <v>1</v>
      </c>
      <c r="CB906">
        <v>0</v>
      </c>
      <c r="CC906">
        <v>0</v>
      </c>
      <c r="CD906">
        <v>0</v>
      </c>
      <c r="CE906" s="15">
        <v>0</v>
      </c>
      <c r="CF906">
        <v>0</v>
      </c>
      <c r="CG906">
        <v>0</v>
      </c>
      <c r="CH906">
        <v>0</v>
      </c>
      <c r="CI906">
        <v>1</v>
      </c>
      <c r="CJ906">
        <v>39</v>
      </c>
      <c r="CK906" s="28" t="s">
        <v>80</v>
      </c>
    </row>
    <row r="907" spans="1:89" x14ac:dyDescent="0.35">
      <c r="A907">
        <v>906</v>
      </c>
      <c r="B907">
        <v>62</v>
      </c>
      <c r="C907" s="21" t="s">
        <v>229</v>
      </c>
      <c r="D907" s="11">
        <v>4.1890000000000001</v>
      </c>
      <c r="E907" s="12">
        <v>0.44290000000000002</v>
      </c>
      <c r="F907" s="7">
        <f t="shared" si="151"/>
        <v>9.4581169564235719</v>
      </c>
      <c r="G907" s="8">
        <v>0</v>
      </c>
      <c r="H907" s="9">
        <v>0</v>
      </c>
      <c r="I907" s="9">
        <v>0</v>
      </c>
      <c r="J907" s="9">
        <v>1</v>
      </c>
      <c r="K907" s="9">
        <v>0</v>
      </c>
      <c r="L907" s="8">
        <v>947</v>
      </c>
      <c r="M907" s="9">
        <v>2</v>
      </c>
      <c r="N907" s="9">
        <f t="shared" si="153"/>
        <v>944</v>
      </c>
      <c r="O907" s="9">
        <f t="shared" si="154"/>
        <v>20</v>
      </c>
      <c r="P907" s="7">
        <v>12.49</v>
      </c>
      <c r="Q907" s="7">
        <v>24.01</v>
      </c>
      <c r="R907" s="9">
        <v>1</v>
      </c>
      <c r="S907" s="9">
        <v>0</v>
      </c>
      <c r="T907" s="9">
        <v>1</v>
      </c>
      <c r="U907" s="9">
        <v>0</v>
      </c>
      <c r="V907" s="9">
        <v>0</v>
      </c>
      <c r="W907" s="25">
        <v>0</v>
      </c>
      <c r="X907" s="9">
        <v>0</v>
      </c>
      <c r="Y907" s="9">
        <v>1</v>
      </c>
      <c r="Z907" s="25">
        <v>0</v>
      </c>
      <c r="AA907" s="9">
        <v>0</v>
      </c>
      <c r="AB907" s="25">
        <v>1</v>
      </c>
      <c r="AC907" s="17">
        <v>2005</v>
      </c>
      <c r="AD907" s="27">
        <v>0.05</v>
      </c>
      <c r="AE907" s="27">
        <v>0.109</v>
      </c>
      <c r="AF907" s="27">
        <v>0.65</v>
      </c>
      <c r="AG907" s="34">
        <v>0.191</v>
      </c>
      <c r="AH907" s="33" t="s">
        <v>87</v>
      </c>
      <c r="AI907" s="15" t="s">
        <v>87</v>
      </c>
      <c r="AJ907">
        <v>0.49</v>
      </c>
      <c r="AK907" s="31">
        <f t="shared" si="152"/>
        <v>0.51</v>
      </c>
      <c r="AL907">
        <v>0.72</v>
      </c>
      <c r="AM907" s="31">
        <v>0.28000000000000003</v>
      </c>
      <c r="AN907">
        <v>1</v>
      </c>
      <c r="AO907" s="15">
        <v>0</v>
      </c>
      <c r="AP907" t="s">
        <v>87</v>
      </c>
      <c r="AQ907" s="15" t="s">
        <v>87</v>
      </c>
      <c r="AR907" s="15" t="s">
        <v>199</v>
      </c>
      <c r="AS907">
        <v>1</v>
      </c>
      <c r="AT907">
        <v>0</v>
      </c>
      <c r="AU907">
        <v>0</v>
      </c>
      <c r="AV907">
        <v>0</v>
      </c>
      <c r="AW907">
        <v>0</v>
      </c>
      <c r="AX907">
        <v>0</v>
      </c>
      <c r="AY907" s="15">
        <v>0</v>
      </c>
      <c r="AZ907">
        <v>1</v>
      </c>
      <c r="BA907">
        <v>0</v>
      </c>
      <c r="BB907" s="15">
        <v>0</v>
      </c>
      <c r="BC907">
        <v>20349</v>
      </c>
      <c r="BD907">
        <v>1351</v>
      </c>
      <c r="BE907" s="21">
        <v>0.95099999999999996</v>
      </c>
      <c r="BF907" s="21">
        <v>44.02</v>
      </c>
      <c r="BG907">
        <v>1</v>
      </c>
      <c r="BH907">
        <v>0</v>
      </c>
      <c r="BI907">
        <v>0</v>
      </c>
      <c r="BJ907">
        <v>0</v>
      </c>
      <c r="BK907">
        <v>0</v>
      </c>
      <c r="BL907" s="15">
        <v>0</v>
      </c>
      <c r="BM907">
        <v>0</v>
      </c>
      <c r="BN907">
        <v>0</v>
      </c>
      <c r="BO907">
        <v>1</v>
      </c>
      <c r="BP907" s="15">
        <v>0</v>
      </c>
      <c r="BQ907">
        <v>0</v>
      </c>
      <c r="BR907">
        <v>0</v>
      </c>
      <c r="BS907" s="15">
        <v>0</v>
      </c>
      <c r="BT907">
        <v>0</v>
      </c>
      <c r="BU907">
        <v>0</v>
      </c>
      <c r="BV907">
        <v>1</v>
      </c>
      <c r="BW907">
        <v>1</v>
      </c>
      <c r="BX907">
        <v>0</v>
      </c>
      <c r="BY907">
        <v>0</v>
      </c>
      <c r="BZ907">
        <v>1</v>
      </c>
      <c r="CA907">
        <v>1</v>
      </c>
      <c r="CB907">
        <v>0</v>
      </c>
      <c r="CC907">
        <v>0</v>
      </c>
      <c r="CD907">
        <v>0</v>
      </c>
      <c r="CE907" s="15">
        <v>0</v>
      </c>
      <c r="CF907">
        <v>0</v>
      </c>
      <c r="CG907">
        <v>0</v>
      </c>
      <c r="CH907">
        <v>0</v>
      </c>
      <c r="CI907">
        <v>1</v>
      </c>
      <c r="CJ907">
        <v>39</v>
      </c>
      <c r="CK907" s="28" t="s">
        <v>80</v>
      </c>
    </row>
    <row r="908" spans="1:89" x14ac:dyDescent="0.35">
      <c r="A908">
        <v>907</v>
      </c>
      <c r="B908">
        <v>62</v>
      </c>
      <c r="C908" s="21" t="s">
        <v>229</v>
      </c>
      <c r="D908" s="11">
        <v>4.0449999999999999</v>
      </c>
      <c r="E908" s="12">
        <v>0.59989999999999999</v>
      </c>
      <c r="F908" s="7">
        <f t="shared" si="151"/>
        <v>6.7427904650775128</v>
      </c>
      <c r="G908" s="8">
        <v>0</v>
      </c>
      <c r="H908" s="9">
        <v>0</v>
      </c>
      <c r="I908" s="9">
        <v>0</v>
      </c>
      <c r="J908" s="9">
        <v>1</v>
      </c>
      <c r="K908" s="9">
        <v>0</v>
      </c>
      <c r="L908" s="8">
        <v>648</v>
      </c>
      <c r="M908" s="9">
        <v>2</v>
      </c>
      <c r="N908" s="9">
        <f t="shared" si="153"/>
        <v>645</v>
      </c>
      <c r="O908" s="9">
        <f t="shared" si="154"/>
        <v>20</v>
      </c>
      <c r="P908" s="7">
        <v>14.19</v>
      </c>
      <c r="Q908" s="7">
        <v>26.43</v>
      </c>
      <c r="R908" s="9">
        <v>1</v>
      </c>
      <c r="S908" s="9">
        <v>0</v>
      </c>
      <c r="T908" s="9">
        <v>1</v>
      </c>
      <c r="U908" s="9">
        <v>0</v>
      </c>
      <c r="V908" s="9">
        <v>0</v>
      </c>
      <c r="W908" s="25">
        <v>0</v>
      </c>
      <c r="X908" s="9">
        <v>0</v>
      </c>
      <c r="Y908" s="9">
        <v>1</v>
      </c>
      <c r="Z908" s="25">
        <v>0</v>
      </c>
      <c r="AA908" s="9">
        <v>0</v>
      </c>
      <c r="AB908" s="25">
        <v>1</v>
      </c>
      <c r="AC908" s="17">
        <v>2015</v>
      </c>
      <c r="AD908" s="27">
        <v>0.05</v>
      </c>
      <c r="AE908" s="27">
        <v>0.109</v>
      </c>
      <c r="AF908" s="27">
        <v>0.65</v>
      </c>
      <c r="AG908" s="34">
        <v>0.191</v>
      </c>
      <c r="AH908" s="33" t="s">
        <v>87</v>
      </c>
      <c r="AI908" s="15" t="s">
        <v>87</v>
      </c>
      <c r="AJ908">
        <v>0.53</v>
      </c>
      <c r="AK908" s="31">
        <f t="shared" si="152"/>
        <v>0.47</v>
      </c>
      <c r="AL908">
        <v>0.72</v>
      </c>
      <c r="AM908" s="31">
        <v>0.28000000000000003</v>
      </c>
      <c r="AN908">
        <v>1</v>
      </c>
      <c r="AO908" s="15">
        <v>0</v>
      </c>
      <c r="AP908" t="s">
        <v>87</v>
      </c>
      <c r="AQ908" s="15" t="s">
        <v>87</v>
      </c>
      <c r="AR908" s="15" t="s">
        <v>199</v>
      </c>
      <c r="AS908">
        <v>1</v>
      </c>
      <c r="AT908">
        <v>0</v>
      </c>
      <c r="AU908">
        <v>0</v>
      </c>
      <c r="AV908">
        <v>0</v>
      </c>
      <c r="AW908">
        <v>0</v>
      </c>
      <c r="AX908">
        <v>0</v>
      </c>
      <c r="AY908" s="15">
        <v>0</v>
      </c>
      <c r="AZ908">
        <v>1</v>
      </c>
      <c r="BA908">
        <v>0</v>
      </c>
      <c r="BB908" s="15">
        <v>0</v>
      </c>
      <c r="BC908">
        <v>23733</v>
      </c>
      <c r="BD908">
        <v>1419</v>
      </c>
      <c r="BE908" s="21">
        <v>0.95099999999999996</v>
      </c>
      <c r="BF908" s="21">
        <v>46.7</v>
      </c>
      <c r="BG908">
        <v>1</v>
      </c>
      <c r="BH908">
        <v>0</v>
      </c>
      <c r="BI908">
        <v>0</v>
      </c>
      <c r="BJ908">
        <v>0</v>
      </c>
      <c r="BK908">
        <v>0</v>
      </c>
      <c r="BL908" s="15">
        <v>0</v>
      </c>
      <c r="BM908">
        <v>0</v>
      </c>
      <c r="BN908">
        <v>0</v>
      </c>
      <c r="BO908">
        <v>1</v>
      </c>
      <c r="BP908" s="15">
        <v>0</v>
      </c>
      <c r="BQ908">
        <v>0</v>
      </c>
      <c r="BR908">
        <v>0</v>
      </c>
      <c r="BS908" s="15">
        <v>0</v>
      </c>
      <c r="BT908">
        <v>0</v>
      </c>
      <c r="BU908">
        <v>0</v>
      </c>
      <c r="BV908">
        <v>1</v>
      </c>
      <c r="BW908">
        <v>1</v>
      </c>
      <c r="BX908">
        <v>0</v>
      </c>
      <c r="BY908">
        <v>0</v>
      </c>
      <c r="BZ908">
        <v>1</v>
      </c>
      <c r="CA908">
        <v>1</v>
      </c>
      <c r="CB908">
        <v>0</v>
      </c>
      <c r="CC908">
        <v>0</v>
      </c>
      <c r="CD908">
        <v>0</v>
      </c>
      <c r="CE908" s="15">
        <v>0</v>
      </c>
      <c r="CF908">
        <v>0</v>
      </c>
      <c r="CG908">
        <v>0</v>
      </c>
      <c r="CH908">
        <v>0</v>
      </c>
      <c r="CI908">
        <v>1</v>
      </c>
      <c r="CJ908">
        <v>39</v>
      </c>
      <c r="CK908" s="28" t="s">
        <v>80</v>
      </c>
    </row>
    <row r="909" spans="1:89" x14ac:dyDescent="0.35">
      <c r="A909">
        <v>908</v>
      </c>
      <c r="B909">
        <v>62</v>
      </c>
      <c r="C909" s="21" t="s">
        <v>229</v>
      </c>
      <c r="D909" s="11">
        <v>4.8689999999999998</v>
      </c>
      <c r="E909" s="12">
        <v>0.22600000000000001</v>
      </c>
      <c r="F909" s="7">
        <f t="shared" ref="F909:F917" si="155">D909/E909</f>
        <v>21.544247787610619</v>
      </c>
      <c r="G909" s="8">
        <v>0</v>
      </c>
      <c r="H909" s="9">
        <v>0</v>
      </c>
      <c r="I909" s="9">
        <v>0</v>
      </c>
      <c r="J909" s="9">
        <v>1</v>
      </c>
      <c r="K909" s="9">
        <v>0</v>
      </c>
      <c r="L909" s="8">
        <v>2518</v>
      </c>
      <c r="M909" s="9">
        <v>2</v>
      </c>
      <c r="N909" s="9">
        <f t="shared" si="153"/>
        <v>2515</v>
      </c>
      <c r="O909" s="9">
        <f t="shared" si="154"/>
        <v>20</v>
      </c>
      <c r="P909" s="7">
        <v>12.84</v>
      </c>
      <c r="Q909" s="7">
        <v>25.3</v>
      </c>
      <c r="R909" s="9">
        <v>1</v>
      </c>
      <c r="S909" s="9">
        <v>0</v>
      </c>
      <c r="T909" s="9">
        <v>1</v>
      </c>
      <c r="U909" s="9">
        <v>0</v>
      </c>
      <c r="V909" s="9">
        <v>0</v>
      </c>
      <c r="W909" s="25">
        <v>0</v>
      </c>
      <c r="X909" s="9">
        <v>0</v>
      </c>
      <c r="Y909" s="9">
        <v>1</v>
      </c>
      <c r="Z909" s="25">
        <v>0</v>
      </c>
      <c r="AA909" s="9">
        <v>0</v>
      </c>
      <c r="AB909" s="25">
        <v>1</v>
      </c>
      <c r="AC909" s="17">
        <v>2006</v>
      </c>
      <c r="AD909" s="27">
        <v>0.05</v>
      </c>
      <c r="AE909" s="27">
        <v>0.109</v>
      </c>
      <c r="AF909" s="27">
        <v>0.65</v>
      </c>
      <c r="AG909" s="34">
        <v>0.191</v>
      </c>
      <c r="AH909" s="33" t="s">
        <v>87</v>
      </c>
      <c r="AI909" s="15" t="s">
        <v>87</v>
      </c>
      <c r="AJ909">
        <v>0.5</v>
      </c>
      <c r="AK909" s="31">
        <f t="shared" si="152"/>
        <v>0.5</v>
      </c>
      <c r="AL909">
        <v>0.72</v>
      </c>
      <c r="AM909" s="31">
        <v>0.28000000000000003</v>
      </c>
      <c r="AN909">
        <v>1</v>
      </c>
      <c r="AO909" s="15">
        <v>0</v>
      </c>
      <c r="AP909" t="s">
        <v>87</v>
      </c>
      <c r="AQ909" s="15" t="s">
        <v>87</v>
      </c>
      <c r="AR909" s="15" t="s">
        <v>199</v>
      </c>
      <c r="AS909">
        <v>1</v>
      </c>
      <c r="AT909">
        <v>0</v>
      </c>
      <c r="AU909">
        <v>0</v>
      </c>
      <c r="AV909">
        <v>0</v>
      </c>
      <c r="AW909">
        <v>0</v>
      </c>
      <c r="AX909">
        <v>0</v>
      </c>
      <c r="AY909" s="15">
        <v>0</v>
      </c>
      <c r="AZ909">
        <v>1</v>
      </c>
      <c r="BA909">
        <v>0</v>
      </c>
      <c r="BB909" s="15">
        <v>0</v>
      </c>
      <c r="BC909">
        <v>20841</v>
      </c>
      <c r="BD909">
        <v>1400</v>
      </c>
      <c r="BE909" s="21">
        <v>0.95099999999999996</v>
      </c>
      <c r="BF909" s="21">
        <v>44.55</v>
      </c>
      <c r="BG909">
        <v>1</v>
      </c>
      <c r="BH909">
        <v>0</v>
      </c>
      <c r="BI909">
        <v>0</v>
      </c>
      <c r="BJ909">
        <v>0</v>
      </c>
      <c r="BK909">
        <v>0</v>
      </c>
      <c r="BL909" s="15">
        <v>0</v>
      </c>
      <c r="BM909">
        <v>0</v>
      </c>
      <c r="BN909">
        <v>0</v>
      </c>
      <c r="BO909">
        <v>1</v>
      </c>
      <c r="BP909" s="15">
        <v>0</v>
      </c>
      <c r="BQ909">
        <v>0</v>
      </c>
      <c r="BR909">
        <v>0</v>
      </c>
      <c r="BS909" s="15">
        <v>0</v>
      </c>
      <c r="BT909">
        <v>0</v>
      </c>
      <c r="BU909">
        <v>0</v>
      </c>
      <c r="BV909">
        <v>1</v>
      </c>
      <c r="BW909">
        <v>1</v>
      </c>
      <c r="BX909">
        <v>0</v>
      </c>
      <c r="BY909">
        <v>0</v>
      </c>
      <c r="BZ909">
        <v>1</v>
      </c>
      <c r="CA909">
        <v>1</v>
      </c>
      <c r="CB909">
        <v>0</v>
      </c>
      <c r="CC909">
        <v>0</v>
      </c>
      <c r="CD909">
        <v>0</v>
      </c>
      <c r="CE909" s="15">
        <v>0</v>
      </c>
      <c r="CF909">
        <v>0</v>
      </c>
      <c r="CG909">
        <v>0</v>
      </c>
      <c r="CH909">
        <v>0</v>
      </c>
      <c r="CI909">
        <v>1</v>
      </c>
      <c r="CJ909">
        <v>39</v>
      </c>
      <c r="CK909" s="28" t="s">
        <v>80</v>
      </c>
    </row>
    <row r="910" spans="1:89" x14ac:dyDescent="0.35">
      <c r="A910">
        <v>909</v>
      </c>
      <c r="B910">
        <v>62</v>
      </c>
      <c r="C910" s="21" t="s">
        <v>229</v>
      </c>
      <c r="D910" s="11">
        <v>2.4340000000000002</v>
      </c>
      <c r="E910" s="12">
        <v>0.91990000000000005</v>
      </c>
      <c r="F910" s="7">
        <f t="shared" si="155"/>
        <v>2.6459397760626153</v>
      </c>
      <c r="G910" s="8">
        <v>0</v>
      </c>
      <c r="H910" s="9">
        <v>0</v>
      </c>
      <c r="I910" s="9">
        <v>0</v>
      </c>
      <c r="J910" s="9">
        <v>1</v>
      </c>
      <c r="K910" s="9">
        <v>0</v>
      </c>
      <c r="L910" s="8">
        <v>426</v>
      </c>
      <c r="M910" s="9">
        <v>1</v>
      </c>
      <c r="N910" s="9">
        <f t="shared" si="153"/>
        <v>424</v>
      </c>
      <c r="O910" s="9">
        <f t="shared" si="154"/>
        <v>20</v>
      </c>
      <c r="P910" s="7">
        <v>12.16</v>
      </c>
      <c r="Q910" s="7">
        <v>23.74</v>
      </c>
      <c r="R910" s="9">
        <v>1</v>
      </c>
      <c r="S910" s="9">
        <v>0</v>
      </c>
      <c r="T910" s="9">
        <v>1</v>
      </c>
      <c r="U910" s="9">
        <v>0</v>
      </c>
      <c r="V910" s="9">
        <v>0</v>
      </c>
      <c r="W910" s="25">
        <v>0</v>
      </c>
      <c r="X910" s="9">
        <v>0</v>
      </c>
      <c r="Y910" s="9">
        <v>1</v>
      </c>
      <c r="Z910" s="25">
        <v>0</v>
      </c>
      <c r="AA910" s="9">
        <v>0</v>
      </c>
      <c r="AB910" s="25">
        <v>1</v>
      </c>
      <c r="AC910" s="17">
        <v>1997</v>
      </c>
      <c r="AD910" s="27">
        <v>0.05</v>
      </c>
      <c r="AE910" s="27">
        <v>0.109</v>
      </c>
      <c r="AF910" s="27">
        <v>0.65</v>
      </c>
      <c r="AG910" s="34">
        <v>0.191</v>
      </c>
      <c r="AH910" s="33" t="s">
        <v>87</v>
      </c>
      <c r="AI910" s="15" t="s">
        <v>87</v>
      </c>
      <c r="AJ910">
        <v>0</v>
      </c>
      <c r="AK910" s="31">
        <f t="shared" si="152"/>
        <v>1</v>
      </c>
      <c r="AL910">
        <v>0.72</v>
      </c>
      <c r="AM910" s="31">
        <v>0.28000000000000003</v>
      </c>
      <c r="AN910">
        <v>1</v>
      </c>
      <c r="AO910" s="15">
        <v>0</v>
      </c>
      <c r="AP910" t="s">
        <v>87</v>
      </c>
      <c r="AQ910" s="15" t="s">
        <v>87</v>
      </c>
      <c r="AR910" s="15" t="s">
        <v>199</v>
      </c>
      <c r="AS910">
        <v>1</v>
      </c>
      <c r="AT910">
        <v>0</v>
      </c>
      <c r="AU910">
        <v>0</v>
      </c>
      <c r="AV910">
        <v>0</v>
      </c>
      <c r="AW910">
        <v>0</v>
      </c>
      <c r="AX910">
        <v>0</v>
      </c>
      <c r="AY910" s="15">
        <v>0</v>
      </c>
      <c r="AZ910">
        <v>1</v>
      </c>
      <c r="BA910">
        <v>0</v>
      </c>
      <c r="BB910" s="15">
        <v>0</v>
      </c>
      <c r="BC910">
        <v>16471</v>
      </c>
      <c r="BD910">
        <v>1190</v>
      </c>
      <c r="BE910" s="21">
        <v>0.95099999999999996</v>
      </c>
      <c r="BF910" s="21">
        <v>43.52</v>
      </c>
      <c r="BG910">
        <v>1</v>
      </c>
      <c r="BH910">
        <v>0</v>
      </c>
      <c r="BI910">
        <v>0</v>
      </c>
      <c r="BJ910">
        <v>0</v>
      </c>
      <c r="BK910">
        <v>0</v>
      </c>
      <c r="BL910" s="15">
        <v>0</v>
      </c>
      <c r="BM910">
        <v>0</v>
      </c>
      <c r="BN910">
        <v>0</v>
      </c>
      <c r="BO910">
        <v>1</v>
      </c>
      <c r="BP910" s="15">
        <v>0</v>
      </c>
      <c r="BQ910">
        <v>0</v>
      </c>
      <c r="BR910">
        <v>0</v>
      </c>
      <c r="BS910" s="15">
        <v>0</v>
      </c>
      <c r="BT910">
        <v>0</v>
      </c>
      <c r="BU910">
        <v>0</v>
      </c>
      <c r="BV910">
        <v>1</v>
      </c>
      <c r="BW910">
        <v>1</v>
      </c>
      <c r="BX910">
        <v>0</v>
      </c>
      <c r="BY910">
        <v>0</v>
      </c>
      <c r="BZ910">
        <v>0</v>
      </c>
      <c r="CA910">
        <v>1</v>
      </c>
      <c r="CB910">
        <v>0</v>
      </c>
      <c r="CC910">
        <v>0</v>
      </c>
      <c r="CD910">
        <v>0</v>
      </c>
      <c r="CE910" s="15">
        <v>0</v>
      </c>
      <c r="CF910">
        <v>0</v>
      </c>
      <c r="CG910">
        <v>0</v>
      </c>
      <c r="CH910">
        <v>0</v>
      </c>
      <c r="CI910">
        <v>1</v>
      </c>
      <c r="CJ910">
        <v>39</v>
      </c>
      <c r="CK910" s="28" t="s">
        <v>80</v>
      </c>
    </row>
    <row r="911" spans="1:89" x14ac:dyDescent="0.35">
      <c r="A911">
        <v>910</v>
      </c>
      <c r="B911">
        <v>62</v>
      </c>
      <c r="C911" s="21" t="s">
        <v>229</v>
      </c>
      <c r="D911" s="11">
        <v>1.5780000000000001</v>
      </c>
      <c r="E911" s="12">
        <v>0.74250000000000005</v>
      </c>
      <c r="F911" s="7">
        <f t="shared" si="155"/>
        <v>2.1252525252525252</v>
      </c>
      <c r="G911" s="8">
        <v>0</v>
      </c>
      <c r="H911" s="9">
        <v>0</v>
      </c>
      <c r="I911" s="9">
        <v>0</v>
      </c>
      <c r="J911" s="9">
        <v>1</v>
      </c>
      <c r="K911" s="9">
        <v>0</v>
      </c>
      <c r="L911" s="8">
        <v>464</v>
      </c>
      <c r="M911" s="9">
        <v>1</v>
      </c>
      <c r="N911" s="9">
        <f t="shared" si="153"/>
        <v>462</v>
      </c>
      <c r="O911" s="9">
        <f t="shared" si="154"/>
        <v>20</v>
      </c>
      <c r="P911" s="7">
        <v>12.49</v>
      </c>
      <c r="Q911" s="7">
        <v>24.01</v>
      </c>
      <c r="R911" s="9">
        <v>1</v>
      </c>
      <c r="S911" s="9">
        <v>0</v>
      </c>
      <c r="T911" s="9">
        <v>1</v>
      </c>
      <c r="U911" s="9">
        <v>0</v>
      </c>
      <c r="V911" s="9">
        <v>0</v>
      </c>
      <c r="W911" s="25">
        <v>0</v>
      </c>
      <c r="X911" s="9">
        <v>0</v>
      </c>
      <c r="Y911" s="9">
        <v>1</v>
      </c>
      <c r="Z911" s="25">
        <v>0</v>
      </c>
      <c r="AA911" s="9">
        <v>0</v>
      </c>
      <c r="AB911" s="25">
        <v>1</v>
      </c>
      <c r="AC911" s="17">
        <v>2005</v>
      </c>
      <c r="AD911" s="27">
        <v>0.05</v>
      </c>
      <c r="AE911" s="27">
        <v>0.109</v>
      </c>
      <c r="AF911" s="27">
        <v>0.65</v>
      </c>
      <c r="AG911" s="34">
        <v>0.191</v>
      </c>
      <c r="AH911" s="33" t="s">
        <v>87</v>
      </c>
      <c r="AI911" s="15" t="s">
        <v>87</v>
      </c>
      <c r="AJ911">
        <v>0</v>
      </c>
      <c r="AK911" s="31">
        <f t="shared" si="152"/>
        <v>1</v>
      </c>
      <c r="AL911">
        <v>0.72</v>
      </c>
      <c r="AM911" s="31">
        <v>0.28000000000000003</v>
      </c>
      <c r="AN911">
        <v>1</v>
      </c>
      <c r="AO911" s="15">
        <v>0</v>
      </c>
      <c r="AP911" t="s">
        <v>87</v>
      </c>
      <c r="AQ911" s="15" t="s">
        <v>87</v>
      </c>
      <c r="AR911" s="15" t="s">
        <v>199</v>
      </c>
      <c r="AS911">
        <v>1</v>
      </c>
      <c r="AT911">
        <v>0</v>
      </c>
      <c r="AU911">
        <v>0</v>
      </c>
      <c r="AV911">
        <v>0</v>
      </c>
      <c r="AW911">
        <v>0</v>
      </c>
      <c r="AX911">
        <v>0</v>
      </c>
      <c r="AY911" s="15">
        <v>0</v>
      </c>
      <c r="AZ911">
        <v>1</v>
      </c>
      <c r="BA911">
        <v>0</v>
      </c>
      <c r="BB911" s="15">
        <v>0</v>
      </c>
      <c r="BC911">
        <v>20349</v>
      </c>
      <c r="BD911">
        <v>1351</v>
      </c>
      <c r="BE911" s="21">
        <v>0.95099999999999996</v>
      </c>
      <c r="BF911" s="21">
        <v>44.02</v>
      </c>
      <c r="BG911">
        <v>1</v>
      </c>
      <c r="BH911">
        <v>0</v>
      </c>
      <c r="BI911">
        <v>0</v>
      </c>
      <c r="BJ911">
        <v>0</v>
      </c>
      <c r="BK911">
        <v>0</v>
      </c>
      <c r="BL911" s="15">
        <v>0</v>
      </c>
      <c r="BM911">
        <v>0</v>
      </c>
      <c r="BN911">
        <v>0</v>
      </c>
      <c r="BO911">
        <v>1</v>
      </c>
      <c r="BP911" s="15">
        <v>0</v>
      </c>
      <c r="BQ911">
        <v>0</v>
      </c>
      <c r="BR911">
        <v>0</v>
      </c>
      <c r="BS911" s="15">
        <v>0</v>
      </c>
      <c r="BT911">
        <v>0</v>
      </c>
      <c r="BU911">
        <v>0</v>
      </c>
      <c r="BV911">
        <v>1</v>
      </c>
      <c r="BW911">
        <v>1</v>
      </c>
      <c r="BX911">
        <v>0</v>
      </c>
      <c r="BY911">
        <v>0</v>
      </c>
      <c r="BZ911">
        <v>0</v>
      </c>
      <c r="CA911">
        <v>1</v>
      </c>
      <c r="CB911">
        <v>0</v>
      </c>
      <c r="CC911">
        <v>0</v>
      </c>
      <c r="CD911">
        <v>0</v>
      </c>
      <c r="CE911" s="15">
        <v>0</v>
      </c>
      <c r="CF911">
        <v>0</v>
      </c>
      <c r="CG911">
        <v>0</v>
      </c>
      <c r="CH911">
        <v>0</v>
      </c>
      <c r="CI911">
        <v>1</v>
      </c>
      <c r="CJ911">
        <v>39</v>
      </c>
      <c r="CK911" s="28" t="s">
        <v>80</v>
      </c>
    </row>
    <row r="912" spans="1:89" x14ac:dyDescent="0.35">
      <c r="A912">
        <v>911</v>
      </c>
      <c r="B912">
        <v>62</v>
      </c>
      <c r="C912" s="21" t="s">
        <v>229</v>
      </c>
      <c r="D912" s="11">
        <v>1.8879999999999999</v>
      </c>
      <c r="E912" s="12">
        <v>1.0250999999999999</v>
      </c>
      <c r="F912" s="7">
        <f t="shared" si="155"/>
        <v>1.8417715344844405</v>
      </c>
      <c r="G912" s="8">
        <v>0</v>
      </c>
      <c r="H912" s="9">
        <v>0</v>
      </c>
      <c r="I912" s="9">
        <v>0</v>
      </c>
      <c r="J912" s="9">
        <v>1</v>
      </c>
      <c r="K912" s="9">
        <v>0</v>
      </c>
      <c r="L912" s="8">
        <v>361</v>
      </c>
      <c r="M912" s="9">
        <v>1</v>
      </c>
      <c r="N912" s="9">
        <f t="shared" si="153"/>
        <v>359</v>
      </c>
      <c r="O912" s="9">
        <f t="shared" si="154"/>
        <v>20</v>
      </c>
      <c r="P912" s="7">
        <v>14.19</v>
      </c>
      <c r="Q912" s="7">
        <v>26.43</v>
      </c>
      <c r="R912" s="9">
        <v>1</v>
      </c>
      <c r="S912" s="9">
        <v>0</v>
      </c>
      <c r="T912" s="9">
        <v>1</v>
      </c>
      <c r="U912" s="9">
        <v>0</v>
      </c>
      <c r="V912" s="9">
        <v>0</v>
      </c>
      <c r="W912" s="25">
        <v>0</v>
      </c>
      <c r="X912" s="9">
        <v>0</v>
      </c>
      <c r="Y912" s="9">
        <v>1</v>
      </c>
      <c r="Z912" s="25">
        <v>0</v>
      </c>
      <c r="AA912" s="9">
        <v>0</v>
      </c>
      <c r="AB912" s="25">
        <v>1</v>
      </c>
      <c r="AC912" s="17">
        <v>2015</v>
      </c>
      <c r="AD912" s="27">
        <v>0.05</v>
      </c>
      <c r="AE912" s="27">
        <v>0.109</v>
      </c>
      <c r="AF912" s="27">
        <v>0.65</v>
      </c>
      <c r="AG912" s="34">
        <v>0.191</v>
      </c>
      <c r="AH912" s="33" t="s">
        <v>87</v>
      </c>
      <c r="AI912" s="15" t="s">
        <v>87</v>
      </c>
      <c r="AJ912">
        <v>0</v>
      </c>
      <c r="AK912" s="31">
        <f t="shared" si="152"/>
        <v>1</v>
      </c>
      <c r="AL912">
        <v>0.72</v>
      </c>
      <c r="AM912" s="31">
        <v>0.28000000000000003</v>
      </c>
      <c r="AN912">
        <v>1</v>
      </c>
      <c r="AO912" s="15">
        <v>0</v>
      </c>
      <c r="AP912" t="s">
        <v>87</v>
      </c>
      <c r="AQ912" s="15" t="s">
        <v>87</v>
      </c>
      <c r="AR912" s="15" t="s">
        <v>199</v>
      </c>
      <c r="AS912">
        <v>1</v>
      </c>
      <c r="AT912">
        <v>0</v>
      </c>
      <c r="AU912">
        <v>0</v>
      </c>
      <c r="AV912">
        <v>0</v>
      </c>
      <c r="AW912">
        <v>0</v>
      </c>
      <c r="AX912">
        <v>0</v>
      </c>
      <c r="AY912" s="15">
        <v>0</v>
      </c>
      <c r="AZ912">
        <v>1</v>
      </c>
      <c r="BA912">
        <v>0</v>
      </c>
      <c r="BB912" s="15">
        <v>0</v>
      </c>
      <c r="BC912">
        <v>23733</v>
      </c>
      <c r="BD912">
        <v>1419</v>
      </c>
      <c r="BE912" s="21">
        <v>0.95099999999999996</v>
      </c>
      <c r="BF912" s="21">
        <v>46.7</v>
      </c>
      <c r="BG912">
        <v>1</v>
      </c>
      <c r="BH912">
        <v>0</v>
      </c>
      <c r="BI912">
        <v>0</v>
      </c>
      <c r="BJ912">
        <v>0</v>
      </c>
      <c r="BK912">
        <v>0</v>
      </c>
      <c r="BL912" s="15">
        <v>0</v>
      </c>
      <c r="BM912">
        <v>0</v>
      </c>
      <c r="BN912">
        <v>0</v>
      </c>
      <c r="BO912">
        <v>1</v>
      </c>
      <c r="BP912" s="15">
        <v>0</v>
      </c>
      <c r="BQ912">
        <v>0</v>
      </c>
      <c r="BR912">
        <v>0</v>
      </c>
      <c r="BS912" s="15">
        <v>0</v>
      </c>
      <c r="BT912">
        <v>0</v>
      </c>
      <c r="BU912">
        <v>0</v>
      </c>
      <c r="BV912">
        <v>1</v>
      </c>
      <c r="BW912">
        <v>1</v>
      </c>
      <c r="BX912">
        <v>0</v>
      </c>
      <c r="BY912">
        <v>0</v>
      </c>
      <c r="BZ912">
        <v>0</v>
      </c>
      <c r="CA912">
        <v>1</v>
      </c>
      <c r="CB912">
        <v>0</v>
      </c>
      <c r="CC912">
        <v>0</v>
      </c>
      <c r="CD912">
        <v>0</v>
      </c>
      <c r="CE912" s="15">
        <v>0</v>
      </c>
      <c r="CF912">
        <v>0</v>
      </c>
      <c r="CG912">
        <v>0</v>
      </c>
      <c r="CH912">
        <v>0</v>
      </c>
      <c r="CI912">
        <v>1</v>
      </c>
      <c r="CJ912">
        <v>39</v>
      </c>
      <c r="CK912" s="28" t="s">
        <v>80</v>
      </c>
    </row>
    <row r="913" spans="1:89" x14ac:dyDescent="0.35">
      <c r="A913">
        <v>912</v>
      </c>
      <c r="B913">
        <v>62</v>
      </c>
      <c r="C913" s="21" t="s">
        <v>229</v>
      </c>
      <c r="D913" s="11">
        <v>3.4140000000000001</v>
      </c>
      <c r="E913" s="12">
        <v>0.57210000000000005</v>
      </c>
      <c r="F913" s="7">
        <f t="shared" si="155"/>
        <v>5.9674882013633974</v>
      </c>
      <c r="G913" s="8">
        <v>0</v>
      </c>
      <c r="H913" s="9">
        <v>0</v>
      </c>
      <c r="I913" s="9">
        <v>0</v>
      </c>
      <c r="J913" s="9">
        <v>1</v>
      </c>
      <c r="K913" s="9">
        <v>0</v>
      </c>
      <c r="L913" s="8">
        <v>1251</v>
      </c>
      <c r="M913" s="9">
        <v>1</v>
      </c>
      <c r="N913" s="9">
        <f t="shared" si="153"/>
        <v>1249</v>
      </c>
      <c r="O913" s="9">
        <f t="shared" si="154"/>
        <v>20</v>
      </c>
      <c r="P913" s="7">
        <v>12.84</v>
      </c>
      <c r="Q913" s="7">
        <v>25.3</v>
      </c>
      <c r="R913" s="9">
        <v>1</v>
      </c>
      <c r="S913" s="9">
        <v>0</v>
      </c>
      <c r="T913" s="9">
        <v>1</v>
      </c>
      <c r="U913" s="9">
        <v>0</v>
      </c>
      <c r="V913" s="9">
        <v>0</v>
      </c>
      <c r="W913" s="25">
        <v>0</v>
      </c>
      <c r="X913" s="9">
        <v>0</v>
      </c>
      <c r="Y913" s="9">
        <v>1</v>
      </c>
      <c r="Z913" s="25">
        <v>0</v>
      </c>
      <c r="AA913" s="9">
        <v>0</v>
      </c>
      <c r="AB913" s="25">
        <v>1</v>
      </c>
      <c r="AC913" s="17">
        <v>2006</v>
      </c>
      <c r="AD913" s="27">
        <v>0.05</v>
      </c>
      <c r="AE913" s="27">
        <v>0.109</v>
      </c>
      <c r="AF913" s="27">
        <v>0.65</v>
      </c>
      <c r="AG913" s="34">
        <v>0.191</v>
      </c>
      <c r="AH913" s="33" t="s">
        <v>87</v>
      </c>
      <c r="AI913" s="15" t="s">
        <v>87</v>
      </c>
      <c r="AJ913">
        <v>0</v>
      </c>
      <c r="AK913" s="31">
        <f t="shared" si="152"/>
        <v>1</v>
      </c>
      <c r="AL913">
        <v>0.72</v>
      </c>
      <c r="AM913" s="31">
        <v>0.28000000000000003</v>
      </c>
      <c r="AN913">
        <v>1</v>
      </c>
      <c r="AO913" s="15">
        <v>0</v>
      </c>
      <c r="AP913" t="s">
        <v>87</v>
      </c>
      <c r="AQ913" s="15" t="s">
        <v>87</v>
      </c>
      <c r="AR913" s="15" t="s">
        <v>199</v>
      </c>
      <c r="AS913">
        <v>1</v>
      </c>
      <c r="AT913">
        <v>0</v>
      </c>
      <c r="AU913">
        <v>0</v>
      </c>
      <c r="AV913">
        <v>0</v>
      </c>
      <c r="AW913">
        <v>0</v>
      </c>
      <c r="AX913">
        <v>0</v>
      </c>
      <c r="AY913" s="15">
        <v>0</v>
      </c>
      <c r="AZ913">
        <v>1</v>
      </c>
      <c r="BA913">
        <v>0</v>
      </c>
      <c r="BB913" s="15">
        <v>0</v>
      </c>
      <c r="BC913">
        <v>20841</v>
      </c>
      <c r="BD913">
        <v>1400</v>
      </c>
      <c r="BE913" s="21">
        <v>0.95099999999999996</v>
      </c>
      <c r="BF913" s="21">
        <v>44.55</v>
      </c>
      <c r="BG913">
        <v>1</v>
      </c>
      <c r="BH913">
        <v>0</v>
      </c>
      <c r="BI913">
        <v>0</v>
      </c>
      <c r="BJ913">
        <v>0</v>
      </c>
      <c r="BK913">
        <v>0</v>
      </c>
      <c r="BL913" s="15">
        <v>0</v>
      </c>
      <c r="BM913">
        <v>0</v>
      </c>
      <c r="BN913">
        <v>0</v>
      </c>
      <c r="BO913">
        <v>1</v>
      </c>
      <c r="BP913" s="15">
        <v>0</v>
      </c>
      <c r="BQ913">
        <v>0</v>
      </c>
      <c r="BR913">
        <v>0</v>
      </c>
      <c r="BS913" s="15">
        <v>0</v>
      </c>
      <c r="BT913">
        <v>0</v>
      </c>
      <c r="BU913">
        <v>0</v>
      </c>
      <c r="BV913">
        <v>1</v>
      </c>
      <c r="BW913">
        <v>1</v>
      </c>
      <c r="BX913">
        <v>0</v>
      </c>
      <c r="BY913">
        <v>0</v>
      </c>
      <c r="BZ913">
        <v>0</v>
      </c>
      <c r="CA913">
        <v>1</v>
      </c>
      <c r="CB913">
        <v>0</v>
      </c>
      <c r="CC913">
        <v>0</v>
      </c>
      <c r="CD913">
        <v>0</v>
      </c>
      <c r="CE913" s="15">
        <v>0</v>
      </c>
      <c r="CF913">
        <v>0</v>
      </c>
      <c r="CG913">
        <v>0</v>
      </c>
      <c r="CH913">
        <v>0</v>
      </c>
      <c r="CI913">
        <v>1</v>
      </c>
      <c r="CJ913">
        <v>39</v>
      </c>
      <c r="CK913" s="28" t="s">
        <v>80</v>
      </c>
    </row>
    <row r="914" spans="1:89" x14ac:dyDescent="0.35">
      <c r="A914">
        <v>913</v>
      </c>
      <c r="B914">
        <v>62</v>
      </c>
      <c r="C914" s="21" t="s">
        <v>229</v>
      </c>
      <c r="D914" s="11">
        <v>3.411</v>
      </c>
      <c r="E914" s="12">
        <v>0.93610000000000004</v>
      </c>
      <c r="F914" s="7">
        <f t="shared" si="155"/>
        <v>3.6438414699284265</v>
      </c>
      <c r="G914" s="8">
        <v>0</v>
      </c>
      <c r="H914" s="9">
        <v>0</v>
      </c>
      <c r="I914" s="9">
        <v>0</v>
      </c>
      <c r="J914" s="9">
        <v>1</v>
      </c>
      <c r="K914" s="9">
        <v>0</v>
      </c>
      <c r="L914" s="8">
        <v>433</v>
      </c>
      <c r="M914" s="9">
        <v>1</v>
      </c>
      <c r="N914" s="9">
        <f t="shared" si="153"/>
        <v>431</v>
      </c>
      <c r="O914" s="9">
        <f t="shared" si="154"/>
        <v>20</v>
      </c>
      <c r="P914" s="7">
        <v>12.16</v>
      </c>
      <c r="Q914" s="7">
        <v>23.74</v>
      </c>
      <c r="R914" s="9">
        <v>1</v>
      </c>
      <c r="S914" s="9">
        <v>0</v>
      </c>
      <c r="T914" s="9">
        <v>1</v>
      </c>
      <c r="U914" s="9">
        <v>0</v>
      </c>
      <c r="V914" s="9">
        <v>0</v>
      </c>
      <c r="W914" s="25">
        <v>0</v>
      </c>
      <c r="X914" s="9">
        <v>0</v>
      </c>
      <c r="Y914" s="9">
        <v>1</v>
      </c>
      <c r="Z914" s="25">
        <v>0</v>
      </c>
      <c r="AA914" s="9">
        <v>0</v>
      </c>
      <c r="AB914" s="25">
        <v>1</v>
      </c>
      <c r="AC914" s="17">
        <v>1997</v>
      </c>
      <c r="AD914" s="27">
        <v>0.05</v>
      </c>
      <c r="AE914" s="27">
        <v>0.109</v>
      </c>
      <c r="AF914" s="27">
        <v>0.65</v>
      </c>
      <c r="AG914" s="34">
        <v>0.191</v>
      </c>
      <c r="AH914" s="33" t="s">
        <v>87</v>
      </c>
      <c r="AI914" s="15" t="s">
        <v>87</v>
      </c>
      <c r="AJ914">
        <v>1</v>
      </c>
      <c r="AK914" s="31">
        <f t="shared" si="152"/>
        <v>0</v>
      </c>
      <c r="AL914">
        <v>0.72</v>
      </c>
      <c r="AM914" s="31">
        <v>0.28000000000000003</v>
      </c>
      <c r="AN914">
        <v>1</v>
      </c>
      <c r="AO914" s="15">
        <v>0</v>
      </c>
      <c r="AP914" t="s">
        <v>87</v>
      </c>
      <c r="AQ914" s="15" t="s">
        <v>87</v>
      </c>
      <c r="AR914" s="15" t="s">
        <v>199</v>
      </c>
      <c r="AS914">
        <v>1</v>
      </c>
      <c r="AT914">
        <v>0</v>
      </c>
      <c r="AU914">
        <v>0</v>
      </c>
      <c r="AV914">
        <v>0</v>
      </c>
      <c r="AW914">
        <v>0</v>
      </c>
      <c r="AX914">
        <v>0</v>
      </c>
      <c r="AY914" s="15">
        <v>0</v>
      </c>
      <c r="AZ914">
        <v>1</v>
      </c>
      <c r="BA914">
        <v>0</v>
      </c>
      <c r="BB914" s="15">
        <v>0</v>
      </c>
      <c r="BC914">
        <v>16471</v>
      </c>
      <c r="BD914">
        <v>1190</v>
      </c>
      <c r="BE914" s="21">
        <v>0.95099999999999996</v>
      </c>
      <c r="BF914" s="21">
        <v>43.52</v>
      </c>
      <c r="BG914">
        <v>1</v>
      </c>
      <c r="BH914">
        <v>0</v>
      </c>
      <c r="BI914">
        <v>0</v>
      </c>
      <c r="BJ914">
        <v>0</v>
      </c>
      <c r="BK914">
        <v>0</v>
      </c>
      <c r="BL914" s="15">
        <v>0</v>
      </c>
      <c r="BM914">
        <v>0</v>
      </c>
      <c r="BN914">
        <v>0</v>
      </c>
      <c r="BO914">
        <v>1</v>
      </c>
      <c r="BP914" s="15">
        <v>0</v>
      </c>
      <c r="BQ914">
        <v>0</v>
      </c>
      <c r="BR914">
        <v>0</v>
      </c>
      <c r="BS914" s="15">
        <v>0</v>
      </c>
      <c r="BT914">
        <v>0</v>
      </c>
      <c r="BU914">
        <v>0</v>
      </c>
      <c r="BV914">
        <v>1</v>
      </c>
      <c r="BW914">
        <v>1</v>
      </c>
      <c r="BX914">
        <v>0</v>
      </c>
      <c r="BY914">
        <v>0</v>
      </c>
      <c r="BZ914">
        <v>0</v>
      </c>
      <c r="CA914">
        <v>1</v>
      </c>
      <c r="CB914">
        <v>0</v>
      </c>
      <c r="CC914">
        <v>0</v>
      </c>
      <c r="CD914">
        <v>0</v>
      </c>
      <c r="CE914" s="15">
        <v>0</v>
      </c>
      <c r="CF914">
        <v>0</v>
      </c>
      <c r="CG914">
        <v>0</v>
      </c>
      <c r="CH914">
        <v>0</v>
      </c>
      <c r="CI914">
        <v>1</v>
      </c>
      <c r="CJ914">
        <v>39</v>
      </c>
      <c r="CK914" s="28" t="s">
        <v>80</v>
      </c>
    </row>
    <row r="915" spans="1:89" x14ac:dyDescent="0.35">
      <c r="A915">
        <v>914</v>
      </c>
      <c r="B915">
        <v>62</v>
      </c>
      <c r="C915" s="21" t="s">
        <v>229</v>
      </c>
      <c r="D915" s="11">
        <v>2.8820000000000001</v>
      </c>
      <c r="E915" s="12">
        <v>0.874</v>
      </c>
      <c r="F915" s="7">
        <f t="shared" si="155"/>
        <v>3.2974828375286043</v>
      </c>
      <c r="G915" s="8">
        <v>0</v>
      </c>
      <c r="H915" s="9">
        <v>0</v>
      </c>
      <c r="I915" s="9">
        <v>0</v>
      </c>
      <c r="J915" s="9">
        <v>1</v>
      </c>
      <c r="K915" s="9">
        <v>0</v>
      </c>
      <c r="L915" s="8">
        <v>478</v>
      </c>
      <c r="M915" s="9">
        <v>1</v>
      </c>
      <c r="N915" s="9">
        <f t="shared" si="153"/>
        <v>476</v>
      </c>
      <c r="O915" s="9">
        <f t="shared" si="154"/>
        <v>20</v>
      </c>
      <c r="P915" s="7">
        <v>12.49</v>
      </c>
      <c r="Q915" s="7">
        <v>24.01</v>
      </c>
      <c r="R915" s="9">
        <v>1</v>
      </c>
      <c r="S915" s="9">
        <v>0</v>
      </c>
      <c r="T915" s="9">
        <v>1</v>
      </c>
      <c r="U915" s="9">
        <v>0</v>
      </c>
      <c r="V915" s="9">
        <v>0</v>
      </c>
      <c r="W915" s="25">
        <v>0</v>
      </c>
      <c r="X915" s="9">
        <v>0</v>
      </c>
      <c r="Y915" s="9">
        <v>1</v>
      </c>
      <c r="Z915" s="25">
        <v>0</v>
      </c>
      <c r="AA915" s="9">
        <v>0</v>
      </c>
      <c r="AB915" s="25">
        <v>1</v>
      </c>
      <c r="AC915" s="17">
        <v>2005</v>
      </c>
      <c r="AD915" s="27">
        <v>0.05</v>
      </c>
      <c r="AE915" s="27">
        <v>0.109</v>
      </c>
      <c r="AF915" s="27">
        <v>0.65</v>
      </c>
      <c r="AG915" s="34">
        <v>0.191</v>
      </c>
      <c r="AH915" s="33" t="s">
        <v>87</v>
      </c>
      <c r="AI915" s="15" t="s">
        <v>87</v>
      </c>
      <c r="AJ915">
        <v>1</v>
      </c>
      <c r="AK915" s="31">
        <f t="shared" si="152"/>
        <v>0</v>
      </c>
      <c r="AL915">
        <v>0.72</v>
      </c>
      <c r="AM915" s="31">
        <v>0.28000000000000003</v>
      </c>
      <c r="AN915">
        <v>1</v>
      </c>
      <c r="AO915" s="15">
        <v>0</v>
      </c>
      <c r="AP915" t="s">
        <v>87</v>
      </c>
      <c r="AQ915" s="15" t="s">
        <v>87</v>
      </c>
      <c r="AR915" s="15" t="s">
        <v>199</v>
      </c>
      <c r="AS915">
        <v>1</v>
      </c>
      <c r="AT915">
        <v>0</v>
      </c>
      <c r="AU915">
        <v>0</v>
      </c>
      <c r="AV915">
        <v>0</v>
      </c>
      <c r="AW915">
        <v>0</v>
      </c>
      <c r="AX915">
        <v>0</v>
      </c>
      <c r="AY915" s="15">
        <v>0</v>
      </c>
      <c r="AZ915">
        <v>1</v>
      </c>
      <c r="BA915">
        <v>0</v>
      </c>
      <c r="BB915" s="15">
        <v>0</v>
      </c>
      <c r="BC915">
        <v>20349</v>
      </c>
      <c r="BD915">
        <v>1351</v>
      </c>
      <c r="BE915" s="21">
        <v>0.95099999999999996</v>
      </c>
      <c r="BF915" s="21">
        <v>44.02</v>
      </c>
      <c r="BG915">
        <v>1</v>
      </c>
      <c r="BH915">
        <v>0</v>
      </c>
      <c r="BI915">
        <v>0</v>
      </c>
      <c r="BJ915">
        <v>0</v>
      </c>
      <c r="BK915">
        <v>0</v>
      </c>
      <c r="BL915" s="15">
        <v>0</v>
      </c>
      <c r="BM915">
        <v>0</v>
      </c>
      <c r="BN915">
        <v>0</v>
      </c>
      <c r="BO915">
        <v>1</v>
      </c>
      <c r="BP915" s="15">
        <v>0</v>
      </c>
      <c r="BQ915">
        <v>0</v>
      </c>
      <c r="BR915">
        <v>0</v>
      </c>
      <c r="BS915" s="15">
        <v>0</v>
      </c>
      <c r="BT915">
        <v>0</v>
      </c>
      <c r="BU915">
        <v>0</v>
      </c>
      <c r="BV915">
        <v>1</v>
      </c>
      <c r="BW915">
        <v>1</v>
      </c>
      <c r="BX915">
        <v>0</v>
      </c>
      <c r="BY915">
        <v>0</v>
      </c>
      <c r="BZ915">
        <v>0</v>
      </c>
      <c r="CA915">
        <v>1</v>
      </c>
      <c r="CB915">
        <v>0</v>
      </c>
      <c r="CC915">
        <v>0</v>
      </c>
      <c r="CD915">
        <v>0</v>
      </c>
      <c r="CE915" s="15">
        <v>0</v>
      </c>
      <c r="CF915">
        <v>0</v>
      </c>
      <c r="CG915">
        <v>0</v>
      </c>
      <c r="CH915">
        <v>0</v>
      </c>
      <c r="CI915">
        <v>1</v>
      </c>
      <c r="CJ915">
        <v>39</v>
      </c>
      <c r="CK915" s="28" t="s">
        <v>80</v>
      </c>
    </row>
    <row r="916" spans="1:89" x14ac:dyDescent="0.35">
      <c r="A916">
        <v>915</v>
      </c>
      <c r="B916">
        <v>62</v>
      </c>
      <c r="C916" s="21" t="s">
        <v>229</v>
      </c>
      <c r="D916" s="11">
        <v>1.294</v>
      </c>
      <c r="E916" s="12">
        <v>1.0887</v>
      </c>
      <c r="F916" s="7">
        <f t="shared" si="155"/>
        <v>1.1885735280609901</v>
      </c>
      <c r="G916" s="8">
        <v>0</v>
      </c>
      <c r="H916" s="9">
        <v>0</v>
      </c>
      <c r="I916" s="9">
        <v>0</v>
      </c>
      <c r="J916" s="9">
        <v>1</v>
      </c>
      <c r="K916" s="9">
        <v>0</v>
      </c>
      <c r="L916" s="8">
        <v>322</v>
      </c>
      <c r="M916" s="9">
        <v>1</v>
      </c>
      <c r="N916" s="9">
        <f t="shared" si="153"/>
        <v>320</v>
      </c>
      <c r="O916" s="9">
        <f t="shared" si="154"/>
        <v>20</v>
      </c>
      <c r="P916" s="7">
        <v>14.19</v>
      </c>
      <c r="Q916" s="7">
        <v>26.43</v>
      </c>
      <c r="R916" s="9">
        <v>1</v>
      </c>
      <c r="S916" s="9">
        <v>0</v>
      </c>
      <c r="T916" s="9">
        <v>1</v>
      </c>
      <c r="U916" s="9">
        <v>0</v>
      </c>
      <c r="V916" s="9">
        <v>0</v>
      </c>
      <c r="W916" s="25">
        <v>0</v>
      </c>
      <c r="X916" s="9">
        <v>0</v>
      </c>
      <c r="Y916" s="9">
        <v>1</v>
      </c>
      <c r="Z916" s="25">
        <v>0</v>
      </c>
      <c r="AA916" s="9">
        <v>0</v>
      </c>
      <c r="AB916" s="25">
        <v>1</v>
      </c>
      <c r="AC916" s="17">
        <v>2015</v>
      </c>
      <c r="AD916" s="27">
        <v>0.05</v>
      </c>
      <c r="AE916" s="27">
        <v>0.109</v>
      </c>
      <c r="AF916" s="27">
        <v>0.65</v>
      </c>
      <c r="AG916" s="34">
        <v>0.191</v>
      </c>
      <c r="AH916" s="33" t="s">
        <v>87</v>
      </c>
      <c r="AI916" s="15" t="s">
        <v>87</v>
      </c>
      <c r="AJ916">
        <v>1</v>
      </c>
      <c r="AK916" s="31">
        <f t="shared" si="152"/>
        <v>0</v>
      </c>
      <c r="AL916">
        <v>0.72</v>
      </c>
      <c r="AM916" s="31">
        <v>0.28000000000000003</v>
      </c>
      <c r="AN916">
        <v>1</v>
      </c>
      <c r="AO916" s="15">
        <v>0</v>
      </c>
      <c r="AP916" t="s">
        <v>87</v>
      </c>
      <c r="AQ916" s="15" t="s">
        <v>87</v>
      </c>
      <c r="AR916" s="15" t="s">
        <v>199</v>
      </c>
      <c r="AS916">
        <v>1</v>
      </c>
      <c r="AT916">
        <v>0</v>
      </c>
      <c r="AU916">
        <v>0</v>
      </c>
      <c r="AV916">
        <v>0</v>
      </c>
      <c r="AW916">
        <v>0</v>
      </c>
      <c r="AX916">
        <v>0</v>
      </c>
      <c r="AY916" s="15">
        <v>0</v>
      </c>
      <c r="AZ916">
        <v>1</v>
      </c>
      <c r="BA916">
        <v>0</v>
      </c>
      <c r="BB916" s="15">
        <v>0</v>
      </c>
      <c r="BC916">
        <v>23733</v>
      </c>
      <c r="BD916">
        <v>1419</v>
      </c>
      <c r="BE916" s="21">
        <v>0.95099999999999996</v>
      </c>
      <c r="BF916" s="21">
        <v>46.7</v>
      </c>
      <c r="BG916">
        <v>1</v>
      </c>
      <c r="BH916">
        <v>0</v>
      </c>
      <c r="BI916">
        <v>0</v>
      </c>
      <c r="BJ916">
        <v>0</v>
      </c>
      <c r="BK916">
        <v>0</v>
      </c>
      <c r="BL916" s="15">
        <v>0</v>
      </c>
      <c r="BM916">
        <v>0</v>
      </c>
      <c r="BN916">
        <v>0</v>
      </c>
      <c r="BO916">
        <v>1</v>
      </c>
      <c r="BP916" s="15">
        <v>0</v>
      </c>
      <c r="BQ916">
        <v>0</v>
      </c>
      <c r="BR916">
        <v>0</v>
      </c>
      <c r="BS916" s="15">
        <v>0</v>
      </c>
      <c r="BT916">
        <v>0</v>
      </c>
      <c r="BU916">
        <v>0</v>
      </c>
      <c r="BV916">
        <v>1</v>
      </c>
      <c r="BW916">
        <v>1</v>
      </c>
      <c r="BX916">
        <v>0</v>
      </c>
      <c r="BY916">
        <v>0</v>
      </c>
      <c r="BZ916">
        <v>0</v>
      </c>
      <c r="CA916">
        <v>1</v>
      </c>
      <c r="CB916">
        <v>0</v>
      </c>
      <c r="CC916">
        <v>0</v>
      </c>
      <c r="CD916">
        <v>0</v>
      </c>
      <c r="CE916" s="15">
        <v>0</v>
      </c>
      <c r="CF916">
        <v>0</v>
      </c>
      <c r="CG916">
        <v>0</v>
      </c>
      <c r="CH916">
        <v>0</v>
      </c>
      <c r="CI916">
        <v>1</v>
      </c>
      <c r="CJ916">
        <v>39</v>
      </c>
      <c r="CK916" s="28" t="s">
        <v>80</v>
      </c>
    </row>
    <row r="917" spans="1:89" x14ac:dyDescent="0.35">
      <c r="A917">
        <v>916</v>
      </c>
      <c r="B917">
        <v>62</v>
      </c>
      <c r="C917" s="21" t="s">
        <v>229</v>
      </c>
      <c r="D917" s="11">
        <v>3.5739999999999998</v>
      </c>
      <c r="E917" s="12">
        <v>0.59570000000000001</v>
      </c>
      <c r="F917" s="7">
        <f t="shared" si="155"/>
        <v>5.9996642605338257</v>
      </c>
      <c r="G917" s="8">
        <v>0</v>
      </c>
      <c r="H917" s="9">
        <v>0</v>
      </c>
      <c r="I917" s="9">
        <v>0</v>
      </c>
      <c r="J917" s="9">
        <v>1</v>
      </c>
      <c r="K917" s="9">
        <v>0</v>
      </c>
      <c r="L917" s="8">
        <v>1233</v>
      </c>
      <c r="M917" s="9">
        <v>1</v>
      </c>
      <c r="N917" s="9">
        <f t="shared" si="153"/>
        <v>1231</v>
      </c>
      <c r="O917" s="9">
        <f t="shared" si="154"/>
        <v>20</v>
      </c>
      <c r="P917" s="7">
        <v>12.84</v>
      </c>
      <c r="Q917" s="7">
        <v>25.3</v>
      </c>
      <c r="R917" s="9">
        <v>1</v>
      </c>
      <c r="S917" s="9">
        <v>0</v>
      </c>
      <c r="T917" s="9">
        <v>1</v>
      </c>
      <c r="U917" s="9">
        <v>0</v>
      </c>
      <c r="V917" s="9">
        <v>0</v>
      </c>
      <c r="W917" s="25">
        <v>0</v>
      </c>
      <c r="X917" s="9">
        <v>0</v>
      </c>
      <c r="Y917" s="9">
        <v>1</v>
      </c>
      <c r="Z917" s="25">
        <v>0</v>
      </c>
      <c r="AA917" s="9">
        <v>0</v>
      </c>
      <c r="AB917" s="25">
        <v>1</v>
      </c>
      <c r="AC917" s="17">
        <v>2006</v>
      </c>
      <c r="AD917" s="27">
        <v>0.05</v>
      </c>
      <c r="AE917" s="27">
        <v>0.109</v>
      </c>
      <c r="AF917" s="27">
        <v>0.65</v>
      </c>
      <c r="AG917" s="34">
        <v>0.191</v>
      </c>
      <c r="AH917" s="33" t="s">
        <v>87</v>
      </c>
      <c r="AI917" s="15" t="s">
        <v>87</v>
      </c>
      <c r="AJ917">
        <v>1</v>
      </c>
      <c r="AK917" s="31">
        <f t="shared" si="152"/>
        <v>0</v>
      </c>
      <c r="AL917">
        <v>0.72</v>
      </c>
      <c r="AM917" s="31">
        <v>0.28000000000000003</v>
      </c>
      <c r="AN917">
        <v>1</v>
      </c>
      <c r="AO917" s="15">
        <v>0</v>
      </c>
      <c r="AP917" t="s">
        <v>87</v>
      </c>
      <c r="AQ917" s="15" t="s">
        <v>87</v>
      </c>
      <c r="AR917" s="15" t="s">
        <v>199</v>
      </c>
      <c r="AS917">
        <v>1</v>
      </c>
      <c r="AT917">
        <v>0</v>
      </c>
      <c r="AU917">
        <v>0</v>
      </c>
      <c r="AV917">
        <v>0</v>
      </c>
      <c r="AW917">
        <v>0</v>
      </c>
      <c r="AX917">
        <v>0</v>
      </c>
      <c r="AY917" s="15">
        <v>0</v>
      </c>
      <c r="AZ917">
        <v>1</v>
      </c>
      <c r="BA917">
        <v>0</v>
      </c>
      <c r="BB917" s="15">
        <v>0</v>
      </c>
      <c r="BC917">
        <v>20841</v>
      </c>
      <c r="BD917">
        <v>1400</v>
      </c>
      <c r="BE917" s="21">
        <v>0.95099999999999996</v>
      </c>
      <c r="BF917" s="21">
        <v>44.55</v>
      </c>
      <c r="BG917">
        <v>1</v>
      </c>
      <c r="BH917">
        <v>0</v>
      </c>
      <c r="BI917">
        <v>0</v>
      </c>
      <c r="BJ917">
        <v>0</v>
      </c>
      <c r="BK917">
        <v>0</v>
      </c>
      <c r="BL917" s="15">
        <v>0</v>
      </c>
      <c r="BM917">
        <v>0</v>
      </c>
      <c r="BN917">
        <v>0</v>
      </c>
      <c r="BO917">
        <v>1</v>
      </c>
      <c r="BP917" s="15">
        <v>0</v>
      </c>
      <c r="BQ917">
        <v>0</v>
      </c>
      <c r="BR917">
        <v>0</v>
      </c>
      <c r="BS917" s="15">
        <v>0</v>
      </c>
      <c r="BT917">
        <v>0</v>
      </c>
      <c r="BU917">
        <v>0</v>
      </c>
      <c r="BV917">
        <v>1</v>
      </c>
      <c r="BW917">
        <v>1</v>
      </c>
      <c r="BX917">
        <v>0</v>
      </c>
      <c r="BY917">
        <v>0</v>
      </c>
      <c r="BZ917">
        <v>0</v>
      </c>
      <c r="CA917">
        <v>1</v>
      </c>
      <c r="CB917">
        <v>0</v>
      </c>
      <c r="CC917">
        <v>0</v>
      </c>
      <c r="CD917">
        <v>0</v>
      </c>
      <c r="CE917" s="15">
        <v>0</v>
      </c>
      <c r="CF917">
        <v>0</v>
      </c>
      <c r="CG917">
        <v>0</v>
      </c>
      <c r="CH917">
        <v>0</v>
      </c>
      <c r="CI917">
        <v>1</v>
      </c>
      <c r="CJ917">
        <v>39</v>
      </c>
      <c r="CK917" s="28" t="s">
        <v>80</v>
      </c>
    </row>
    <row r="918" spans="1:89" x14ac:dyDescent="0.35">
      <c r="A918">
        <v>917</v>
      </c>
      <c r="B918">
        <v>63</v>
      </c>
      <c r="C918" s="21" t="s">
        <v>230</v>
      </c>
      <c r="D918" s="11">
        <v>8.06</v>
      </c>
      <c r="E918" s="12">
        <f t="shared" ref="E918:E937" si="156">D918/F918</f>
        <v>0.51070840197693579</v>
      </c>
      <c r="F918" s="7">
        <v>15.782</v>
      </c>
      <c r="G918" s="8">
        <v>0</v>
      </c>
      <c r="H918" s="9">
        <v>0</v>
      </c>
      <c r="I918" s="9">
        <v>1</v>
      </c>
      <c r="J918" s="9">
        <v>0</v>
      </c>
      <c r="K918" s="9">
        <v>0</v>
      </c>
      <c r="L918" s="8">
        <v>1650</v>
      </c>
      <c r="M918" s="9">
        <v>7</v>
      </c>
      <c r="N918" s="9">
        <f t="shared" si="153"/>
        <v>1642</v>
      </c>
      <c r="O918" s="9">
        <f t="shared" si="154"/>
        <v>8</v>
      </c>
      <c r="P918" s="7">
        <v>11.5358</v>
      </c>
      <c r="Q918" s="7">
        <f t="shared" ref="Q918:Q925" si="157">BF918-P918-6</f>
        <v>23.8369</v>
      </c>
      <c r="R918" s="9">
        <v>1</v>
      </c>
      <c r="S918" s="9">
        <v>0</v>
      </c>
      <c r="T918" s="9">
        <v>1</v>
      </c>
      <c r="U918" s="9">
        <v>0</v>
      </c>
      <c r="V918" s="9">
        <v>0</v>
      </c>
      <c r="W918" s="25">
        <v>0</v>
      </c>
      <c r="X918" s="9">
        <v>1</v>
      </c>
      <c r="Y918" s="9">
        <v>0</v>
      </c>
      <c r="Z918" s="25">
        <v>0</v>
      </c>
      <c r="AA918" s="9">
        <v>1</v>
      </c>
      <c r="AB918" s="25">
        <v>0</v>
      </c>
      <c r="AC918" s="17">
        <v>2005</v>
      </c>
      <c r="AD918" s="27">
        <f t="shared" ref="AD918:AE925" si="158">(1-$AF918-$AG918)/2</f>
        <v>2.4850000000000011E-2</v>
      </c>
      <c r="AE918" s="27">
        <f t="shared" si="158"/>
        <v>2.4850000000000011E-2</v>
      </c>
      <c r="AF918" s="34">
        <v>0.68359999999999999</v>
      </c>
      <c r="AG918" s="34">
        <v>0.26669999999999999</v>
      </c>
      <c r="AH918" s="33">
        <v>1</v>
      </c>
      <c r="AI918" s="15">
        <v>0</v>
      </c>
      <c r="AJ918">
        <v>1</v>
      </c>
      <c r="AK918" s="31">
        <f t="shared" si="152"/>
        <v>0</v>
      </c>
      <c r="AL918" t="s">
        <v>87</v>
      </c>
      <c r="AM918" s="31" t="s">
        <v>87</v>
      </c>
      <c r="AN918">
        <v>0</v>
      </c>
      <c r="AO918" s="15">
        <v>1</v>
      </c>
      <c r="AP918">
        <v>0</v>
      </c>
      <c r="AQ918" s="15">
        <v>1</v>
      </c>
      <c r="AR918" s="15" t="s">
        <v>5</v>
      </c>
      <c r="AS918">
        <v>0</v>
      </c>
      <c r="AT918">
        <v>1</v>
      </c>
      <c r="AU918">
        <v>0</v>
      </c>
      <c r="AV918">
        <v>0</v>
      </c>
      <c r="AW918">
        <v>0</v>
      </c>
      <c r="AX918">
        <v>0</v>
      </c>
      <c r="AY918" s="15">
        <v>0</v>
      </c>
      <c r="AZ918">
        <v>0</v>
      </c>
      <c r="BA918">
        <v>1</v>
      </c>
      <c r="BB918" s="15">
        <v>0</v>
      </c>
      <c r="BC918">
        <v>1178</v>
      </c>
      <c r="BD918">
        <v>148</v>
      </c>
      <c r="BE918" s="21">
        <v>0.29499999999999998</v>
      </c>
      <c r="BF918" s="21">
        <v>41.372700000000002</v>
      </c>
      <c r="BG918">
        <v>1</v>
      </c>
      <c r="BH918">
        <v>0</v>
      </c>
      <c r="BI918">
        <v>0</v>
      </c>
      <c r="BJ918">
        <v>0</v>
      </c>
      <c r="BK918">
        <v>0</v>
      </c>
      <c r="BL918" s="15">
        <v>0</v>
      </c>
      <c r="BM918">
        <v>0</v>
      </c>
      <c r="BN918">
        <v>0</v>
      </c>
      <c r="BO918">
        <v>1</v>
      </c>
      <c r="BP918" s="15">
        <v>0</v>
      </c>
      <c r="BQ918">
        <v>0</v>
      </c>
      <c r="BR918">
        <v>0</v>
      </c>
      <c r="BS918" s="15">
        <v>0</v>
      </c>
      <c r="BT918">
        <v>1</v>
      </c>
      <c r="BU918">
        <v>1</v>
      </c>
      <c r="BV918">
        <v>0</v>
      </c>
      <c r="BW918">
        <v>0</v>
      </c>
      <c r="BX918">
        <v>0</v>
      </c>
      <c r="BY918">
        <v>0</v>
      </c>
      <c r="BZ918">
        <v>0</v>
      </c>
      <c r="CA918">
        <v>1</v>
      </c>
      <c r="CB918">
        <v>0</v>
      </c>
      <c r="CC918">
        <v>0</v>
      </c>
      <c r="CD918">
        <v>0</v>
      </c>
      <c r="CE918" s="15">
        <v>1</v>
      </c>
      <c r="CF918">
        <v>0.17100000000000001</v>
      </c>
      <c r="CG918">
        <v>120</v>
      </c>
      <c r="CH918">
        <v>1</v>
      </c>
      <c r="CI918">
        <v>0</v>
      </c>
      <c r="CJ918">
        <v>30</v>
      </c>
      <c r="CK918" s="28" t="s">
        <v>80</v>
      </c>
    </row>
    <row r="919" spans="1:89" x14ac:dyDescent="0.35">
      <c r="A919">
        <v>918</v>
      </c>
      <c r="B919">
        <v>63</v>
      </c>
      <c r="C919" s="21" t="s">
        <v>230</v>
      </c>
      <c r="D919" s="11">
        <v>7.67</v>
      </c>
      <c r="E919" s="12">
        <f t="shared" si="156"/>
        <v>0.68129935423125099</v>
      </c>
      <c r="F919" s="7">
        <v>11.257899999999999</v>
      </c>
      <c r="G919" s="8">
        <v>0</v>
      </c>
      <c r="H919" s="9">
        <v>0</v>
      </c>
      <c r="I919" s="9">
        <v>1</v>
      </c>
      <c r="J919" s="9">
        <v>0</v>
      </c>
      <c r="K919" s="9">
        <v>0</v>
      </c>
      <c r="L919" s="8">
        <v>1155</v>
      </c>
      <c r="M919" s="9">
        <v>7</v>
      </c>
      <c r="N919" s="9">
        <f t="shared" si="153"/>
        <v>1147</v>
      </c>
      <c r="O919" s="9">
        <f t="shared" si="154"/>
        <v>8</v>
      </c>
      <c r="P919" s="7">
        <v>12.167999999999999</v>
      </c>
      <c r="Q919" s="7">
        <f t="shared" si="157"/>
        <v>19.716000000000001</v>
      </c>
      <c r="R919" s="9">
        <v>1</v>
      </c>
      <c r="S919" s="9">
        <v>0</v>
      </c>
      <c r="T919" s="9">
        <v>1</v>
      </c>
      <c r="U919" s="9">
        <v>0</v>
      </c>
      <c r="V919" s="9">
        <v>0</v>
      </c>
      <c r="W919" s="25">
        <v>0</v>
      </c>
      <c r="X919" s="9">
        <v>1</v>
      </c>
      <c r="Y919" s="9">
        <v>0</v>
      </c>
      <c r="Z919" s="25">
        <v>0</v>
      </c>
      <c r="AA919" s="9">
        <v>1</v>
      </c>
      <c r="AB919" s="25">
        <v>0</v>
      </c>
      <c r="AC919" s="17">
        <v>2005</v>
      </c>
      <c r="AD919" s="27">
        <f t="shared" si="158"/>
        <v>2.4600000000000011E-2</v>
      </c>
      <c r="AE919" s="27">
        <f t="shared" si="158"/>
        <v>2.4600000000000011E-2</v>
      </c>
      <c r="AF919" s="27">
        <v>0.60699999999999998</v>
      </c>
      <c r="AG919" s="34">
        <v>0.34379999999999999</v>
      </c>
      <c r="AH919" s="33">
        <v>1</v>
      </c>
      <c r="AI919" s="15">
        <v>0</v>
      </c>
      <c r="AJ919">
        <v>0</v>
      </c>
      <c r="AK919" s="31">
        <f t="shared" si="152"/>
        <v>1</v>
      </c>
      <c r="AL919" t="s">
        <v>87</v>
      </c>
      <c r="AM919" s="31" t="s">
        <v>87</v>
      </c>
      <c r="AN919">
        <v>0</v>
      </c>
      <c r="AO919" s="15">
        <v>1</v>
      </c>
      <c r="AP919">
        <v>0</v>
      </c>
      <c r="AQ919" s="15">
        <v>1</v>
      </c>
      <c r="AR919" s="15" t="s">
        <v>5</v>
      </c>
      <c r="AS919">
        <v>0</v>
      </c>
      <c r="AT919">
        <v>1</v>
      </c>
      <c r="AU919">
        <v>0</v>
      </c>
      <c r="AV919">
        <v>0</v>
      </c>
      <c r="AW919">
        <v>0</v>
      </c>
      <c r="AX919">
        <v>0</v>
      </c>
      <c r="AY919" s="15">
        <v>0</v>
      </c>
      <c r="AZ919">
        <v>0</v>
      </c>
      <c r="BA919">
        <v>1</v>
      </c>
      <c r="BB919" s="15">
        <v>0</v>
      </c>
      <c r="BC919">
        <v>1178</v>
      </c>
      <c r="BD919">
        <v>148</v>
      </c>
      <c r="BE919" s="21">
        <v>0.29499999999999998</v>
      </c>
      <c r="BF919" s="21">
        <v>37.884</v>
      </c>
      <c r="BG919">
        <v>1</v>
      </c>
      <c r="BH919">
        <v>0</v>
      </c>
      <c r="BI919">
        <v>0</v>
      </c>
      <c r="BJ919">
        <v>0</v>
      </c>
      <c r="BK919">
        <v>0</v>
      </c>
      <c r="BL919" s="15">
        <v>0</v>
      </c>
      <c r="BM919">
        <v>0</v>
      </c>
      <c r="BN919">
        <v>0</v>
      </c>
      <c r="BO919">
        <v>1</v>
      </c>
      <c r="BP919" s="15">
        <v>0</v>
      </c>
      <c r="BQ919">
        <v>0</v>
      </c>
      <c r="BR919">
        <v>0</v>
      </c>
      <c r="BS919" s="15">
        <v>0</v>
      </c>
      <c r="BT919">
        <v>1</v>
      </c>
      <c r="BU919">
        <v>1</v>
      </c>
      <c r="BV919">
        <v>0</v>
      </c>
      <c r="BW919">
        <v>0</v>
      </c>
      <c r="BX919">
        <v>0</v>
      </c>
      <c r="BY919">
        <v>0</v>
      </c>
      <c r="BZ919">
        <v>0</v>
      </c>
      <c r="CA919">
        <v>1</v>
      </c>
      <c r="CB919">
        <v>0</v>
      </c>
      <c r="CC919">
        <v>0</v>
      </c>
      <c r="CD919">
        <v>0</v>
      </c>
      <c r="CE919" s="15">
        <v>1</v>
      </c>
      <c r="CF919">
        <v>0.17100000000000001</v>
      </c>
      <c r="CG919">
        <v>120</v>
      </c>
      <c r="CH919">
        <v>1</v>
      </c>
      <c r="CI919">
        <v>0</v>
      </c>
      <c r="CJ919">
        <v>30</v>
      </c>
      <c r="CK919" s="28" t="s">
        <v>80</v>
      </c>
    </row>
    <row r="920" spans="1:89" x14ac:dyDescent="0.35">
      <c r="A920">
        <v>919</v>
      </c>
      <c r="B920">
        <v>63</v>
      </c>
      <c r="C920" s="21" t="s">
        <v>230</v>
      </c>
      <c r="D920" s="11">
        <v>8.02</v>
      </c>
      <c r="E920" s="12">
        <f t="shared" si="156"/>
        <v>0.53368823822991185</v>
      </c>
      <c r="F920" s="7">
        <v>15.0275</v>
      </c>
      <c r="G920" s="8">
        <v>0</v>
      </c>
      <c r="H920" s="9">
        <v>0</v>
      </c>
      <c r="I920" s="9">
        <v>1</v>
      </c>
      <c r="J920" s="9">
        <v>0</v>
      </c>
      <c r="K920" s="9">
        <v>0</v>
      </c>
      <c r="L920" s="8">
        <v>1450</v>
      </c>
      <c r="M920" s="9">
        <v>7</v>
      </c>
      <c r="N920" s="9">
        <f t="shared" si="153"/>
        <v>1442</v>
      </c>
      <c r="O920" s="9">
        <f t="shared" si="154"/>
        <v>8</v>
      </c>
      <c r="P920" s="7">
        <v>11.4421</v>
      </c>
      <c r="Q920" s="7">
        <f t="shared" si="157"/>
        <v>26.0227</v>
      </c>
      <c r="R920" s="9">
        <v>1</v>
      </c>
      <c r="S920" s="9">
        <v>0</v>
      </c>
      <c r="T920" s="9">
        <v>1</v>
      </c>
      <c r="U920" s="9">
        <v>0</v>
      </c>
      <c r="V920" s="9">
        <v>0</v>
      </c>
      <c r="W920" s="25">
        <v>0</v>
      </c>
      <c r="X920" s="9">
        <v>1</v>
      </c>
      <c r="Y920" s="9">
        <v>0</v>
      </c>
      <c r="Z920" s="25">
        <v>0</v>
      </c>
      <c r="AA920" s="9">
        <v>1</v>
      </c>
      <c r="AB920" s="25">
        <v>0</v>
      </c>
      <c r="AC920" s="17">
        <v>2005</v>
      </c>
      <c r="AD920" s="27">
        <f t="shared" si="158"/>
        <v>2.4850000000000011E-2</v>
      </c>
      <c r="AE920" s="27">
        <f t="shared" si="158"/>
        <v>2.4850000000000011E-2</v>
      </c>
      <c r="AF920" s="34">
        <v>0.68359999999999999</v>
      </c>
      <c r="AG920" s="34">
        <v>0.26669999999999999</v>
      </c>
      <c r="AH920" s="33">
        <v>1</v>
      </c>
      <c r="AI920" s="15">
        <v>0</v>
      </c>
      <c r="AJ920">
        <v>1</v>
      </c>
      <c r="AK920" s="31">
        <v>0</v>
      </c>
      <c r="AL920" t="s">
        <v>87</v>
      </c>
      <c r="AM920" s="31" t="s">
        <v>87</v>
      </c>
      <c r="AN920">
        <v>0</v>
      </c>
      <c r="AO920" s="15">
        <v>1</v>
      </c>
      <c r="AP920">
        <v>0</v>
      </c>
      <c r="AQ920" s="15">
        <v>1</v>
      </c>
      <c r="AR920" s="15" t="s">
        <v>5</v>
      </c>
      <c r="AS920">
        <v>0</v>
      </c>
      <c r="AT920">
        <v>1</v>
      </c>
      <c r="AU920">
        <v>0</v>
      </c>
      <c r="AV920">
        <v>0</v>
      </c>
      <c r="AW920">
        <v>0</v>
      </c>
      <c r="AX920">
        <v>0</v>
      </c>
      <c r="AY920" s="15">
        <v>0</v>
      </c>
      <c r="AZ920">
        <v>0</v>
      </c>
      <c r="BA920">
        <v>1</v>
      </c>
      <c r="BB920" s="15">
        <v>0</v>
      </c>
      <c r="BC920">
        <v>1178</v>
      </c>
      <c r="BD920">
        <v>148</v>
      </c>
      <c r="BE920" s="21">
        <v>0.29499999999999998</v>
      </c>
      <c r="BF920" s="21">
        <v>43.464799999999997</v>
      </c>
      <c r="BG920">
        <v>1</v>
      </c>
      <c r="BH920">
        <v>0</v>
      </c>
      <c r="BI920">
        <v>0</v>
      </c>
      <c r="BJ920">
        <v>0</v>
      </c>
      <c r="BK920">
        <v>0</v>
      </c>
      <c r="BL920" s="15">
        <v>0</v>
      </c>
      <c r="BM920">
        <v>0</v>
      </c>
      <c r="BN920">
        <v>0</v>
      </c>
      <c r="BO920">
        <v>1</v>
      </c>
      <c r="BP920" s="15">
        <v>0</v>
      </c>
      <c r="BQ920">
        <v>0</v>
      </c>
      <c r="BR920">
        <v>0</v>
      </c>
      <c r="BS920" s="15">
        <v>0</v>
      </c>
      <c r="BT920">
        <v>1</v>
      </c>
      <c r="BU920">
        <v>1</v>
      </c>
      <c r="BV920">
        <v>0</v>
      </c>
      <c r="BW920">
        <v>0</v>
      </c>
      <c r="BX920">
        <v>0</v>
      </c>
      <c r="BY920">
        <v>0</v>
      </c>
      <c r="BZ920">
        <v>0</v>
      </c>
      <c r="CA920">
        <v>1</v>
      </c>
      <c r="CB920">
        <v>0</v>
      </c>
      <c r="CC920">
        <v>0</v>
      </c>
      <c r="CD920">
        <v>0</v>
      </c>
      <c r="CE920" s="15">
        <v>1</v>
      </c>
      <c r="CF920">
        <v>0.17100000000000001</v>
      </c>
      <c r="CG920">
        <v>120</v>
      </c>
      <c r="CH920">
        <v>1</v>
      </c>
      <c r="CI920">
        <v>0</v>
      </c>
      <c r="CJ920">
        <v>30</v>
      </c>
      <c r="CK920" s="28" t="s">
        <v>80</v>
      </c>
    </row>
    <row r="921" spans="1:89" x14ac:dyDescent="0.35">
      <c r="A921">
        <v>920</v>
      </c>
      <c r="B921">
        <v>63</v>
      </c>
      <c r="C921" s="21" t="s">
        <v>230</v>
      </c>
      <c r="D921" s="11">
        <v>12.61</v>
      </c>
      <c r="E921" s="12">
        <f t="shared" si="156"/>
        <v>1.0845912355395002</v>
      </c>
      <c r="F921" s="7">
        <v>11.6265</v>
      </c>
      <c r="G921" s="8">
        <v>0</v>
      </c>
      <c r="H921" s="9">
        <v>0</v>
      </c>
      <c r="I921" s="9">
        <v>1</v>
      </c>
      <c r="J921" s="9">
        <v>0</v>
      </c>
      <c r="K921" s="9">
        <v>0</v>
      </c>
      <c r="L921" s="8">
        <v>1450</v>
      </c>
      <c r="M921" s="9">
        <v>7</v>
      </c>
      <c r="N921" s="9">
        <f t="shared" si="153"/>
        <v>1442</v>
      </c>
      <c r="O921" s="9">
        <f t="shared" si="154"/>
        <v>8</v>
      </c>
      <c r="P921" s="7">
        <v>11.4421</v>
      </c>
      <c r="Q921" s="7">
        <f t="shared" si="157"/>
        <v>26.0227</v>
      </c>
      <c r="R921" s="9">
        <v>1</v>
      </c>
      <c r="S921" s="9">
        <v>0</v>
      </c>
      <c r="T921" s="9">
        <v>1</v>
      </c>
      <c r="U921" s="9">
        <v>0</v>
      </c>
      <c r="V921" s="9">
        <v>0</v>
      </c>
      <c r="W921" s="25">
        <v>0</v>
      </c>
      <c r="X921" s="9">
        <v>1</v>
      </c>
      <c r="Y921" s="9">
        <v>0</v>
      </c>
      <c r="Z921" s="25">
        <v>0</v>
      </c>
      <c r="AA921" s="9">
        <v>1</v>
      </c>
      <c r="AB921" s="25">
        <v>0</v>
      </c>
      <c r="AC921" s="17">
        <v>2005</v>
      </c>
      <c r="AD921" s="27">
        <f t="shared" si="158"/>
        <v>2.4850000000000011E-2</v>
      </c>
      <c r="AE921" s="27">
        <f t="shared" si="158"/>
        <v>2.4850000000000011E-2</v>
      </c>
      <c r="AF921" s="34">
        <v>0.68359999999999999</v>
      </c>
      <c r="AG921" s="34">
        <v>0.26669999999999999</v>
      </c>
      <c r="AH921" s="33">
        <v>1</v>
      </c>
      <c r="AI921" s="15">
        <v>0</v>
      </c>
      <c r="AJ921">
        <v>1</v>
      </c>
      <c r="AK921" s="31">
        <v>0</v>
      </c>
      <c r="AL921" t="s">
        <v>87</v>
      </c>
      <c r="AM921" s="31" t="s">
        <v>87</v>
      </c>
      <c r="AN921">
        <v>0</v>
      </c>
      <c r="AO921" s="15">
        <v>1</v>
      </c>
      <c r="AP921">
        <v>0</v>
      </c>
      <c r="AQ921" s="15">
        <v>1</v>
      </c>
      <c r="AR921" s="15" t="s">
        <v>5</v>
      </c>
      <c r="AS921">
        <v>0</v>
      </c>
      <c r="AT921">
        <v>1</v>
      </c>
      <c r="AU921">
        <v>0</v>
      </c>
      <c r="AV921">
        <v>0</v>
      </c>
      <c r="AW921">
        <v>0</v>
      </c>
      <c r="AX921">
        <v>0</v>
      </c>
      <c r="AY921" s="15">
        <v>0</v>
      </c>
      <c r="AZ921">
        <v>0</v>
      </c>
      <c r="BA921">
        <v>1</v>
      </c>
      <c r="BB921" s="15">
        <v>0</v>
      </c>
      <c r="BC921">
        <v>1178</v>
      </c>
      <c r="BD921">
        <v>148</v>
      </c>
      <c r="BE921" s="21">
        <v>0.29499999999999998</v>
      </c>
      <c r="BF921" s="21">
        <v>43.464799999999997</v>
      </c>
      <c r="BG921">
        <v>0</v>
      </c>
      <c r="BH921">
        <v>0</v>
      </c>
      <c r="BI921">
        <v>0</v>
      </c>
      <c r="BJ921">
        <v>0</v>
      </c>
      <c r="BK921">
        <v>0</v>
      </c>
      <c r="BL921" s="15">
        <v>1</v>
      </c>
      <c r="BM921">
        <v>0</v>
      </c>
      <c r="BN921">
        <v>1</v>
      </c>
      <c r="BO921">
        <v>0</v>
      </c>
      <c r="BP921" s="15">
        <v>0</v>
      </c>
      <c r="BQ921">
        <v>0</v>
      </c>
      <c r="BR921">
        <v>0</v>
      </c>
      <c r="BS921" s="15">
        <v>0</v>
      </c>
      <c r="BT921">
        <v>1</v>
      </c>
      <c r="BU921">
        <v>1</v>
      </c>
      <c r="BV921">
        <v>0</v>
      </c>
      <c r="BW921">
        <v>0</v>
      </c>
      <c r="BX921">
        <v>0</v>
      </c>
      <c r="BY921">
        <v>0</v>
      </c>
      <c r="BZ921">
        <v>0</v>
      </c>
      <c r="CA921">
        <v>1</v>
      </c>
      <c r="CB921">
        <v>0</v>
      </c>
      <c r="CC921">
        <v>0</v>
      </c>
      <c r="CD921">
        <v>0</v>
      </c>
      <c r="CE921" s="15">
        <v>1</v>
      </c>
      <c r="CF921">
        <v>0.17100000000000001</v>
      </c>
      <c r="CG921">
        <v>120</v>
      </c>
      <c r="CH921">
        <v>1</v>
      </c>
      <c r="CI921">
        <v>0</v>
      </c>
      <c r="CJ921">
        <v>30</v>
      </c>
      <c r="CK921" s="28" t="s">
        <v>80</v>
      </c>
    </row>
    <row r="922" spans="1:89" x14ac:dyDescent="0.35">
      <c r="A922">
        <v>921</v>
      </c>
      <c r="B922">
        <v>63</v>
      </c>
      <c r="C922" s="21" t="s">
        <v>230</v>
      </c>
      <c r="D922" s="11">
        <v>7.89</v>
      </c>
      <c r="E922" s="12">
        <f t="shared" si="156"/>
        <v>0.7504708277055947</v>
      </c>
      <c r="F922" s="7">
        <v>10.513400000000001</v>
      </c>
      <c r="G922" s="8">
        <v>0</v>
      </c>
      <c r="H922" s="9">
        <v>0</v>
      </c>
      <c r="I922" s="9">
        <v>1</v>
      </c>
      <c r="J922" s="9">
        <v>0</v>
      </c>
      <c r="K922" s="9">
        <v>0</v>
      </c>
      <c r="L922" s="8">
        <v>1015</v>
      </c>
      <c r="M922" s="9">
        <v>7</v>
      </c>
      <c r="N922" s="9">
        <f t="shared" si="153"/>
        <v>1007</v>
      </c>
      <c r="O922" s="9">
        <f t="shared" si="154"/>
        <v>8</v>
      </c>
      <c r="P922" s="7">
        <v>12.0837</v>
      </c>
      <c r="Q922" s="7">
        <f t="shared" si="157"/>
        <v>21.452300000000001</v>
      </c>
      <c r="R922" s="9">
        <v>1</v>
      </c>
      <c r="S922" s="9">
        <v>0</v>
      </c>
      <c r="T922" s="9">
        <v>1</v>
      </c>
      <c r="U922" s="9">
        <v>0</v>
      </c>
      <c r="V922" s="9">
        <v>0</v>
      </c>
      <c r="W922" s="25">
        <v>0</v>
      </c>
      <c r="X922" s="9">
        <v>1</v>
      </c>
      <c r="Y922" s="9">
        <v>0</v>
      </c>
      <c r="Z922" s="25">
        <v>0</v>
      </c>
      <c r="AA922" s="9">
        <v>1</v>
      </c>
      <c r="AB922" s="25">
        <v>0</v>
      </c>
      <c r="AC922" s="17">
        <v>2005</v>
      </c>
      <c r="AD922" s="27">
        <f t="shared" si="158"/>
        <v>2.4600000000000011E-2</v>
      </c>
      <c r="AE922" s="27">
        <f t="shared" si="158"/>
        <v>2.4600000000000011E-2</v>
      </c>
      <c r="AF922" s="27">
        <v>0.60699999999999998</v>
      </c>
      <c r="AG922" s="34">
        <v>0.34379999999999999</v>
      </c>
      <c r="AH922" s="33">
        <v>1</v>
      </c>
      <c r="AI922" s="15">
        <v>0</v>
      </c>
      <c r="AJ922">
        <v>0</v>
      </c>
      <c r="AK922" s="31">
        <v>1</v>
      </c>
      <c r="AL922" t="s">
        <v>87</v>
      </c>
      <c r="AM922" s="31" t="s">
        <v>87</v>
      </c>
      <c r="AN922">
        <v>0</v>
      </c>
      <c r="AO922" s="15">
        <v>1</v>
      </c>
      <c r="AP922">
        <v>0</v>
      </c>
      <c r="AQ922" s="15">
        <v>1</v>
      </c>
      <c r="AR922" s="15" t="s">
        <v>5</v>
      </c>
      <c r="AS922">
        <v>0</v>
      </c>
      <c r="AT922">
        <v>1</v>
      </c>
      <c r="AU922">
        <v>0</v>
      </c>
      <c r="AV922">
        <v>0</v>
      </c>
      <c r="AW922">
        <v>0</v>
      </c>
      <c r="AX922">
        <v>0</v>
      </c>
      <c r="AY922" s="15">
        <v>0</v>
      </c>
      <c r="AZ922">
        <v>0</v>
      </c>
      <c r="BA922">
        <v>1</v>
      </c>
      <c r="BB922" s="15">
        <v>0</v>
      </c>
      <c r="BC922">
        <v>1178</v>
      </c>
      <c r="BD922">
        <v>148</v>
      </c>
      <c r="BE922" s="21">
        <v>0.29499999999999998</v>
      </c>
      <c r="BF922" s="21">
        <v>39.536000000000001</v>
      </c>
      <c r="BG922">
        <v>1</v>
      </c>
      <c r="BH922">
        <v>0</v>
      </c>
      <c r="BI922">
        <v>0</v>
      </c>
      <c r="BJ922">
        <v>0</v>
      </c>
      <c r="BK922">
        <v>0</v>
      </c>
      <c r="BL922" s="15">
        <v>0</v>
      </c>
      <c r="BM922">
        <v>0</v>
      </c>
      <c r="BN922">
        <v>0</v>
      </c>
      <c r="BO922">
        <v>1</v>
      </c>
      <c r="BP922" s="15">
        <v>0</v>
      </c>
      <c r="BQ922">
        <v>0</v>
      </c>
      <c r="BR922">
        <v>0</v>
      </c>
      <c r="BS922" s="15">
        <v>0</v>
      </c>
      <c r="BT922">
        <v>1</v>
      </c>
      <c r="BU922">
        <v>1</v>
      </c>
      <c r="BV922">
        <v>0</v>
      </c>
      <c r="BW922">
        <v>0</v>
      </c>
      <c r="BX922">
        <v>0</v>
      </c>
      <c r="BY922">
        <v>0</v>
      </c>
      <c r="BZ922">
        <v>0</v>
      </c>
      <c r="CA922">
        <v>1</v>
      </c>
      <c r="CB922">
        <v>0</v>
      </c>
      <c r="CC922">
        <v>0</v>
      </c>
      <c r="CD922">
        <v>0</v>
      </c>
      <c r="CE922" s="15">
        <v>1</v>
      </c>
      <c r="CF922">
        <v>0.17100000000000001</v>
      </c>
      <c r="CG922">
        <v>120</v>
      </c>
      <c r="CH922">
        <v>1</v>
      </c>
      <c r="CI922">
        <v>0</v>
      </c>
      <c r="CJ922">
        <v>30</v>
      </c>
      <c r="CK922" s="28" t="s">
        <v>80</v>
      </c>
    </row>
    <row r="923" spans="1:89" x14ac:dyDescent="0.35">
      <c r="A923">
        <v>922</v>
      </c>
      <c r="B923">
        <v>63</v>
      </c>
      <c r="C923" s="21" t="s">
        <v>230</v>
      </c>
      <c r="D923" s="11">
        <v>14.47</v>
      </c>
      <c r="E923" s="12">
        <f t="shared" si="156"/>
        <v>1.7882742597261359</v>
      </c>
      <c r="F923" s="7">
        <v>8.0915999999999997</v>
      </c>
      <c r="G923" s="8">
        <v>0</v>
      </c>
      <c r="H923" s="9">
        <v>0</v>
      </c>
      <c r="I923" s="9">
        <v>1</v>
      </c>
      <c r="J923" s="9">
        <v>0</v>
      </c>
      <c r="K923" s="9">
        <v>0</v>
      </c>
      <c r="L923" s="8">
        <v>1015</v>
      </c>
      <c r="M923" s="9">
        <v>7</v>
      </c>
      <c r="N923" s="9">
        <f t="shared" si="153"/>
        <v>1007</v>
      </c>
      <c r="O923" s="9">
        <f t="shared" si="154"/>
        <v>8</v>
      </c>
      <c r="P923" s="7">
        <v>12.0837</v>
      </c>
      <c r="Q923" s="7">
        <f t="shared" si="157"/>
        <v>21.452300000000001</v>
      </c>
      <c r="R923" s="9">
        <v>1</v>
      </c>
      <c r="S923" s="9">
        <v>0</v>
      </c>
      <c r="T923" s="9">
        <v>1</v>
      </c>
      <c r="U923" s="9">
        <v>0</v>
      </c>
      <c r="V923" s="9">
        <v>0</v>
      </c>
      <c r="W923" s="25">
        <v>0</v>
      </c>
      <c r="X923" s="9">
        <v>1</v>
      </c>
      <c r="Y923" s="9">
        <v>0</v>
      </c>
      <c r="Z923" s="25">
        <v>0</v>
      </c>
      <c r="AA923" s="9">
        <v>1</v>
      </c>
      <c r="AB923" s="25">
        <v>0</v>
      </c>
      <c r="AC923" s="17">
        <v>2005</v>
      </c>
      <c r="AD923" s="27">
        <f t="shared" si="158"/>
        <v>2.4600000000000011E-2</v>
      </c>
      <c r="AE923" s="27">
        <f t="shared" si="158"/>
        <v>2.4600000000000011E-2</v>
      </c>
      <c r="AF923" s="27">
        <v>0.60699999999999998</v>
      </c>
      <c r="AG923" s="34">
        <v>0.34379999999999999</v>
      </c>
      <c r="AH923" s="33">
        <v>1</v>
      </c>
      <c r="AI923" s="15">
        <v>0</v>
      </c>
      <c r="AJ923">
        <v>0</v>
      </c>
      <c r="AK923" s="31">
        <v>1</v>
      </c>
      <c r="AL923" t="s">
        <v>87</v>
      </c>
      <c r="AM923" s="31" t="s">
        <v>87</v>
      </c>
      <c r="AN923">
        <v>0</v>
      </c>
      <c r="AO923" s="15">
        <v>1</v>
      </c>
      <c r="AP923">
        <v>0</v>
      </c>
      <c r="AQ923" s="15">
        <v>1</v>
      </c>
      <c r="AR923" s="15" t="s">
        <v>5</v>
      </c>
      <c r="AS923">
        <v>0</v>
      </c>
      <c r="AT923">
        <v>1</v>
      </c>
      <c r="AU923">
        <v>0</v>
      </c>
      <c r="AV923">
        <v>0</v>
      </c>
      <c r="AW923">
        <v>0</v>
      </c>
      <c r="AX923">
        <v>0</v>
      </c>
      <c r="AY923" s="15">
        <v>0</v>
      </c>
      <c r="AZ923">
        <v>0</v>
      </c>
      <c r="BA923">
        <v>1</v>
      </c>
      <c r="BB923" s="15">
        <v>0</v>
      </c>
      <c r="BC923">
        <v>1178</v>
      </c>
      <c r="BD923">
        <v>148</v>
      </c>
      <c r="BE923" s="21">
        <v>0.29499999999999998</v>
      </c>
      <c r="BF923" s="21">
        <v>39.536000000000001</v>
      </c>
      <c r="BG923">
        <v>0</v>
      </c>
      <c r="BH923">
        <v>0</v>
      </c>
      <c r="BI923">
        <v>0</v>
      </c>
      <c r="BJ923">
        <v>0</v>
      </c>
      <c r="BK923">
        <v>0</v>
      </c>
      <c r="BL923" s="15">
        <v>1</v>
      </c>
      <c r="BM923">
        <v>0</v>
      </c>
      <c r="BN923">
        <v>1</v>
      </c>
      <c r="BO923">
        <v>0</v>
      </c>
      <c r="BP923" s="15">
        <v>0</v>
      </c>
      <c r="BQ923">
        <v>0</v>
      </c>
      <c r="BR923">
        <v>0</v>
      </c>
      <c r="BS923" s="15">
        <v>0</v>
      </c>
      <c r="BT923">
        <v>1</v>
      </c>
      <c r="BU923">
        <v>1</v>
      </c>
      <c r="BV923">
        <v>0</v>
      </c>
      <c r="BW923">
        <v>0</v>
      </c>
      <c r="BX923">
        <v>0</v>
      </c>
      <c r="BY923">
        <v>0</v>
      </c>
      <c r="BZ923">
        <v>0</v>
      </c>
      <c r="CA923">
        <v>1</v>
      </c>
      <c r="CB923">
        <v>0</v>
      </c>
      <c r="CC923">
        <v>0</v>
      </c>
      <c r="CD923">
        <v>0</v>
      </c>
      <c r="CE923" s="15">
        <v>1</v>
      </c>
      <c r="CF923">
        <v>0.17100000000000001</v>
      </c>
      <c r="CG923">
        <v>120</v>
      </c>
      <c r="CH923">
        <v>1</v>
      </c>
      <c r="CI923">
        <v>0</v>
      </c>
      <c r="CJ923">
        <v>30</v>
      </c>
      <c r="CK923" s="28" t="s">
        <v>80</v>
      </c>
    </row>
    <row r="924" spans="1:89" x14ac:dyDescent="0.35">
      <c r="A924">
        <v>923</v>
      </c>
      <c r="B924">
        <v>63</v>
      </c>
      <c r="C924" s="21" t="s">
        <v>230</v>
      </c>
      <c r="D924" s="11">
        <v>7.89</v>
      </c>
      <c r="E924" s="12">
        <f t="shared" si="156"/>
        <v>0.7504708277055947</v>
      </c>
      <c r="F924" s="7">
        <v>10.513400000000001</v>
      </c>
      <c r="G924" s="8">
        <v>0</v>
      </c>
      <c r="H924" s="9">
        <v>0</v>
      </c>
      <c r="I924" s="9">
        <v>1</v>
      </c>
      <c r="J924" s="9">
        <v>0</v>
      </c>
      <c r="K924" s="9">
        <v>0</v>
      </c>
      <c r="L924" s="8">
        <v>1015</v>
      </c>
      <c r="M924" s="9">
        <v>7</v>
      </c>
      <c r="N924" s="9">
        <f t="shared" si="153"/>
        <v>1007</v>
      </c>
      <c r="O924" s="9">
        <f t="shared" si="154"/>
        <v>8</v>
      </c>
      <c r="P924" s="7">
        <v>12.0837</v>
      </c>
      <c r="Q924" s="7">
        <f t="shared" si="157"/>
        <v>21.452300000000001</v>
      </c>
      <c r="R924" s="9">
        <v>1</v>
      </c>
      <c r="S924" s="9">
        <v>0</v>
      </c>
      <c r="T924" s="9">
        <v>1</v>
      </c>
      <c r="U924" s="9">
        <v>0</v>
      </c>
      <c r="V924" s="9">
        <v>0</v>
      </c>
      <c r="W924" s="25">
        <v>0</v>
      </c>
      <c r="X924" s="9">
        <v>1</v>
      </c>
      <c r="Y924" s="9">
        <v>0</v>
      </c>
      <c r="Z924" s="25">
        <v>0</v>
      </c>
      <c r="AA924" s="9">
        <v>1</v>
      </c>
      <c r="AB924" s="25">
        <v>0</v>
      </c>
      <c r="AC924" s="17">
        <v>2005</v>
      </c>
      <c r="AD924" s="27">
        <f t="shared" si="158"/>
        <v>2.4600000000000011E-2</v>
      </c>
      <c r="AE924" s="27">
        <f t="shared" si="158"/>
        <v>2.4600000000000011E-2</v>
      </c>
      <c r="AF924" s="27">
        <v>0.60699999999999998</v>
      </c>
      <c r="AG924" s="34">
        <v>0.34379999999999999</v>
      </c>
      <c r="AH924" s="33">
        <v>1</v>
      </c>
      <c r="AI924" s="15">
        <v>0</v>
      </c>
      <c r="AJ924">
        <v>0</v>
      </c>
      <c r="AK924" s="31">
        <v>1</v>
      </c>
      <c r="AL924" t="s">
        <v>87</v>
      </c>
      <c r="AM924" s="31" t="s">
        <v>87</v>
      </c>
      <c r="AN924">
        <v>0</v>
      </c>
      <c r="AO924" s="15">
        <v>1</v>
      </c>
      <c r="AP924">
        <v>0</v>
      </c>
      <c r="AQ924" s="15">
        <v>1</v>
      </c>
      <c r="AR924" s="15" t="s">
        <v>5</v>
      </c>
      <c r="AS924">
        <v>0</v>
      </c>
      <c r="AT924">
        <v>1</v>
      </c>
      <c r="AU924">
        <v>0</v>
      </c>
      <c r="AV924">
        <v>0</v>
      </c>
      <c r="AW924">
        <v>0</v>
      </c>
      <c r="AX924">
        <v>0</v>
      </c>
      <c r="AY924" s="15">
        <v>0</v>
      </c>
      <c r="AZ924">
        <v>0</v>
      </c>
      <c r="BA924">
        <v>1</v>
      </c>
      <c r="BB924" s="15">
        <v>0</v>
      </c>
      <c r="BC924">
        <v>1178</v>
      </c>
      <c r="BD924">
        <v>148</v>
      </c>
      <c r="BE924" s="21">
        <v>0.29499999999999998</v>
      </c>
      <c r="BF924" s="21">
        <v>39.536000000000001</v>
      </c>
      <c r="BG924">
        <v>1</v>
      </c>
      <c r="BH924">
        <v>0</v>
      </c>
      <c r="BI924">
        <v>0</v>
      </c>
      <c r="BJ924">
        <v>0</v>
      </c>
      <c r="BK924">
        <v>0</v>
      </c>
      <c r="BL924" s="15">
        <v>0</v>
      </c>
      <c r="BM924">
        <v>0</v>
      </c>
      <c r="BN924">
        <v>0</v>
      </c>
      <c r="BO924">
        <v>1</v>
      </c>
      <c r="BP924" s="15">
        <v>0</v>
      </c>
      <c r="BQ924">
        <v>0</v>
      </c>
      <c r="BR924">
        <v>0</v>
      </c>
      <c r="BS924" s="15">
        <v>0</v>
      </c>
      <c r="BT924">
        <v>1</v>
      </c>
      <c r="BU924">
        <v>1</v>
      </c>
      <c r="BV924">
        <v>0</v>
      </c>
      <c r="BW924">
        <v>0</v>
      </c>
      <c r="BX924">
        <v>0</v>
      </c>
      <c r="BY924">
        <v>0</v>
      </c>
      <c r="BZ924">
        <v>0</v>
      </c>
      <c r="CA924">
        <v>1</v>
      </c>
      <c r="CB924">
        <v>0</v>
      </c>
      <c r="CC924">
        <v>0</v>
      </c>
      <c r="CD924">
        <v>0</v>
      </c>
      <c r="CE924" s="15">
        <v>1</v>
      </c>
      <c r="CF924">
        <v>0.17100000000000001</v>
      </c>
      <c r="CG924">
        <v>120</v>
      </c>
      <c r="CH924">
        <v>1</v>
      </c>
      <c r="CI924">
        <v>0</v>
      </c>
      <c r="CJ924">
        <v>30</v>
      </c>
      <c r="CK924" s="28" t="s">
        <v>80</v>
      </c>
    </row>
    <row r="925" spans="1:89" x14ac:dyDescent="0.35">
      <c r="A925">
        <v>924</v>
      </c>
      <c r="B925">
        <v>63</v>
      </c>
      <c r="C925" s="21" t="s">
        <v>230</v>
      </c>
      <c r="D925" s="11">
        <v>21.5</v>
      </c>
      <c r="E925" s="12">
        <f t="shared" si="156"/>
        <v>4.4340867843590166</v>
      </c>
      <c r="F925" s="7">
        <v>4.8487999999999998</v>
      </c>
      <c r="G925" s="8">
        <v>0</v>
      </c>
      <c r="H925" s="9">
        <v>0</v>
      </c>
      <c r="I925" s="9">
        <v>1</v>
      </c>
      <c r="J925" s="9">
        <v>0</v>
      </c>
      <c r="K925" s="9">
        <v>0</v>
      </c>
      <c r="L925" s="8">
        <v>1015</v>
      </c>
      <c r="M925" s="9">
        <v>7</v>
      </c>
      <c r="N925" s="9">
        <f t="shared" si="153"/>
        <v>1007</v>
      </c>
      <c r="O925" s="9">
        <f t="shared" si="154"/>
        <v>8</v>
      </c>
      <c r="P925" s="7">
        <v>12.0837</v>
      </c>
      <c r="Q925" s="7">
        <f t="shared" si="157"/>
        <v>21.452300000000001</v>
      </c>
      <c r="R925" s="9">
        <v>1</v>
      </c>
      <c r="S925" s="9">
        <v>0</v>
      </c>
      <c r="T925" s="9">
        <v>1</v>
      </c>
      <c r="U925" s="9">
        <v>0</v>
      </c>
      <c r="V925" s="9">
        <v>0</v>
      </c>
      <c r="W925" s="25">
        <v>0</v>
      </c>
      <c r="X925" s="9">
        <v>1</v>
      </c>
      <c r="Y925" s="9">
        <v>0</v>
      </c>
      <c r="Z925" s="25">
        <v>0</v>
      </c>
      <c r="AA925" s="9">
        <v>1</v>
      </c>
      <c r="AB925" s="25">
        <v>0</v>
      </c>
      <c r="AC925" s="17">
        <v>2005</v>
      </c>
      <c r="AD925" s="27">
        <f t="shared" si="158"/>
        <v>2.4600000000000011E-2</v>
      </c>
      <c r="AE925" s="27">
        <f t="shared" si="158"/>
        <v>2.4600000000000011E-2</v>
      </c>
      <c r="AF925" s="27">
        <v>0.60699999999999998</v>
      </c>
      <c r="AG925" s="34">
        <v>0.34379999999999999</v>
      </c>
      <c r="AH925" s="33">
        <v>1</v>
      </c>
      <c r="AI925" s="15">
        <v>0</v>
      </c>
      <c r="AJ925">
        <v>0</v>
      </c>
      <c r="AK925" s="31">
        <v>1</v>
      </c>
      <c r="AL925" t="s">
        <v>87</v>
      </c>
      <c r="AM925" s="31" t="s">
        <v>87</v>
      </c>
      <c r="AN925">
        <v>0</v>
      </c>
      <c r="AO925" s="15">
        <v>1</v>
      </c>
      <c r="AP925">
        <v>0</v>
      </c>
      <c r="AQ925" s="15">
        <v>1</v>
      </c>
      <c r="AR925" s="15" t="s">
        <v>5</v>
      </c>
      <c r="AS925">
        <v>0</v>
      </c>
      <c r="AT925">
        <v>1</v>
      </c>
      <c r="AU925">
        <v>0</v>
      </c>
      <c r="AV925">
        <v>0</v>
      </c>
      <c r="AW925">
        <v>0</v>
      </c>
      <c r="AX925">
        <v>0</v>
      </c>
      <c r="AY925" s="15">
        <v>0</v>
      </c>
      <c r="AZ925">
        <v>0</v>
      </c>
      <c r="BA925">
        <v>1</v>
      </c>
      <c r="BB925" s="15">
        <v>0</v>
      </c>
      <c r="BC925">
        <v>1178</v>
      </c>
      <c r="BD925">
        <v>148</v>
      </c>
      <c r="BE925" s="21">
        <v>0.29499999999999998</v>
      </c>
      <c r="BF925" s="21">
        <v>39.536000000000001</v>
      </c>
      <c r="BG925">
        <v>0</v>
      </c>
      <c r="BH925">
        <v>0</v>
      </c>
      <c r="BI925">
        <v>1</v>
      </c>
      <c r="BJ925">
        <v>0</v>
      </c>
      <c r="BK925">
        <v>0</v>
      </c>
      <c r="BL925" s="15">
        <v>0</v>
      </c>
      <c r="BM925">
        <v>0</v>
      </c>
      <c r="BN925">
        <v>0</v>
      </c>
      <c r="BO925">
        <v>1</v>
      </c>
      <c r="BP925" s="15">
        <v>0</v>
      </c>
      <c r="BQ925">
        <v>0</v>
      </c>
      <c r="BR925">
        <v>0</v>
      </c>
      <c r="BS925" s="15">
        <v>0</v>
      </c>
      <c r="BT925">
        <v>1</v>
      </c>
      <c r="BU925">
        <v>1</v>
      </c>
      <c r="BV925">
        <v>0</v>
      </c>
      <c r="BW925">
        <v>0</v>
      </c>
      <c r="BX925">
        <v>0</v>
      </c>
      <c r="BY925">
        <v>0</v>
      </c>
      <c r="BZ925">
        <v>0</v>
      </c>
      <c r="CA925">
        <v>1</v>
      </c>
      <c r="CB925">
        <v>0</v>
      </c>
      <c r="CC925">
        <v>0</v>
      </c>
      <c r="CD925">
        <v>0</v>
      </c>
      <c r="CE925" s="15">
        <v>1</v>
      </c>
      <c r="CF925">
        <v>0.17100000000000001</v>
      </c>
      <c r="CG925">
        <v>120</v>
      </c>
      <c r="CH925">
        <v>1</v>
      </c>
      <c r="CI925">
        <v>0</v>
      </c>
      <c r="CJ925">
        <v>30</v>
      </c>
      <c r="CK925" s="28" t="s">
        <v>80</v>
      </c>
    </row>
    <row r="926" spans="1:89" x14ac:dyDescent="0.35">
      <c r="A926">
        <v>925</v>
      </c>
      <c r="B926">
        <v>64</v>
      </c>
      <c r="C926" s="21" t="s">
        <v>231</v>
      </c>
      <c r="D926" s="11">
        <v>7.3</v>
      </c>
      <c r="E926" s="12">
        <f t="shared" si="156"/>
        <v>0.74940971152859048</v>
      </c>
      <c r="F926" s="7">
        <v>9.7409999999999997</v>
      </c>
      <c r="G926" s="8">
        <v>1</v>
      </c>
      <c r="H926" s="9">
        <v>0</v>
      </c>
      <c r="I926" s="9">
        <v>0</v>
      </c>
      <c r="J926" s="9">
        <v>0</v>
      </c>
      <c r="K926" s="9">
        <v>0</v>
      </c>
      <c r="L926" s="8">
        <v>684</v>
      </c>
      <c r="M926" s="9">
        <v>10</v>
      </c>
      <c r="N926" s="9">
        <f t="shared" si="153"/>
        <v>673</v>
      </c>
      <c r="O926" s="9">
        <f t="shared" si="154"/>
        <v>12</v>
      </c>
      <c r="P926" s="7">
        <v>11.35</v>
      </c>
      <c r="Q926" s="7">
        <v>16.489999999999998</v>
      </c>
      <c r="R926" s="9">
        <v>1</v>
      </c>
      <c r="S926" s="9">
        <v>0</v>
      </c>
      <c r="T926" s="9">
        <v>1</v>
      </c>
      <c r="U926" s="9">
        <v>0</v>
      </c>
      <c r="V926" s="9">
        <v>0</v>
      </c>
      <c r="W926" s="25">
        <v>0</v>
      </c>
      <c r="X926" s="9">
        <v>0</v>
      </c>
      <c r="Y926" s="9">
        <v>0</v>
      </c>
      <c r="Z926" s="25">
        <v>1</v>
      </c>
      <c r="AA926" s="9">
        <v>1</v>
      </c>
      <c r="AB926" s="25">
        <v>0</v>
      </c>
      <c r="AC926" s="17">
        <v>2007</v>
      </c>
      <c r="AD926" s="27">
        <v>5.0000000000000001E-3</v>
      </c>
      <c r="AE926" s="27">
        <v>1.7000000000000001E-2</v>
      </c>
      <c r="AF926" s="27">
        <f t="shared" ref="AF926:AF937" si="159">1-AD926-AE926-AG926</f>
        <v>0.64500000000000002</v>
      </c>
      <c r="AG926" s="34">
        <v>0.33300000000000002</v>
      </c>
      <c r="AH926" s="33">
        <v>1</v>
      </c>
      <c r="AI926" s="15">
        <v>0</v>
      </c>
      <c r="AJ926">
        <v>1</v>
      </c>
      <c r="AK926" s="31">
        <f t="shared" ref="AK926:AK969" si="160">1-AJ926</f>
        <v>0</v>
      </c>
      <c r="AL926" s="30">
        <f t="shared" ref="AL926:AL937" si="161">1-AM926</f>
        <v>0.59799999999999998</v>
      </c>
      <c r="AM926" s="31">
        <v>0.40200000000000002</v>
      </c>
      <c r="AN926">
        <v>0</v>
      </c>
      <c r="AO926" s="15">
        <v>1</v>
      </c>
      <c r="AP926">
        <v>0</v>
      </c>
      <c r="AQ926" s="15">
        <v>1</v>
      </c>
      <c r="AR926" s="15" t="s">
        <v>5</v>
      </c>
      <c r="AS926">
        <v>0</v>
      </c>
      <c r="AT926">
        <v>1</v>
      </c>
      <c r="AU926">
        <v>0</v>
      </c>
      <c r="AV926">
        <v>0</v>
      </c>
      <c r="AW926">
        <v>0</v>
      </c>
      <c r="AX926">
        <v>0</v>
      </c>
      <c r="AY926" s="15">
        <v>0</v>
      </c>
      <c r="AZ926">
        <v>0</v>
      </c>
      <c r="BA926">
        <v>1</v>
      </c>
      <c r="BB926" s="15">
        <v>0</v>
      </c>
      <c r="BC926">
        <v>1462</v>
      </c>
      <c r="BD926">
        <v>176</v>
      </c>
      <c r="BE926" s="56">
        <v>0.29299999999999998</v>
      </c>
      <c r="BF926" s="56">
        <f t="shared" ref="BF926:BF937" si="162">P926+Q926+6</f>
        <v>33.839999999999996</v>
      </c>
      <c r="BG926">
        <v>1</v>
      </c>
      <c r="BH926">
        <v>0</v>
      </c>
      <c r="BI926">
        <v>0</v>
      </c>
      <c r="BJ926">
        <v>0</v>
      </c>
      <c r="BK926">
        <v>0</v>
      </c>
      <c r="BL926" s="15">
        <v>0</v>
      </c>
      <c r="BM926">
        <v>0</v>
      </c>
      <c r="BN926">
        <v>0</v>
      </c>
      <c r="BO926">
        <v>1</v>
      </c>
      <c r="BP926" s="15">
        <v>0</v>
      </c>
      <c r="BQ926">
        <v>0</v>
      </c>
      <c r="BR926">
        <v>0</v>
      </c>
      <c r="BS926" s="15">
        <v>0</v>
      </c>
      <c r="BT926">
        <v>0</v>
      </c>
      <c r="BU926">
        <v>0</v>
      </c>
      <c r="BV926">
        <v>1</v>
      </c>
      <c r="BW926">
        <v>1</v>
      </c>
      <c r="BX926">
        <v>0</v>
      </c>
      <c r="BY926">
        <v>1</v>
      </c>
      <c r="BZ926">
        <v>1</v>
      </c>
      <c r="CA926">
        <v>1</v>
      </c>
      <c r="CB926">
        <v>1</v>
      </c>
      <c r="CC926">
        <v>0</v>
      </c>
      <c r="CD926">
        <v>0</v>
      </c>
      <c r="CE926" s="15">
        <v>1</v>
      </c>
      <c r="CF926">
        <v>0.29799999999999999</v>
      </c>
      <c r="CG926">
        <v>4</v>
      </c>
      <c r="CH926">
        <v>1</v>
      </c>
      <c r="CI926">
        <v>0</v>
      </c>
      <c r="CJ926">
        <v>35</v>
      </c>
      <c r="CK926" s="28" t="s">
        <v>80</v>
      </c>
    </row>
    <row r="927" spans="1:89" x14ac:dyDescent="0.35">
      <c r="A927">
        <v>926</v>
      </c>
      <c r="B927">
        <v>64</v>
      </c>
      <c r="C927" s="21" t="s">
        <v>231</v>
      </c>
      <c r="D927" s="11">
        <v>7.4</v>
      </c>
      <c r="E927" s="12">
        <f t="shared" si="156"/>
        <v>0.78748536767053312</v>
      </c>
      <c r="F927" s="7">
        <v>9.3970000000000002</v>
      </c>
      <c r="G927" s="8">
        <v>1</v>
      </c>
      <c r="H927" s="9">
        <v>0</v>
      </c>
      <c r="I927" s="9">
        <v>0</v>
      </c>
      <c r="J927" s="9">
        <v>0</v>
      </c>
      <c r="K927" s="9">
        <v>0</v>
      </c>
      <c r="L927" s="8">
        <v>628</v>
      </c>
      <c r="M927" s="9">
        <v>15</v>
      </c>
      <c r="N927" s="9">
        <f t="shared" si="153"/>
        <v>612</v>
      </c>
      <c r="O927" s="9">
        <f t="shared" si="154"/>
        <v>12</v>
      </c>
      <c r="P927" s="7">
        <v>11.35</v>
      </c>
      <c r="Q927" s="7">
        <v>16.489999999999998</v>
      </c>
      <c r="R927" s="9">
        <v>1</v>
      </c>
      <c r="S927" s="9">
        <v>0</v>
      </c>
      <c r="T927" s="9">
        <v>1</v>
      </c>
      <c r="U927" s="9">
        <v>0</v>
      </c>
      <c r="V927" s="9">
        <v>0</v>
      </c>
      <c r="W927" s="25">
        <v>0</v>
      </c>
      <c r="X927" s="9">
        <v>0</v>
      </c>
      <c r="Y927" s="9">
        <v>0</v>
      </c>
      <c r="Z927" s="25">
        <v>1</v>
      </c>
      <c r="AA927" s="9">
        <v>1</v>
      </c>
      <c r="AB927" s="25">
        <v>0</v>
      </c>
      <c r="AC927" s="17">
        <v>2007</v>
      </c>
      <c r="AD927" s="27">
        <v>5.0000000000000001E-3</v>
      </c>
      <c r="AE927" s="27">
        <v>1.7000000000000001E-2</v>
      </c>
      <c r="AF927" s="27">
        <f t="shared" si="159"/>
        <v>0.64500000000000002</v>
      </c>
      <c r="AG927" s="34">
        <v>0.33300000000000002</v>
      </c>
      <c r="AH927" s="33">
        <v>1</v>
      </c>
      <c r="AI927" s="15">
        <v>0</v>
      </c>
      <c r="AJ927">
        <v>0</v>
      </c>
      <c r="AK927" s="31">
        <f t="shared" si="160"/>
        <v>1</v>
      </c>
      <c r="AL927" s="30">
        <f t="shared" si="161"/>
        <v>0.59799999999999998</v>
      </c>
      <c r="AM927" s="31">
        <v>0.40200000000000002</v>
      </c>
      <c r="AN927">
        <v>0</v>
      </c>
      <c r="AO927" s="15">
        <v>1</v>
      </c>
      <c r="AP927">
        <v>0</v>
      </c>
      <c r="AQ927" s="15">
        <v>1</v>
      </c>
      <c r="AR927" s="15" t="s">
        <v>5</v>
      </c>
      <c r="AS927">
        <v>0</v>
      </c>
      <c r="AT927">
        <v>1</v>
      </c>
      <c r="AU927">
        <v>0</v>
      </c>
      <c r="AV927">
        <v>0</v>
      </c>
      <c r="AW927">
        <v>0</v>
      </c>
      <c r="AX927">
        <v>0</v>
      </c>
      <c r="AY927" s="15">
        <v>0</v>
      </c>
      <c r="AZ927">
        <v>0</v>
      </c>
      <c r="BA927">
        <v>1</v>
      </c>
      <c r="BB927" s="15">
        <v>0</v>
      </c>
      <c r="BC927">
        <v>1462</v>
      </c>
      <c r="BD927">
        <v>176</v>
      </c>
      <c r="BE927" s="56">
        <v>0.29299999999999998</v>
      </c>
      <c r="BF927" s="56">
        <f t="shared" si="162"/>
        <v>33.839999999999996</v>
      </c>
      <c r="BG927">
        <v>1</v>
      </c>
      <c r="BH927">
        <v>0</v>
      </c>
      <c r="BI927">
        <v>0</v>
      </c>
      <c r="BJ927">
        <v>0</v>
      </c>
      <c r="BK927">
        <v>0</v>
      </c>
      <c r="BL927" s="15">
        <v>0</v>
      </c>
      <c r="BM927">
        <v>0</v>
      </c>
      <c r="BN927">
        <v>0</v>
      </c>
      <c r="BO927">
        <v>1</v>
      </c>
      <c r="BP927" s="15">
        <v>0</v>
      </c>
      <c r="BQ927">
        <v>0</v>
      </c>
      <c r="BR927">
        <v>0</v>
      </c>
      <c r="BS927" s="15">
        <v>0</v>
      </c>
      <c r="BT927">
        <v>0</v>
      </c>
      <c r="BU927">
        <v>0</v>
      </c>
      <c r="BV927">
        <v>1</v>
      </c>
      <c r="BW927">
        <v>1</v>
      </c>
      <c r="BX927">
        <v>0</v>
      </c>
      <c r="BY927">
        <v>1</v>
      </c>
      <c r="BZ927">
        <v>1</v>
      </c>
      <c r="CA927">
        <v>1</v>
      </c>
      <c r="CB927">
        <v>1</v>
      </c>
      <c r="CC927">
        <v>1</v>
      </c>
      <c r="CD927">
        <v>0</v>
      </c>
      <c r="CE927" s="15">
        <v>1</v>
      </c>
      <c r="CF927">
        <v>0.29799999999999999</v>
      </c>
      <c r="CG927">
        <v>4</v>
      </c>
      <c r="CH927">
        <v>1</v>
      </c>
      <c r="CI927">
        <v>0</v>
      </c>
      <c r="CJ927">
        <v>35</v>
      </c>
      <c r="CK927" s="28" t="s">
        <v>80</v>
      </c>
    </row>
    <row r="928" spans="1:89" x14ac:dyDescent="0.35">
      <c r="A928">
        <v>927</v>
      </c>
      <c r="B928">
        <v>64</v>
      </c>
      <c r="C928" s="21" t="s">
        <v>231</v>
      </c>
      <c r="D928" s="11">
        <v>7.4</v>
      </c>
      <c r="E928" s="12">
        <f t="shared" si="156"/>
        <v>0.79715609178067448</v>
      </c>
      <c r="F928" s="7">
        <v>9.2829999999999995</v>
      </c>
      <c r="G928" s="8">
        <v>1</v>
      </c>
      <c r="H928" s="9">
        <v>0</v>
      </c>
      <c r="I928" s="9">
        <v>0</v>
      </c>
      <c r="J928" s="9">
        <v>0</v>
      </c>
      <c r="K928" s="9">
        <v>0</v>
      </c>
      <c r="L928" s="8">
        <v>628</v>
      </c>
      <c r="M928" s="9">
        <v>18</v>
      </c>
      <c r="N928" s="9">
        <f t="shared" si="153"/>
        <v>609</v>
      </c>
      <c r="O928" s="9">
        <f t="shared" si="154"/>
        <v>12</v>
      </c>
      <c r="P928" s="7">
        <v>11.35</v>
      </c>
      <c r="Q928" s="7">
        <v>16.489999999999998</v>
      </c>
      <c r="R928" s="9">
        <v>1</v>
      </c>
      <c r="S928" s="9">
        <v>0</v>
      </c>
      <c r="T928" s="9">
        <v>1</v>
      </c>
      <c r="U928" s="9">
        <v>0</v>
      </c>
      <c r="V928" s="9">
        <v>0</v>
      </c>
      <c r="W928" s="25">
        <v>0</v>
      </c>
      <c r="X928" s="9">
        <v>0</v>
      </c>
      <c r="Y928" s="9">
        <v>0</v>
      </c>
      <c r="Z928" s="25">
        <v>1</v>
      </c>
      <c r="AA928" s="9">
        <v>1</v>
      </c>
      <c r="AB928" s="25">
        <v>0</v>
      </c>
      <c r="AC928" s="17">
        <v>2007</v>
      </c>
      <c r="AD928" s="27">
        <v>5.0000000000000001E-3</v>
      </c>
      <c r="AE928" s="27">
        <v>1.7000000000000001E-2</v>
      </c>
      <c r="AF928" s="27">
        <f t="shared" si="159"/>
        <v>0.64500000000000002</v>
      </c>
      <c r="AG928" s="34">
        <v>0.33300000000000002</v>
      </c>
      <c r="AH928" s="33">
        <v>1</v>
      </c>
      <c r="AI928" s="15">
        <v>0</v>
      </c>
      <c r="AJ928">
        <v>1</v>
      </c>
      <c r="AK928" s="31">
        <f t="shared" si="160"/>
        <v>0</v>
      </c>
      <c r="AL928" s="30">
        <f t="shared" si="161"/>
        <v>0.59799999999999998</v>
      </c>
      <c r="AM928" s="31">
        <v>0.40200000000000002</v>
      </c>
      <c r="AN928">
        <v>0</v>
      </c>
      <c r="AO928" s="15">
        <v>1</v>
      </c>
      <c r="AP928">
        <v>0</v>
      </c>
      <c r="AQ928" s="15">
        <v>1</v>
      </c>
      <c r="AR928" s="15" t="s">
        <v>5</v>
      </c>
      <c r="AS928">
        <v>0</v>
      </c>
      <c r="AT928">
        <v>1</v>
      </c>
      <c r="AU928">
        <v>0</v>
      </c>
      <c r="AV928">
        <v>0</v>
      </c>
      <c r="AW928">
        <v>0</v>
      </c>
      <c r="AX928">
        <v>0</v>
      </c>
      <c r="AY928" s="15">
        <v>0</v>
      </c>
      <c r="AZ928">
        <v>0</v>
      </c>
      <c r="BA928">
        <v>1</v>
      </c>
      <c r="BB928" s="15">
        <v>0</v>
      </c>
      <c r="BC928">
        <v>1462</v>
      </c>
      <c r="BD928">
        <v>176</v>
      </c>
      <c r="BE928" s="56">
        <v>0.29299999999999998</v>
      </c>
      <c r="BF928" s="56">
        <f t="shared" si="162"/>
        <v>33.839999999999996</v>
      </c>
      <c r="BG928">
        <v>1</v>
      </c>
      <c r="BH928">
        <v>0</v>
      </c>
      <c r="BI928">
        <v>0</v>
      </c>
      <c r="BJ928">
        <v>0</v>
      </c>
      <c r="BK928">
        <v>0</v>
      </c>
      <c r="BL928" s="15">
        <v>0</v>
      </c>
      <c r="BM928">
        <v>0</v>
      </c>
      <c r="BN928">
        <v>0</v>
      </c>
      <c r="BO928">
        <v>1</v>
      </c>
      <c r="BP928" s="15">
        <v>0</v>
      </c>
      <c r="BQ928">
        <v>0</v>
      </c>
      <c r="BR928">
        <v>0</v>
      </c>
      <c r="BS928" s="15">
        <v>0</v>
      </c>
      <c r="BT928">
        <v>0</v>
      </c>
      <c r="BU928">
        <v>0</v>
      </c>
      <c r="BV928">
        <v>1</v>
      </c>
      <c r="BW928">
        <v>1</v>
      </c>
      <c r="BX928">
        <v>0</v>
      </c>
      <c r="BY928">
        <v>1</v>
      </c>
      <c r="BZ928">
        <v>1</v>
      </c>
      <c r="CA928">
        <v>1</v>
      </c>
      <c r="CB928">
        <v>1</v>
      </c>
      <c r="CC928">
        <v>1</v>
      </c>
      <c r="CD928">
        <v>0</v>
      </c>
      <c r="CE928" s="15">
        <v>1</v>
      </c>
      <c r="CF928">
        <v>0.29799999999999999</v>
      </c>
      <c r="CG928">
        <v>4</v>
      </c>
      <c r="CH928">
        <v>1</v>
      </c>
      <c r="CI928">
        <v>0</v>
      </c>
      <c r="CJ928">
        <v>35</v>
      </c>
      <c r="CK928" s="28" t="s">
        <v>80</v>
      </c>
    </row>
    <row r="929" spans="1:89" x14ac:dyDescent="0.35">
      <c r="A929">
        <v>928</v>
      </c>
      <c r="B929">
        <v>64</v>
      </c>
      <c r="C929" s="21" t="s">
        <v>231</v>
      </c>
      <c r="D929" s="11">
        <v>6.9</v>
      </c>
      <c r="E929" s="12">
        <f t="shared" si="156"/>
        <v>0.78695255474452552</v>
      </c>
      <c r="F929" s="7">
        <v>8.7680000000000007</v>
      </c>
      <c r="G929" s="8">
        <v>1</v>
      </c>
      <c r="H929" s="9">
        <v>0</v>
      </c>
      <c r="I929" s="9">
        <v>0</v>
      </c>
      <c r="J929" s="9">
        <v>0</v>
      </c>
      <c r="K929" s="9">
        <v>0</v>
      </c>
      <c r="L929" s="8">
        <v>628</v>
      </c>
      <c r="M929" s="9">
        <v>22</v>
      </c>
      <c r="N929" s="9">
        <f t="shared" si="153"/>
        <v>605</v>
      </c>
      <c r="O929" s="9">
        <f t="shared" si="154"/>
        <v>12</v>
      </c>
      <c r="P929" s="7">
        <v>11.35</v>
      </c>
      <c r="Q929" s="7">
        <v>16.489999999999998</v>
      </c>
      <c r="R929" s="9">
        <v>1</v>
      </c>
      <c r="S929" s="9">
        <v>0</v>
      </c>
      <c r="T929" s="9">
        <v>1</v>
      </c>
      <c r="U929" s="9">
        <v>0</v>
      </c>
      <c r="V929" s="9">
        <v>0</v>
      </c>
      <c r="W929" s="25">
        <v>0</v>
      </c>
      <c r="X929" s="9">
        <v>0</v>
      </c>
      <c r="Y929" s="9">
        <v>0</v>
      </c>
      <c r="Z929" s="25">
        <v>1</v>
      </c>
      <c r="AA929" s="9">
        <v>1</v>
      </c>
      <c r="AB929" s="25">
        <v>0</v>
      </c>
      <c r="AC929" s="17">
        <v>2007</v>
      </c>
      <c r="AD929" s="27">
        <v>5.0000000000000001E-3</v>
      </c>
      <c r="AE929" s="27">
        <v>1.7000000000000001E-2</v>
      </c>
      <c r="AF929" s="27">
        <f t="shared" si="159"/>
        <v>0.64500000000000002</v>
      </c>
      <c r="AG929" s="34">
        <v>0.33300000000000002</v>
      </c>
      <c r="AH929" s="33">
        <v>1</v>
      </c>
      <c r="AI929" s="15">
        <v>0</v>
      </c>
      <c r="AJ929">
        <v>0</v>
      </c>
      <c r="AK929" s="31">
        <f t="shared" si="160"/>
        <v>1</v>
      </c>
      <c r="AL929" s="30">
        <f t="shared" si="161"/>
        <v>0.59799999999999998</v>
      </c>
      <c r="AM929" s="31">
        <v>0.40200000000000002</v>
      </c>
      <c r="AN929">
        <v>0</v>
      </c>
      <c r="AO929" s="15">
        <v>1</v>
      </c>
      <c r="AP929">
        <v>0</v>
      </c>
      <c r="AQ929" s="15">
        <v>1</v>
      </c>
      <c r="AR929" s="15" t="s">
        <v>5</v>
      </c>
      <c r="AS929">
        <v>0</v>
      </c>
      <c r="AT929">
        <v>1</v>
      </c>
      <c r="AU929">
        <v>0</v>
      </c>
      <c r="AV929">
        <v>0</v>
      </c>
      <c r="AW929">
        <v>0</v>
      </c>
      <c r="AX929">
        <v>0</v>
      </c>
      <c r="AY929" s="15">
        <v>0</v>
      </c>
      <c r="AZ929">
        <v>0</v>
      </c>
      <c r="BA929">
        <v>1</v>
      </c>
      <c r="BB929" s="15">
        <v>0</v>
      </c>
      <c r="BC929">
        <v>1462</v>
      </c>
      <c r="BD929">
        <v>176</v>
      </c>
      <c r="BE929" s="56">
        <v>0.29299999999999998</v>
      </c>
      <c r="BF929" s="56">
        <f t="shared" si="162"/>
        <v>33.839999999999996</v>
      </c>
      <c r="BG929">
        <v>1</v>
      </c>
      <c r="BH929">
        <v>0</v>
      </c>
      <c r="BI929">
        <v>0</v>
      </c>
      <c r="BJ929">
        <v>0</v>
      </c>
      <c r="BK929">
        <v>0</v>
      </c>
      <c r="BL929" s="15">
        <v>0</v>
      </c>
      <c r="BM929">
        <v>0</v>
      </c>
      <c r="BN929">
        <v>0</v>
      </c>
      <c r="BO929">
        <v>1</v>
      </c>
      <c r="BP929" s="15">
        <v>0</v>
      </c>
      <c r="BQ929">
        <v>0</v>
      </c>
      <c r="BR929">
        <v>0</v>
      </c>
      <c r="BS929" s="15">
        <v>0</v>
      </c>
      <c r="BT929">
        <v>0</v>
      </c>
      <c r="BU929">
        <v>0</v>
      </c>
      <c r="BV929">
        <v>1</v>
      </c>
      <c r="BW929">
        <v>1</v>
      </c>
      <c r="BX929">
        <v>0</v>
      </c>
      <c r="BY929">
        <v>1</v>
      </c>
      <c r="BZ929">
        <v>1</v>
      </c>
      <c r="CA929">
        <v>1</v>
      </c>
      <c r="CB929">
        <v>1</v>
      </c>
      <c r="CC929">
        <v>1</v>
      </c>
      <c r="CD929">
        <v>0</v>
      </c>
      <c r="CE929" s="15">
        <v>1</v>
      </c>
      <c r="CF929">
        <v>0.29799999999999999</v>
      </c>
      <c r="CG929">
        <v>4</v>
      </c>
      <c r="CH929">
        <v>1</v>
      </c>
      <c r="CI929">
        <v>0</v>
      </c>
      <c r="CJ929">
        <v>35</v>
      </c>
      <c r="CK929" s="28" t="s">
        <v>80</v>
      </c>
    </row>
    <row r="930" spans="1:89" x14ac:dyDescent="0.35">
      <c r="A930">
        <v>929</v>
      </c>
      <c r="B930">
        <v>64</v>
      </c>
      <c r="C930" s="21" t="s">
        <v>231</v>
      </c>
      <c r="D930" s="11">
        <v>6.4</v>
      </c>
      <c r="E930" s="12">
        <f t="shared" si="156"/>
        <v>1.0718472617651984</v>
      </c>
      <c r="F930" s="7">
        <v>5.9710000000000001</v>
      </c>
      <c r="G930" s="8">
        <v>1</v>
      </c>
      <c r="H930" s="9">
        <v>0</v>
      </c>
      <c r="I930" s="9">
        <v>0</v>
      </c>
      <c r="J930" s="9">
        <v>0</v>
      </c>
      <c r="K930" s="9">
        <v>0</v>
      </c>
      <c r="L930" s="8">
        <v>422</v>
      </c>
      <c r="M930" s="9">
        <v>10</v>
      </c>
      <c r="N930" s="9">
        <f t="shared" si="153"/>
        <v>411</v>
      </c>
      <c r="O930" s="9">
        <f t="shared" si="154"/>
        <v>12</v>
      </c>
      <c r="P930" s="7">
        <v>11.35</v>
      </c>
      <c r="Q930" s="7">
        <v>16.489999999999998</v>
      </c>
      <c r="R930" s="9">
        <v>1</v>
      </c>
      <c r="S930" s="9">
        <v>0</v>
      </c>
      <c r="T930" s="9">
        <v>1</v>
      </c>
      <c r="U930" s="9">
        <v>0</v>
      </c>
      <c r="V930" s="9">
        <v>0</v>
      </c>
      <c r="W930" s="25">
        <v>0</v>
      </c>
      <c r="X930" s="9">
        <v>0</v>
      </c>
      <c r="Y930" s="9">
        <v>0</v>
      </c>
      <c r="Z930" s="25">
        <v>1</v>
      </c>
      <c r="AA930" s="9">
        <v>1</v>
      </c>
      <c r="AB930" s="25">
        <v>0</v>
      </c>
      <c r="AC930" s="17">
        <v>2007</v>
      </c>
      <c r="AD930" s="27">
        <v>5.0000000000000001E-3</v>
      </c>
      <c r="AE930" s="27">
        <v>1.7000000000000001E-2</v>
      </c>
      <c r="AF930" s="27">
        <f t="shared" si="159"/>
        <v>0.64500000000000002</v>
      </c>
      <c r="AG930" s="34">
        <v>0.33300000000000002</v>
      </c>
      <c r="AH930" s="33">
        <v>1</v>
      </c>
      <c r="AI930" s="15">
        <v>0</v>
      </c>
      <c r="AJ930">
        <v>1</v>
      </c>
      <c r="AK930" s="31">
        <f t="shared" si="160"/>
        <v>0</v>
      </c>
      <c r="AL930" s="30">
        <f t="shared" si="161"/>
        <v>0.59799999999999998</v>
      </c>
      <c r="AM930" s="31">
        <v>0.40200000000000002</v>
      </c>
      <c r="AN930">
        <v>0</v>
      </c>
      <c r="AO930" s="15">
        <v>1</v>
      </c>
      <c r="AP930">
        <v>0</v>
      </c>
      <c r="AQ930" s="15">
        <v>1</v>
      </c>
      <c r="AR930" s="15" t="s">
        <v>5</v>
      </c>
      <c r="AS930">
        <v>0</v>
      </c>
      <c r="AT930">
        <v>1</v>
      </c>
      <c r="AU930">
        <v>0</v>
      </c>
      <c r="AV930">
        <v>0</v>
      </c>
      <c r="AW930">
        <v>0</v>
      </c>
      <c r="AX930">
        <v>0</v>
      </c>
      <c r="AY930" s="15">
        <v>0</v>
      </c>
      <c r="AZ930">
        <v>0</v>
      </c>
      <c r="BA930">
        <v>1</v>
      </c>
      <c r="BB930" s="15">
        <v>0</v>
      </c>
      <c r="BC930">
        <v>1462</v>
      </c>
      <c r="BD930">
        <v>176</v>
      </c>
      <c r="BE930" s="56">
        <v>0.29299999999999998</v>
      </c>
      <c r="BF930" s="56">
        <f t="shared" si="162"/>
        <v>33.839999999999996</v>
      </c>
      <c r="BG930">
        <v>1</v>
      </c>
      <c r="BH930">
        <v>0</v>
      </c>
      <c r="BI930">
        <v>0</v>
      </c>
      <c r="BJ930">
        <v>0</v>
      </c>
      <c r="BK930">
        <v>0</v>
      </c>
      <c r="BL930" s="15">
        <v>0</v>
      </c>
      <c r="BM930">
        <v>0</v>
      </c>
      <c r="BN930">
        <v>0</v>
      </c>
      <c r="BO930">
        <v>1</v>
      </c>
      <c r="BP930" s="15">
        <v>0</v>
      </c>
      <c r="BQ930">
        <v>0</v>
      </c>
      <c r="BR930">
        <v>0</v>
      </c>
      <c r="BS930" s="15">
        <v>0</v>
      </c>
      <c r="BT930">
        <v>0</v>
      </c>
      <c r="BU930">
        <v>0</v>
      </c>
      <c r="BV930">
        <v>1</v>
      </c>
      <c r="BW930">
        <v>1</v>
      </c>
      <c r="BX930">
        <v>0</v>
      </c>
      <c r="BY930">
        <v>1</v>
      </c>
      <c r="BZ930">
        <v>1</v>
      </c>
      <c r="CA930">
        <v>1</v>
      </c>
      <c r="CB930">
        <v>1</v>
      </c>
      <c r="CC930">
        <v>0</v>
      </c>
      <c r="CD930">
        <v>0</v>
      </c>
      <c r="CE930" s="15">
        <v>1</v>
      </c>
      <c r="CF930">
        <v>0.29799999999999999</v>
      </c>
      <c r="CG930">
        <v>4</v>
      </c>
      <c r="CH930">
        <v>1</v>
      </c>
      <c r="CI930">
        <v>0</v>
      </c>
      <c r="CJ930">
        <v>35</v>
      </c>
      <c r="CK930" s="28" t="s">
        <v>80</v>
      </c>
    </row>
    <row r="931" spans="1:89" x14ac:dyDescent="0.35">
      <c r="A931">
        <v>930</v>
      </c>
      <c r="B931">
        <v>64</v>
      </c>
      <c r="C931" s="21" t="s">
        <v>231</v>
      </c>
      <c r="D931" s="11">
        <v>8.52</v>
      </c>
      <c r="E931" s="12">
        <f t="shared" si="156"/>
        <v>1.0560237977193851</v>
      </c>
      <c r="F931" s="7">
        <v>8.0679999999999996</v>
      </c>
      <c r="G931" s="8">
        <v>1</v>
      </c>
      <c r="H931" s="9">
        <v>0</v>
      </c>
      <c r="I931" s="9">
        <v>0</v>
      </c>
      <c r="J931" s="9">
        <v>0</v>
      </c>
      <c r="K931" s="9">
        <v>0</v>
      </c>
      <c r="L931" s="8">
        <v>362</v>
      </c>
      <c r="M931" s="9">
        <v>10</v>
      </c>
      <c r="N931" s="9">
        <f t="shared" si="153"/>
        <v>351</v>
      </c>
      <c r="O931" s="9">
        <f t="shared" si="154"/>
        <v>12</v>
      </c>
      <c r="P931" s="7">
        <v>11.35</v>
      </c>
      <c r="Q931" s="7">
        <v>16.489999999999998</v>
      </c>
      <c r="R931" s="9">
        <v>1</v>
      </c>
      <c r="S931" s="9">
        <v>0</v>
      </c>
      <c r="T931" s="9">
        <v>1</v>
      </c>
      <c r="U931" s="9">
        <v>0</v>
      </c>
      <c r="V931" s="9">
        <v>0</v>
      </c>
      <c r="W931" s="25">
        <v>0</v>
      </c>
      <c r="X931" s="9">
        <v>0</v>
      </c>
      <c r="Y931" s="9">
        <v>0</v>
      </c>
      <c r="Z931" s="25">
        <v>1</v>
      </c>
      <c r="AA931" s="9">
        <v>1</v>
      </c>
      <c r="AB931" s="25">
        <v>0</v>
      </c>
      <c r="AC931" s="17">
        <v>2007</v>
      </c>
      <c r="AD931" s="27">
        <v>5.0000000000000001E-3</v>
      </c>
      <c r="AE931" s="27">
        <v>1.7000000000000001E-2</v>
      </c>
      <c r="AF931" s="27">
        <f t="shared" si="159"/>
        <v>0.64500000000000002</v>
      </c>
      <c r="AG931" s="34">
        <v>0.33300000000000002</v>
      </c>
      <c r="AH931" s="33">
        <v>1</v>
      </c>
      <c r="AI931" s="15">
        <v>0</v>
      </c>
      <c r="AJ931">
        <v>0</v>
      </c>
      <c r="AK931" s="31">
        <f t="shared" si="160"/>
        <v>1</v>
      </c>
      <c r="AL931" s="30">
        <f t="shared" si="161"/>
        <v>0.59799999999999998</v>
      </c>
      <c r="AM931" s="31">
        <v>0.40200000000000002</v>
      </c>
      <c r="AN931">
        <v>0</v>
      </c>
      <c r="AO931" s="15">
        <v>1</v>
      </c>
      <c r="AP931">
        <v>0</v>
      </c>
      <c r="AQ931" s="15">
        <v>1</v>
      </c>
      <c r="AR931" s="15" t="s">
        <v>5</v>
      </c>
      <c r="AS931">
        <v>0</v>
      </c>
      <c r="AT931">
        <v>1</v>
      </c>
      <c r="AU931">
        <v>0</v>
      </c>
      <c r="AV931">
        <v>0</v>
      </c>
      <c r="AW931">
        <v>0</v>
      </c>
      <c r="AX931">
        <v>0</v>
      </c>
      <c r="AY931" s="15">
        <v>0</v>
      </c>
      <c r="AZ931">
        <v>0</v>
      </c>
      <c r="BA931">
        <v>1</v>
      </c>
      <c r="BB931" s="15">
        <v>0</v>
      </c>
      <c r="BC931">
        <v>1462</v>
      </c>
      <c r="BD931">
        <v>176</v>
      </c>
      <c r="BE931" s="56">
        <v>0.29299999999999998</v>
      </c>
      <c r="BF931" s="56">
        <f t="shared" si="162"/>
        <v>33.839999999999996</v>
      </c>
      <c r="BG931">
        <v>1</v>
      </c>
      <c r="BH931">
        <v>0</v>
      </c>
      <c r="BI931">
        <v>0</v>
      </c>
      <c r="BJ931">
        <v>0</v>
      </c>
      <c r="BK931">
        <v>0</v>
      </c>
      <c r="BL931" s="15">
        <v>0</v>
      </c>
      <c r="BM931">
        <v>0</v>
      </c>
      <c r="BN931">
        <v>0</v>
      </c>
      <c r="BO931">
        <v>1</v>
      </c>
      <c r="BP931" s="15">
        <v>0</v>
      </c>
      <c r="BQ931">
        <v>0</v>
      </c>
      <c r="BR931">
        <v>0</v>
      </c>
      <c r="BS931" s="15">
        <v>0</v>
      </c>
      <c r="BT931">
        <v>0</v>
      </c>
      <c r="BU931">
        <v>0</v>
      </c>
      <c r="BV931">
        <v>1</v>
      </c>
      <c r="BW931">
        <v>1</v>
      </c>
      <c r="BX931">
        <v>0</v>
      </c>
      <c r="BY931">
        <v>1</v>
      </c>
      <c r="BZ931">
        <v>1</v>
      </c>
      <c r="CA931">
        <v>1</v>
      </c>
      <c r="CB931">
        <v>1</v>
      </c>
      <c r="CC931">
        <v>0</v>
      </c>
      <c r="CD931">
        <v>0</v>
      </c>
      <c r="CE931" s="15">
        <v>1</v>
      </c>
      <c r="CF931">
        <v>0.29799999999999999</v>
      </c>
      <c r="CG931">
        <v>4</v>
      </c>
      <c r="CH931">
        <v>1</v>
      </c>
      <c r="CI931">
        <v>0</v>
      </c>
      <c r="CJ931">
        <v>35</v>
      </c>
      <c r="CK931" s="28" t="s">
        <v>80</v>
      </c>
    </row>
    <row r="932" spans="1:89" x14ac:dyDescent="0.35">
      <c r="A932">
        <v>931</v>
      </c>
      <c r="B932">
        <v>64</v>
      </c>
      <c r="C932" s="21" t="s">
        <v>231</v>
      </c>
      <c r="D932" s="11">
        <v>6.66</v>
      </c>
      <c r="E932" s="12">
        <f t="shared" si="156"/>
        <v>1.1388508891928866</v>
      </c>
      <c r="F932" s="7">
        <v>5.8479999999999999</v>
      </c>
      <c r="G932" s="8">
        <v>1</v>
      </c>
      <c r="H932" s="9">
        <v>0</v>
      </c>
      <c r="I932" s="9">
        <v>0</v>
      </c>
      <c r="J932" s="9">
        <v>0</v>
      </c>
      <c r="K932" s="9">
        <v>0</v>
      </c>
      <c r="L932" s="8">
        <v>422</v>
      </c>
      <c r="M932" s="9">
        <v>15</v>
      </c>
      <c r="N932" s="9">
        <f t="shared" si="153"/>
        <v>406</v>
      </c>
      <c r="O932" s="9">
        <f t="shared" si="154"/>
        <v>12</v>
      </c>
      <c r="P932" s="7">
        <v>11.35</v>
      </c>
      <c r="Q932" s="7">
        <v>16.489999999999998</v>
      </c>
      <c r="R932" s="9">
        <v>1</v>
      </c>
      <c r="S932" s="9">
        <v>0</v>
      </c>
      <c r="T932" s="9">
        <v>1</v>
      </c>
      <c r="U932" s="9">
        <v>0</v>
      </c>
      <c r="V932" s="9">
        <v>0</v>
      </c>
      <c r="W932" s="25">
        <v>0</v>
      </c>
      <c r="X932" s="9">
        <v>0</v>
      </c>
      <c r="Y932" s="9">
        <v>0</v>
      </c>
      <c r="Z932" s="25">
        <v>1</v>
      </c>
      <c r="AA932" s="9">
        <v>1</v>
      </c>
      <c r="AB932" s="25">
        <v>0</v>
      </c>
      <c r="AC932" s="17">
        <v>2007</v>
      </c>
      <c r="AD932" s="27">
        <v>5.0000000000000001E-3</v>
      </c>
      <c r="AE932" s="27">
        <v>1.7000000000000001E-2</v>
      </c>
      <c r="AF932" s="27">
        <f t="shared" si="159"/>
        <v>0.64500000000000002</v>
      </c>
      <c r="AG932" s="34">
        <v>0.33300000000000002</v>
      </c>
      <c r="AH932" s="33">
        <v>1</v>
      </c>
      <c r="AI932" s="15">
        <v>0</v>
      </c>
      <c r="AJ932">
        <v>1</v>
      </c>
      <c r="AK932" s="31">
        <f t="shared" si="160"/>
        <v>0</v>
      </c>
      <c r="AL932" s="30">
        <f t="shared" si="161"/>
        <v>0.59799999999999998</v>
      </c>
      <c r="AM932" s="31">
        <v>0.40200000000000002</v>
      </c>
      <c r="AN932">
        <v>0</v>
      </c>
      <c r="AO932" s="15">
        <v>1</v>
      </c>
      <c r="AP932">
        <v>0</v>
      </c>
      <c r="AQ932" s="15">
        <v>1</v>
      </c>
      <c r="AR932" s="15" t="s">
        <v>5</v>
      </c>
      <c r="AS932">
        <v>0</v>
      </c>
      <c r="AT932">
        <v>1</v>
      </c>
      <c r="AU932">
        <v>0</v>
      </c>
      <c r="AV932">
        <v>0</v>
      </c>
      <c r="AW932">
        <v>0</v>
      </c>
      <c r="AX932">
        <v>0</v>
      </c>
      <c r="AY932" s="15">
        <v>0</v>
      </c>
      <c r="AZ932">
        <v>0</v>
      </c>
      <c r="BA932">
        <v>1</v>
      </c>
      <c r="BB932" s="15">
        <v>0</v>
      </c>
      <c r="BC932">
        <v>1462</v>
      </c>
      <c r="BD932">
        <v>176</v>
      </c>
      <c r="BE932" s="56">
        <v>0.29299999999999998</v>
      </c>
      <c r="BF932" s="56">
        <f t="shared" si="162"/>
        <v>33.839999999999996</v>
      </c>
      <c r="BG932">
        <v>1</v>
      </c>
      <c r="BH932">
        <v>0</v>
      </c>
      <c r="BI932">
        <v>0</v>
      </c>
      <c r="BJ932">
        <v>0</v>
      </c>
      <c r="BK932">
        <v>0</v>
      </c>
      <c r="BL932" s="15">
        <v>0</v>
      </c>
      <c r="BM932">
        <v>0</v>
      </c>
      <c r="BN932">
        <v>0</v>
      </c>
      <c r="BO932">
        <v>1</v>
      </c>
      <c r="BP932" s="15">
        <v>0</v>
      </c>
      <c r="BQ932">
        <v>0</v>
      </c>
      <c r="BR932">
        <v>0</v>
      </c>
      <c r="BS932" s="15">
        <v>0</v>
      </c>
      <c r="BT932">
        <v>0</v>
      </c>
      <c r="BU932">
        <v>0</v>
      </c>
      <c r="BV932">
        <v>1</v>
      </c>
      <c r="BW932">
        <v>1</v>
      </c>
      <c r="BX932">
        <v>0</v>
      </c>
      <c r="BY932">
        <v>1</v>
      </c>
      <c r="BZ932">
        <v>1</v>
      </c>
      <c r="CA932">
        <v>1</v>
      </c>
      <c r="CB932">
        <v>1</v>
      </c>
      <c r="CC932">
        <v>1</v>
      </c>
      <c r="CD932">
        <v>0</v>
      </c>
      <c r="CE932" s="15">
        <v>1</v>
      </c>
      <c r="CF932">
        <v>0.29799999999999999</v>
      </c>
      <c r="CG932">
        <v>4</v>
      </c>
      <c r="CH932">
        <v>1</v>
      </c>
      <c r="CI932">
        <v>0</v>
      </c>
      <c r="CJ932">
        <v>35</v>
      </c>
      <c r="CK932" s="28" t="s">
        <v>80</v>
      </c>
    </row>
    <row r="933" spans="1:89" x14ac:dyDescent="0.35">
      <c r="A933">
        <v>932</v>
      </c>
      <c r="B933">
        <v>64</v>
      </c>
      <c r="C933" s="21" t="s">
        <v>231</v>
      </c>
      <c r="D933" s="11">
        <v>9.08</v>
      </c>
      <c r="E933" s="12">
        <f t="shared" si="156"/>
        <v>1.1167138113393187</v>
      </c>
      <c r="F933" s="7">
        <v>8.1310000000000002</v>
      </c>
      <c r="G933" s="8">
        <v>1</v>
      </c>
      <c r="H933" s="9">
        <v>0</v>
      </c>
      <c r="I933" s="9">
        <v>0</v>
      </c>
      <c r="J933" s="9">
        <v>0</v>
      </c>
      <c r="K933" s="9">
        <v>0</v>
      </c>
      <c r="L933" s="8">
        <v>362</v>
      </c>
      <c r="M933" s="9">
        <v>15</v>
      </c>
      <c r="N933" s="9">
        <f t="shared" si="153"/>
        <v>346</v>
      </c>
      <c r="O933" s="9">
        <f t="shared" si="154"/>
        <v>12</v>
      </c>
      <c r="P933" s="7">
        <v>11.35</v>
      </c>
      <c r="Q933" s="7">
        <v>16.489999999999998</v>
      </c>
      <c r="R933" s="9">
        <v>1</v>
      </c>
      <c r="S933" s="9">
        <v>0</v>
      </c>
      <c r="T933" s="9">
        <v>1</v>
      </c>
      <c r="U933" s="9">
        <v>0</v>
      </c>
      <c r="V933" s="9">
        <v>0</v>
      </c>
      <c r="W933" s="25">
        <v>0</v>
      </c>
      <c r="X933" s="9">
        <v>0</v>
      </c>
      <c r="Y933" s="9">
        <v>0</v>
      </c>
      <c r="Z933" s="25">
        <v>1</v>
      </c>
      <c r="AA933" s="9">
        <v>1</v>
      </c>
      <c r="AB933" s="25">
        <v>0</v>
      </c>
      <c r="AC933" s="17">
        <v>2007</v>
      </c>
      <c r="AD933" s="27">
        <v>5.0000000000000001E-3</v>
      </c>
      <c r="AE933" s="27">
        <v>1.7000000000000001E-2</v>
      </c>
      <c r="AF933" s="27">
        <f t="shared" si="159"/>
        <v>0.64500000000000002</v>
      </c>
      <c r="AG933" s="34">
        <v>0.33300000000000002</v>
      </c>
      <c r="AH933" s="33">
        <v>1</v>
      </c>
      <c r="AI933" s="15">
        <v>0</v>
      </c>
      <c r="AJ933">
        <v>0</v>
      </c>
      <c r="AK933" s="31">
        <f t="shared" si="160"/>
        <v>1</v>
      </c>
      <c r="AL933" s="30">
        <f t="shared" si="161"/>
        <v>0.59799999999999998</v>
      </c>
      <c r="AM933" s="31">
        <v>0.40200000000000002</v>
      </c>
      <c r="AN933">
        <v>0</v>
      </c>
      <c r="AO933" s="15">
        <v>1</v>
      </c>
      <c r="AP933">
        <v>0</v>
      </c>
      <c r="AQ933" s="15">
        <v>1</v>
      </c>
      <c r="AR933" s="15" t="s">
        <v>5</v>
      </c>
      <c r="AS933">
        <v>0</v>
      </c>
      <c r="AT933">
        <v>1</v>
      </c>
      <c r="AU933">
        <v>0</v>
      </c>
      <c r="AV933">
        <v>0</v>
      </c>
      <c r="AW933">
        <v>0</v>
      </c>
      <c r="AX933">
        <v>0</v>
      </c>
      <c r="AY933" s="15">
        <v>0</v>
      </c>
      <c r="AZ933">
        <v>0</v>
      </c>
      <c r="BA933">
        <v>1</v>
      </c>
      <c r="BB933" s="15">
        <v>0</v>
      </c>
      <c r="BC933">
        <v>1462</v>
      </c>
      <c r="BD933">
        <v>176</v>
      </c>
      <c r="BE933" s="56">
        <v>0.29299999999999998</v>
      </c>
      <c r="BF933" s="56">
        <f t="shared" si="162"/>
        <v>33.839999999999996</v>
      </c>
      <c r="BG933">
        <v>1</v>
      </c>
      <c r="BH933">
        <v>0</v>
      </c>
      <c r="BI933">
        <v>0</v>
      </c>
      <c r="BJ933">
        <v>0</v>
      </c>
      <c r="BK933">
        <v>0</v>
      </c>
      <c r="BL933" s="15">
        <v>0</v>
      </c>
      <c r="BM933">
        <v>0</v>
      </c>
      <c r="BN933">
        <v>0</v>
      </c>
      <c r="BO933">
        <v>1</v>
      </c>
      <c r="BP933" s="15">
        <v>0</v>
      </c>
      <c r="BQ933">
        <v>0</v>
      </c>
      <c r="BR933">
        <v>0</v>
      </c>
      <c r="BS933" s="15">
        <v>0</v>
      </c>
      <c r="BT933">
        <v>0</v>
      </c>
      <c r="BU933">
        <v>0</v>
      </c>
      <c r="BV933">
        <v>1</v>
      </c>
      <c r="BW933">
        <v>1</v>
      </c>
      <c r="BX933">
        <v>0</v>
      </c>
      <c r="BY933">
        <v>1</v>
      </c>
      <c r="BZ933">
        <v>1</v>
      </c>
      <c r="CA933">
        <v>1</v>
      </c>
      <c r="CB933">
        <v>1</v>
      </c>
      <c r="CC933">
        <v>1</v>
      </c>
      <c r="CD933">
        <v>0</v>
      </c>
      <c r="CE933" s="15">
        <v>1</v>
      </c>
      <c r="CF933">
        <v>0.29799999999999999</v>
      </c>
      <c r="CG933">
        <v>4</v>
      </c>
      <c r="CH933">
        <v>1</v>
      </c>
      <c r="CI933">
        <v>0</v>
      </c>
      <c r="CJ933">
        <v>35</v>
      </c>
      <c r="CK933" s="28" t="s">
        <v>80</v>
      </c>
    </row>
    <row r="934" spans="1:89" x14ac:dyDescent="0.35">
      <c r="A934">
        <v>933</v>
      </c>
      <c r="B934">
        <v>64</v>
      </c>
      <c r="C934" s="21" t="s">
        <v>231</v>
      </c>
      <c r="D934" s="11">
        <v>6.67</v>
      </c>
      <c r="E934" s="12">
        <f t="shared" si="156"/>
        <v>1.1575841721624436</v>
      </c>
      <c r="F934" s="7">
        <v>5.7619999999999996</v>
      </c>
      <c r="G934" s="8">
        <v>1</v>
      </c>
      <c r="H934" s="9">
        <v>0</v>
      </c>
      <c r="I934" s="9">
        <v>0</v>
      </c>
      <c r="J934" s="9">
        <v>0</v>
      </c>
      <c r="K934" s="9">
        <v>0</v>
      </c>
      <c r="L934" s="8">
        <v>422</v>
      </c>
      <c r="M934" s="9">
        <v>18</v>
      </c>
      <c r="N934" s="9">
        <f t="shared" si="153"/>
        <v>403</v>
      </c>
      <c r="O934" s="9">
        <f t="shared" si="154"/>
        <v>12</v>
      </c>
      <c r="P934" s="7">
        <v>11.35</v>
      </c>
      <c r="Q934" s="7">
        <v>16.489999999999998</v>
      </c>
      <c r="R934" s="9">
        <v>1</v>
      </c>
      <c r="S934" s="9">
        <v>0</v>
      </c>
      <c r="T934" s="9">
        <v>1</v>
      </c>
      <c r="U934" s="9">
        <v>0</v>
      </c>
      <c r="V934" s="9">
        <v>0</v>
      </c>
      <c r="W934" s="25">
        <v>0</v>
      </c>
      <c r="X934" s="9">
        <v>0</v>
      </c>
      <c r="Y934" s="9">
        <v>0</v>
      </c>
      <c r="Z934" s="25">
        <v>1</v>
      </c>
      <c r="AA934" s="9">
        <v>1</v>
      </c>
      <c r="AB934" s="25">
        <v>0</v>
      </c>
      <c r="AC934" s="17">
        <v>2007</v>
      </c>
      <c r="AD934" s="27">
        <v>5.0000000000000001E-3</v>
      </c>
      <c r="AE934" s="27">
        <v>1.7000000000000001E-2</v>
      </c>
      <c r="AF934" s="27">
        <f t="shared" si="159"/>
        <v>0.64500000000000002</v>
      </c>
      <c r="AG934" s="34">
        <v>0.33300000000000002</v>
      </c>
      <c r="AH934" s="33">
        <v>1</v>
      </c>
      <c r="AI934" s="15">
        <v>0</v>
      </c>
      <c r="AJ934">
        <v>1</v>
      </c>
      <c r="AK934" s="31">
        <f t="shared" si="160"/>
        <v>0</v>
      </c>
      <c r="AL934" s="30">
        <f t="shared" si="161"/>
        <v>0.59799999999999998</v>
      </c>
      <c r="AM934" s="31">
        <v>0.40200000000000002</v>
      </c>
      <c r="AN934">
        <v>0</v>
      </c>
      <c r="AO934" s="15">
        <v>1</v>
      </c>
      <c r="AP934">
        <v>0</v>
      </c>
      <c r="AQ934" s="15">
        <v>1</v>
      </c>
      <c r="AR934" s="15" t="s">
        <v>5</v>
      </c>
      <c r="AS934">
        <v>0</v>
      </c>
      <c r="AT934">
        <v>1</v>
      </c>
      <c r="AU934">
        <v>0</v>
      </c>
      <c r="AV934">
        <v>0</v>
      </c>
      <c r="AW934">
        <v>0</v>
      </c>
      <c r="AX934">
        <v>0</v>
      </c>
      <c r="AY934" s="15">
        <v>0</v>
      </c>
      <c r="AZ934">
        <v>0</v>
      </c>
      <c r="BA934">
        <v>1</v>
      </c>
      <c r="BB934" s="15">
        <v>0</v>
      </c>
      <c r="BC934">
        <v>1462</v>
      </c>
      <c r="BD934">
        <v>176</v>
      </c>
      <c r="BE934" s="56">
        <v>0.29299999999999998</v>
      </c>
      <c r="BF934" s="56">
        <f t="shared" si="162"/>
        <v>33.839999999999996</v>
      </c>
      <c r="BG934">
        <v>1</v>
      </c>
      <c r="BH934">
        <v>0</v>
      </c>
      <c r="BI934">
        <v>0</v>
      </c>
      <c r="BJ934">
        <v>0</v>
      </c>
      <c r="BK934">
        <v>0</v>
      </c>
      <c r="BL934" s="15">
        <v>0</v>
      </c>
      <c r="BM934">
        <v>0</v>
      </c>
      <c r="BN934">
        <v>0</v>
      </c>
      <c r="BO934">
        <v>1</v>
      </c>
      <c r="BP934" s="15">
        <v>0</v>
      </c>
      <c r="BQ934">
        <v>0</v>
      </c>
      <c r="BR934">
        <v>0</v>
      </c>
      <c r="BS934" s="15">
        <v>0</v>
      </c>
      <c r="BT934">
        <v>0</v>
      </c>
      <c r="BU934">
        <v>0</v>
      </c>
      <c r="BV934">
        <v>1</v>
      </c>
      <c r="BW934">
        <v>1</v>
      </c>
      <c r="BX934">
        <v>0</v>
      </c>
      <c r="BY934">
        <v>1</v>
      </c>
      <c r="BZ934">
        <v>1</v>
      </c>
      <c r="CA934">
        <v>1</v>
      </c>
      <c r="CB934">
        <v>1</v>
      </c>
      <c r="CC934">
        <v>1</v>
      </c>
      <c r="CD934">
        <v>0</v>
      </c>
      <c r="CE934" s="15">
        <v>1</v>
      </c>
      <c r="CF934">
        <v>0.29799999999999999</v>
      </c>
      <c r="CG934">
        <v>4</v>
      </c>
      <c r="CH934">
        <v>1</v>
      </c>
      <c r="CI934">
        <v>0</v>
      </c>
      <c r="CJ934">
        <v>35</v>
      </c>
      <c r="CK934" s="28" t="s">
        <v>80</v>
      </c>
    </row>
    <row r="935" spans="1:89" x14ac:dyDescent="0.35">
      <c r="A935">
        <v>934</v>
      </c>
      <c r="B935">
        <v>64</v>
      </c>
      <c r="C935" s="21" t="s">
        <v>231</v>
      </c>
      <c r="D935" s="11">
        <v>9.07</v>
      </c>
      <c r="E935" s="12">
        <f t="shared" si="156"/>
        <v>1.1211372064276885</v>
      </c>
      <c r="F935" s="7">
        <v>8.09</v>
      </c>
      <c r="G935" s="8">
        <v>1</v>
      </c>
      <c r="H935" s="9">
        <v>0</v>
      </c>
      <c r="I935" s="9">
        <v>0</v>
      </c>
      <c r="J935" s="9">
        <v>0</v>
      </c>
      <c r="K935" s="9">
        <v>0</v>
      </c>
      <c r="L935" s="8">
        <v>362</v>
      </c>
      <c r="M935" s="9">
        <v>18</v>
      </c>
      <c r="N935" s="9">
        <f t="shared" si="153"/>
        <v>343</v>
      </c>
      <c r="O935" s="9">
        <f t="shared" si="154"/>
        <v>12</v>
      </c>
      <c r="P935" s="7">
        <v>11.35</v>
      </c>
      <c r="Q935" s="7">
        <v>16.489999999999998</v>
      </c>
      <c r="R935" s="9">
        <v>1</v>
      </c>
      <c r="S935" s="9">
        <v>0</v>
      </c>
      <c r="T935" s="9">
        <v>1</v>
      </c>
      <c r="U935" s="9">
        <v>0</v>
      </c>
      <c r="V935" s="9">
        <v>0</v>
      </c>
      <c r="W935" s="25">
        <v>0</v>
      </c>
      <c r="X935" s="9">
        <v>0</v>
      </c>
      <c r="Y935" s="9">
        <v>0</v>
      </c>
      <c r="Z935" s="25">
        <v>1</v>
      </c>
      <c r="AA935" s="9">
        <v>1</v>
      </c>
      <c r="AB935" s="25">
        <v>0</v>
      </c>
      <c r="AC935" s="17">
        <v>2007</v>
      </c>
      <c r="AD935" s="27">
        <v>5.0000000000000001E-3</v>
      </c>
      <c r="AE935" s="27">
        <v>1.7000000000000001E-2</v>
      </c>
      <c r="AF935" s="27">
        <f t="shared" si="159"/>
        <v>0.64500000000000002</v>
      </c>
      <c r="AG935" s="34">
        <v>0.33300000000000002</v>
      </c>
      <c r="AH935" s="33">
        <v>1</v>
      </c>
      <c r="AI935" s="15">
        <v>0</v>
      </c>
      <c r="AJ935">
        <v>0</v>
      </c>
      <c r="AK935" s="31">
        <f t="shared" si="160"/>
        <v>1</v>
      </c>
      <c r="AL935" s="30">
        <f t="shared" si="161"/>
        <v>0.59799999999999998</v>
      </c>
      <c r="AM935" s="31">
        <v>0.40200000000000002</v>
      </c>
      <c r="AN935">
        <v>0</v>
      </c>
      <c r="AO935" s="15">
        <v>1</v>
      </c>
      <c r="AP935">
        <v>0</v>
      </c>
      <c r="AQ935" s="15">
        <v>1</v>
      </c>
      <c r="AR935" s="15" t="s">
        <v>5</v>
      </c>
      <c r="AS935">
        <v>0</v>
      </c>
      <c r="AT935">
        <v>1</v>
      </c>
      <c r="AU935">
        <v>0</v>
      </c>
      <c r="AV935">
        <v>0</v>
      </c>
      <c r="AW935">
        <v>0</v>
      </c>
      <c r="AX935">
        <v>0</v>
      </c>
      <c r="AY935" s="15">
        <v>0</v>
      </c>
      <c r="AZ935">
        <v>0</v>
      </c>
      <c r="BA935">
        <v>1</v>
      </c>
      <c r="BB935" s="15">
        <v>0</v>
      </c>
      <c r="BC935">
        <v>1462</v>
      </c>
      <c r="BD935">
        <v>176</v>
      </c>
      <c r="BE935" s="56">
        <v>0.29299999999999998</v>
      </c>
      <c r="BF935" s="56">
        <f t="shared" si="162"/>
        <v>33.839999999999996</v>
      </c>
      <c r="BG935">
        <v>1</v>
      </c>
      <c r="BH935">
        <v>0</v>
      </c>
      <c r="BI935">
        <v>0</v>
      </c>
      <c r="BJ935">
        <v>0</v>
      </c>
      <c r="BK935">
        <v>0</v>
      </c>
      <c r="BL935" s="15">
        <v>0</v>
      </c>
      <c r="BM935">
        <v>0</v>
      </c>
      <c r="BN935">
        <v>0</v>
      </c>
      <c r="BO935">
        <v>1</v>
      </c>
      <c r="BP935" s="15">
        <v>0</v>
      </c>
      <c r="BQ935">
        <v>0</v>
      </c>
      <c r="BR935">
        <v>0</v>
      </c>
      <c r="BS935" s="15">
        <v>0</v>
      </c>
      <c r="BT935">
        <v>0</v>
      </c>
      <c r="BU935">
        <v>0</v>
      </c>
      <c r="BV935">
        <v>1</v>
      </c>
      <c r="BW935">
        <v>1</v>
      </c>
      <c r="BX935">
        <v>0</v>
      </c>
      <c r="BY935">
        <v>1</v>
      </c>
      <c r="BZ935">
        <v>1</v>
      </c>
      <c r="CA935">
        <v>1</v>
      </c>
      <c r="CB935">
        <v>1</v>
      </c>
      <c r="CC935">
        <v>1</v>
      </c>
      <c r="CD935">
        <v>0</v>
      </c>
      <c r="CE935" s="15">
        <v>1</v>
      </c>
      <c r="CF935">
        <v>0.29799999999999999</v>
      </c>
      <c r="CG935">
        <v>4</v>
      </c>
      <c r="CH935">
        <v>1</v>
      </c>
      <c r="CI935">
        <v>0</v>
      </c>
      <c r="CJ935">
        <v>35</v>
      </c>
      <c r="CK935" s="28" t="s">
        <v>80</v>
      </c>
    </row>
    <row r="936" spans="1:89" x14ac:dyDescent="0.35">
      <c r="A936">
        <v>935</v>
      </c>
      <c r="B936">
        <v>64</v>
      </c>
      <c r="C936" s="21" t="s">
        <v>231</v>
      </c>
      <c r="D936" s="11">
        <v>6.61</v>
      </c>
      <c r="E936" s="12">
        <f t="shared" si="156"/>
        <v>1.1598526057203018</v>
      </c>
      <c r="F936" s="7">
        <v>5.6989999999999998</v>
      </c>
      <c r="G936" s="8">
        <v>1</v>
      </c>
      <c r="H936" s="9">
        <v>0</v>
      </c>
      <c r="I936" s="9">
        <v>0</v>
      </c>
      <c r="J936" s="9">
        <v>0</v>
      </c>
      <c r="K936" s="9">
        <v>0</v>
      </c>
      <c r="L936" s="8">
        <v>422</v>
      </c>
      <c r="M936" s="9">
        <v>22</v>
      </c>
      <c r="N936" s="9">
        <f t="shared" si="153"/>
        <v>399</v>
      </c>
      <c r="O936" s="9">
        <f t="shared" si="154"/>
        <v>12</v>
      </c>
      <c r="P936" s="7">
        <v>11.35</v>
      </c>
      <c r="Q936" s="7">
        <v>16.489999999999998</v>
      </c>
      <c r="R936" s="9">
        <v>1</v>
      </c>
      <c r="S936" s="9">
        <v>0</v>
      </c>
      <c r="T936" s="9">
        <v>1</v>
      </c>
      <c r="U936" s="9">
        <v>0</v>
      </c>
      <c r="V936" s="9">
        <v>0</v>
      </c>
      <c r="W936" s="25">
        <v>0</v>
      </c>
      <c r="X936" s="9">
        <v>0</v>
      </c>
      <c r="Y936" s="9">
        <v>0</v>
      </c>
      <c r="Z936" s="25">
        <v>1</v>
      </c>
      <c r="AA936" s="9">
        <v>1</v>
      </c>
      <c r="AB936" s="25">
        <v>0</v>
      </c>
      <c r="AC936" s="17">
        <v>2007</v>
      </c>
      <c r="AD936" s="27">
        <v>5.0000000000000001E-3</v>
      </c>
      <c r="AE936" s="27">
        <v>1.7000000000000001E-2</v>
      </c>
      <c r="AF936" s="27">
        <f t="shared" si="159"/>
        <v>0.64500000000000002</v>
      </c>
      <c r="AG936" s="34">
        <v>0.33300000000000002</v>
      </c>
      <c r="AH936" s="33">
        <v>1</v>
      </c>
      <c r="AI936" s="15">
        <v>0</v>
      </c>
      <c r="AJ936">
        <v>1</v>
      </c>
      <c r="AK936" s="31">
        <f t="shared" si="160"/>
        <v>0</v>
      </c>
      <c r="AL936" s="30">
        <f t="shared" si="161"/>
        <v>0.59799999999999998</v>
      </c>
      <c r="AM936" s="31">
        <v>0.40200000000000002</v>
      </c>
      <c r="AN936">
        <v>0</v>
      </c>
      <c r="AO936" s="15">
        <v>1</v>
      </c>
      <c r="AP936">
        <v>0</v>
      </c>
      <c r="AQ936" s="15">
        <v>1</v>
      </c>
      <c r="AR936" s="15" t="s">
        <v>5</v>
      </c>
      <c r="AS936">
        <v>0</v>
      </c>
      <c r="AT936">
        <v>1</v>
      </c>
      <c r="AU936">
        <v>0</v>
      </c>
      <c r="AV936">
        <v>0</v>
      </c>
      <c r="AW936">
        <v>0</v>
      </c>
      <c r="AX936">
        <v>0</v>
      </c>
      <c r="AY936" s="15">
        <v>0</v>
      </c>
      <c r="AZ936">
        <v>0</v>
      </c>
      <c r="BA936">
        <v>1</v>
      </c>
      <c r="BB936" s="15">
        <v>0</v>
      </c>
      <c r="BC936">
        <v>1462</v>
      </c>
      <c r="BD936">
        <v>176</v>
      </c>
      <c r="BE936" s="56">
        <v>0.29299999999999998</v>
      </c>
      <c r="BF936" s="56">
        <f t="shared" si="162"/>
        <v>33.839999999999996</v>
      </c>
      <c r="BG936">
        <v>1</v>
      </c>
      <c r="BH936">
        <v>0</v>
      </c>
      <c r="BI936">
        <v>0</v>
      </c>
      <c r="BJ936">
        <v>0</v>
      </c>
      <c r="BK936">
        <v>0</v>
      </c>
      <c r="BL936" s="15">
        <v>0</v>
      </c>
      <c r="BM936">
        <v>0</v>
      </c>
      <c r="BN936">
        <v>0</v>
      </c>
      <c r="BO936">
        <v>1</v>
      </c>
      <c r="BP936" s="15">
        <v>0</v>
      </c>
      <c r="BQ936">
        <v>0</v>
      </c>
      <c r="BR936">
        <v>0</v>
      </c>
      <c r="BS936" s="15">
        <v>0</v>
      </c>
      <c r="BT936">
        <v>0</v>
      </c>
      <c r="BU936">
        <v>0</v>
      </c>
      <c r="BV936">
        <v>1</v>
      </c>
      <c r="BW936">
        <v>1</v>
      </c>
      <c r="BX936">
        <v>0</v>
      </c>
      <c r="BY936">
        <v>1</v>
      </c>
      <c r="BZ936">
        <v>1</v>
      </c>
      <c r="CA936">
        <v>1</v>
      </c>
      <c r="CB936">
        <v>1</v>
      </c>
      <c r="CC936">
        <v>1</v>
      </c>
      <c r="CD936">
        <v>0</v>
      </c>
      <c r="CE936" s="15">
        <v>1</v>
      </c>
      <c r="CF936">
        <v>0.29799999999999999</v>
      </c>
      <c r="CG936">
        <v>4</v>
      </c>
      <c r="CH936">
        <v>1</v>
      </c>
      <c r="CI936">
        <v>0</v>
      </c>
      <c r="CJ936">
        <v>35</v>
      </c>
      <c r="CK936" s="28" t="s">
        <v>80</v>
      </c>
    </row>
    <row r="937" spans="1:89" x14ac:dyDescent="0.35">
      <c r="A937">
        <v>936</v>
      </c>
      <c r="B937">
        <v>64</v>
      </c>
      <c r="C937" s="21" t="s">
        <v>231</v>
      </c>
      <c r="D937" s="11">
        <v>8.76</v>
      </c>
      <c r="E937" s="12">
        <f t="shared" si="156"/>
        <v>1.1546065638592329</v>
      </c>
      <c r="F937" s="7">
        <v>7.5869999999999997</v>
      </c>
      <c r="G937" s="8">
        <v>1</v>
      </c>
      <c r="H937" s="9">
        <v>0</v>
      </c>
      <c r="I937" s="9">
        <v>0</v>
      </c>
      <c r="J937" s="9">
        <v>0</v>
      </c>
      <c r="K937" s="9">
        <v>0</v>
      </c>
      <c r="L937" s="8">
        <v>362</v>
      </c>
      <c r="M937" s="9">
        <v>22</v>
      </c>
      <c r="N937" s="9">
        <f t="shared" si="153"/>
        <v>339</v>
      </c>
      <c r="O937" s="9">
        <f t="shared" si="154"/>
        <v>12</v>
      </c>
      <c r="P937" s="7">
        <v>11.35</v>
      </c>
      <c r="Q937" s="7">
        <v>16.489999999999998</v>
      </c>
      <c r="R937" s="9">
        <v>1</v>
      </c>
      <c r="S937" s="9">
        <v>0</v>
      </c>
      <c r="T937" s="9">
        <v>1</v>
      </c>
      <c r="U937" s="9">
        <v>0</v>
      </c>
      <c r="V937" s="9">
        <v>0</v>
      </c>
      <c r="W937" s="25">
        <v>0</v>
      </c>
      <c r="X937" s="9">
        <v>0</v>
      </c>
      <c r="Y937" s="9">
        <v>0</v>
      </c>
      <c r="Z937" s="25">
        <v>1</v>
      </c>
      <c r="AA937" s="9">
        <v>1</v>
      </c>
      <c r="AB937" s="25">
        <v>0</v>
      </c>
      <c r="AC937" s="17">
        <v>2007</v>
      </c>
      <c r="AD937" s="27">
        <v>5.0000000000000001E-3</v>
      </c>
      <c r="AE937" s="27">
        <v>1.7000000000000001E-2</v>
      </c>
      <c r="AF937" s="27">
        <f t="shared" si="159"/>
        <v>0.64500000000000002</v>
      </c>
      <c r="AG937" s="34">
        <v>0.33300000000000002</v>
      </c>
      <c r="AH937" s="33">
        <v>1</v>
      </c>
      <c r="AI937" s="15">
        <v>0</v>
      </c>
      <c r="AJ937">
        <v>0</v>
      </c>
      <c r="AK937" s="31">
        <f t="shared" si="160"/>
        <v>1</v>
      </c>
      <c r="AL937" s="30">
        <f t="shared" si="161"/>
        <v>0.59799999999999998</v>
      </c>
      <c r="AM937" s="31">
        <v>0.40200000000000002</v>
      </c>
      <c r="AN937">
        <v>0</v>
      </c>
      <c r="AO937" s="15">
        <v>1</v>
      </c>
      <c r="AP937">
        <v>0</v>
      </c>
      <c r="AQ937" s="15">
        <v>1</v>
      </c>
      <c r="AR937" s="15" t="s">
        <v>5</v>
      </c>
      <c r="AS937">
        <v>0</v>
      </c>
      <c r="AT937">
        <v>1</v>
      </c>
      <c r="AU937">
        <v>0</v>
      </c>
      <c r="AV937">
        <v>0</v>
      </c>
      <c r="AW937">
        <v>0</v>
      </c>
      <c r="AX937">
        <v>0</v>
      </c>
      <c r="AY937" s="15">
        <v>0</v>
      </c>
      <c r="AZ937">
        <v>0</v>
      </c>
      <c r="BA937">
        <v>1</v>
      </c>
      <c r="BB937" s="15">
        <v>0</v>
      </c>
      <c r="BC937">
        <v>1462</v>
      </c>
      <c r="BD937">
        <v>176</v>
      </c>
      <c r="BE937" s="56">
        <v>0.29299999999999998</v>
      </c>
      <c r="BF937" s="56">
        <f t="shared" si="162"/>
        <v>33.839999999999996</v>
      </c>
      <c r="BG937">
        <v>1</v>
      </c>
      <c r="BH937">
        <v>0</v>
      </c>
      <c r="BI937">
        <v>0</v>
      </c>
      <c r="BJ937">
        <v>0</v>
      </c>
      <c r="BK937">
        <v>0</v>
      </c>
      <c r="BL937" s="15">
        <v>0</v>
      </c>
      <c r="BM937">
        <v>0</v>
      </c>
      <c r="BN937">
        <v>0</v>
      </c>
      <c r="BO937">
        <v>1</v>
      </c>
      <c r="BP937" s="15">
        <v>0</v>
      </c>
      <c r="BQ937">
        <v>0</v>
      </c>
      <c r="BR937">
        <v>0</v>
      </c>
      <c r="BS937" s="15">
        <v>0</v>
      </c>
      <c r="BT937">
        <v>0</v>
      </c>
      <c r="BU937">
        <v>0</v>
      </c>
      <c r="BV937">
        <v>1</v>
      </c>
      <c r="BW937">
        <v>1</v>
      </c>
      <c r="BX937">
        <v>0</v>
      </c>
      <c r="BY937">
        <v>1</v>
      </c>
      <c r="BZ937">
        <v>1</v>
      </c>
      <c r="CA937">
        <v>1</v>
      </c>
      <c r="CB937">
        <v>1</v>
      </c>
      <c r="CC937">
        <v>1</v>
      </c>
      <c r="CD937">
        <v>0</v>
      </c>
      <c r="CE937" s="15">
        <v>1</v>
      </c>
      <c r="CF937">
        <v>0.29799999999999999</v>
      </c>
      <c r="CG937">
        <v>4</v>
      </c>
      <c r="CH937">
        <v>1</v>
      </c>
      <c r="CI937">
        <v>0</v>
      </c>
      <c r="CJ937">
        <v>35</v>
      </c>
      <c r="CK937" s="28" t="s">
        <v>80</v>
      </c>
    </row>
    <row r="938" spans="1:89" x14ac:dyDescent="0.35">
      <c r="A938">
        <v>937</v>
      </c>
      <c r="B938">
        <v>65</v>
      </c>
      <c r="C938" s="21" t="s">
        <v>232</v>
      </c>
      <c r="D938" s="11">
        <v>9.44</v>
      </c>
      <c r="E938" s="12">
        <v>0.98</v>
      </c>
      <c r="F938" s="7">
        <f t="shared" ref="F938:F969" si="163">D938/E938</f>
        <v>9.6326530612244898</v>
      </c>
      <c r="G938" s="8">
        <v>0</v>
      </c>
      <c r="H938" s="9">
        <v>0</v>
      </c>
      <c r="I938" s="9">
        <v>0</v>
      </c>
      <c r="J938" s="9">
        <v>1</v>
      </c>
      <c r="K938" s="9">
        <v>0</v>
      </c>
      <c r="L938" s="8">
        <v>4083</v>
      </c>
      <c r="M938" s="9">
        <v>2</v>
      </c>
      <c r="N938" s="9">
        <f t="shared" si="153"/>
        <v>4080</v>
      </c>
      <c r="O938" s="9">
        <f t="shared" si="154"/>
        <v>24</v>
      </c>
      <c r="P938" s="7">
        <v>13.131</v>
      </c>
      <c r="Q938" s="7">
        <f t="shared" ref="Q938:Q969" si="164">BF938-P938-6</f>
        <v>9.1490000000000009</v>
      </c>
      <c r="R938" s="9">
        <v>1</v>
      </c>
      <c r="S938" s="9">
        <v>0</v>
      </c>
      <c r="T938" s="9">
        <v>0</v>
      </c>
      <c r="U938" s="9">
        <v>0</v>
      </c>
      <c r="V938" s="9">
        <v>0</v>
      </c>
      <c r="W938" s="25">
        <v>1</v>
      </c>
      <c r="X938" s="9">
        <v>0</v>
      </c>
      <c r="Y938" s="9">
        <v>1</v>
      </c>
      <c r="Z938" s="25">
        <v>0</v>
      </c>
      <c r="AA938" s="9">
        <v>0</v>
      </c>
      <c r="AB938" s="25">
        <v>1</v>
      </c>
      <c r="AC938" s="17">
        <v>1981</v>
      </c>
      <c r="AD938" s="27" t="s">
        <v>87</v>
      </c>
      <c r="AE938" s="27" t="s">
        <v>87</v>
      </c>
      <c r="AF938" s="27" t="s">
        <v>87</v>
      </c>
      <c r="AG938" s="34" t="s">
        <v>87</v>
      </c>
      <c r="AH938" s="33">
        <f>1-AI938</f>
        <v>0.93799999999999994</v>
      </c>
      <c r="AI938" s="15">
        <v>6.2E-2</v>
      </c>
      <c r="AJ938">
        <v>0.52400000000000002</v>
      </c>
      <c r="AK938" s="31">
        <f t="shared" si="160"/>
        <v>0.47599999999999998</v>
      </c>
      <c r="AL938" t="s">
        <v>87</v>
      </c>
      <c r="AM938" s="31" t="s">
        <v>87</v>
      </c>
      <c r="AN938">
        <v>0</v>
      </c>
      <c r="AO938" s="15">
        <v>1</v>
      </c>
      <c r="AP938" t="s">
        <v>87</v>
      </c>
      <c r="AQ938" s="15" t="s">
        <v>87</v>
      </c>
      <c r="AR938" s="15" t="s">
        <v>129</v>
      </c>
      <c r="AS938">
        <v>1</v>
      </c>
      <c r="AT938">
        <v>0</v>
      </c>
      <c r="AU938">
        <v>0</v>
      </c>
      <c r="AV938">
        <v>0</v>
      </c>
      <c r="AW938">
        <v>0</v>
      </c>
      <c r="AX938">
        <v>0</v>
      </c>
      <c r="AY938" s="15">
        <v>0</v>
      </c>
      <c r="AZ938">
        <v>1</v>
      </c>
      <c r="BA938">
        <v>0</v>
      </c>
      <c r="BB938" s="15">
        <v>0</v>
      </c>
      <c r="BC938">
        <v>19368</v>
      </c>
      <c r="BD938">
        <v>1730</v>
      </c>
      <c r="BE938" s="21">
        <v>0.91900000000000004</v>
      </c>
      <c r="BF938" s="21">
        <v>28.28</v>
      </c>
      <c r="BG938">
        <v>0</v>
      </c>
      <c r="BH938">
        <v>1</v>
      </c>
      <c r="BI938">
        <v>0</v>
      </c>
      <c r="BJ938">
        <v>0</v>
      </c>
      <c r="BK938">
        <v>0</v>
      </c>
      <c r="BL938" s="15">
        <v>0</v>
      </c>
      <c r="BM938">
        <v>0</v>
      </c>
      <c r="BN938">
        <v>0</v>
      </c>
      <c r="BO938">
        <v>1</v>
      </c>
      <c r="BP938" s="15">
        <v>0</v>
      </c>
      <c r="BQ938">
        <v>0</v>
      </c>
      <c r="BR938">
        <v>0</v>
      </c>
      <c r="BS938" s="15">
        <v>0</v>
      </c>
      <c r="BT938">
        <v>0</v>
      </c>
      <c r="BU938">
        <v>0</v>
      </c>
      <c r="BV938">
        <v>0</v>
      </c>
      <c r="BW938">
        <v>0</v>
      </c>
      <c r="BX938">
        <v>0</v>
      </c>
      <c r="BY938">
        <v>0</v>
      </c>
      <c r="BZ938">
        <v>0</v>
      </c>
      <c r="CA938">
        <v>0</v>
      </c>
      <c r="CB938">
        <v>0</v>
      </c>
      <c r="CC938">
        <v>0</v>
      </c>
      <c r="CD938">
        <v>0</v>
      </c>
      <c r="CE938" s="15">
        <v>0</v>
      </c>
      <c r="CF938">
        <v>0.19600000000000001</v>
      </c>
      <c r="CG938">
        <v>166</v>
      </c>
      <c r="CH938">
        <v>1</v>
      </c>
      <c r="CI938">
        <v>0</v>
      </c>
      <c r="CJ938">
        <v>34</v>
      </c>
      <c r="CK938" s="28" t="s">
        <v>80</v>
      </c>
    </row>
    <row r="939" spans="1:89" x14ac:dyDescent="0.35">
      <c r="A939">
        <v>938</v>
      </c>
      <c r="B939">
        <v>65</v>
      </c>
      <c r="C939" s="21" t="s">
        <v>232</v>
      </c>
      <c r="D939" s="11">
        <v>8.1</v>
      </c>
      <c r="E939" s="12">
        <v>0.22</v>
      </c>
      <c r="F939" s="7">
        <f t="shared" si="163"/>
        <v>36.818181818181813</v>
      </c>
      <c r="G939" s="8">
        <v>0</v>
      </c>
      <c r="H939" s="9">
        <v>0</v>
      </c>
      <c r="I939" s="9">
        <v>0</v>
      </c>
      <c r="J939" s="9">
        <v>1</v>
      </c>
      <c r="K939" s="9">
        <v>0</v>
      </c>
      <c r="L939" s="8">
        <v>62130</v>
      </c>
      <c r="M939" s="9">
        <v>2</v>
      </c>
      <c r="N939" s="9">
        <f t="shared" si="153"/>
        <v>62127</v>
      </c>
      <c r="O939" s="9">
        <f t="shared" si="154"/>
        <v>24</v>
      </c>
      <c r="P939" s="7">
        <v>13.154999999999999</v>
      </c>
      <c r="Q939" s="7">
        <f t="shared" si="164"/>
        <v>11.055</v>
      </c>
      <c r="R939" s="9">
        <v>1</v>
      </c>
      <c r="S939" s="9">
        <v>0</v>
      </c>
      <c r="T939" s="9">
        <v>0</v>
      </c>
      <c r="U939" s="9">
        <v>0</v>
      </c>
      <c r="V939" s="9">
        <v>0</v>
      </c>
      <c r="W939" s="25">
        <v>1</v>
      </c>
      <c r="X939" s="9">
        <v>0</v>
      </c>
      <c r="Y939" s="9">
        <v>1</v>
      </c>
      <c r="Z939" s="25">
        <v>0</v>
      </c>
      <c r="AA939" s="9">
        <v>0</v>
      </c>
      <c r="AB939" s="25">
        <v>1</v>
      </c>
      <c r="AC939" s="17">
        <v>1981</v>
      </c>
      <c r="AD939" s="27" t="s">
        <v>87</v>
      </c>
      <c r="AE939" s="27" t="s">
        <v>87</v>
      </c>
      <c r="AF939" s="27" t="s">
        <v>87</v>
      </c>
      <c r="AG939" s="34" t="s">
        <v>87</v>
      </c>
      <c r="AH939" s="33">
        <v>0</v>
      </c>
      <c r="AI939" s="15">
        <v>1</v>
      </c>
      <c r="AJ939">
        <v>0.63300000000000001</v>
      </c>
      <c r="AK939" s="31">
        <f t="shared" si="160"/>
        <v>0.36699999999999999</v>
      </c>
      <c r="AL939" t="s">
        <v>87</v>
      </c>
      <c r="AM939" s="31" t="s">
        <v>87</v>
      </c>
      <c r="AN939">
        <v>0</v>
      </c>
      <c r="AO939" s="15">
        <v>1</v>
      </c>
      <c r="AP939" t="s">
        <v>87</v>
      </c>
      <c r="AQ939" s="15" t="s">
        <v>87</v>
      </c>
      <c r="AR939" s="15" t="s">
        <v>129</v>
      </c>
      <c r="AS939">
        <v>1</v>
      </c>
      <c r="AT939">
        <v>0</v>
      </c>
      <c r="AU939">
        <v>0</v>
      </c>
      <c r="AV939">
        <v>0</v>
      </c>
      <c r="AW939">
        <v>0</v>
      </c>
      <c r="AX939">
        <v>0</v>
      </c>
      <c r="AY939" s="15">
        <v>0</v>
      </c>
      <c r="AZ939">
        <v>1</v>
      </c>
      <c r="BA939">
        <v>0</v>
      </c>
      <c r="BB939" s="15">
        <v>0</v>
      </c>
      <c r="BC939">
        <v>19368</v>
      </c>
      <c r="BD939">
        <v>1730</v>
      </c>
      <c r="BE939" s="21">
        <v>0.91900000000000004</v>
      </c>
      <c r="BF939" s="21">
        <v>30.21</v>
      </c>
      <c r="BG939">
        <v>0</v>
      </c>
      <c r="BH939">
        <v>1</v>
      </c>
      <c r="BI939">
        <v>0</v>
      </c>
      <c r="BJ939">
        <v>0</v>
      </c>
      <c r="BK939">
        <v>0</v>
      </c>
      <c r="BL939" s="15">
        <v>0</v>
      </c>
      <c r="BM939">
        <v>0</v>
      </c>
      <c r="BN939">
        <v>0</v>
      </c>
      <c r="BO939">
        <v>1</v>
      </c>
      <c r="BP939" s="15">
        <v>0</v>
      </c>
      <c r="BQ939">
        <v>0</v>
      </c>
      <c r="BR939">
        <v>0</v>
      </c>
      <c r="BS939" s="15">
        <v>0</v>
      </c>
      <c r="BT939">
        <v>0</v>
      </c>
      <c r="BU939">
        <v>0</v>
      </c>
      <c r="BV939">
        <v>0</v>
      </c>
      <c r="BW939">
        <v>0</v>
      </c>
      <c r="BX939">
        <v>0</v>
      </c>
      <c r="BY939">
        <v>0</v>
      </c>
      <c r="BZ939">
        <v>0</v>
      </c>
      <c r="CA939">
        <v>0</v>
      </c>
      <c r="CB939">
        <v>0</v>
      </c>
      <c r="CC939">
        <v>0</v>
      </c>
      <c r="CD939">
        <v>0</v>
      </c>
      <c r="CE939" s="15">
        <v>0</v>
      </c>
      <c r="CF939">
        <v>0.19600000000000001</v>
      </c>
      <c r="CG939">
        <v>166</v>
      </c>
      <c r="CH939">
        <v>1</v>
      </c>
      <c r="CI939">
        <v>0</v>
      </c>
      <c r="CJ939">
        <v>34</v>
      </c>
      <c r="CK939" s="28" t="s">
        <v>80</v>
      </c>
    </row>
    <row r="940" spans="1:89" x14ac:dyDescent="0.35">
      <c r="A940">
        <v>939</v>
      </c>
      <c r="B940">
        <v>65</v>
      </c>
      <c r="C940" s="21" t="s">
        <v>232</v>
      </c>
      <c r="D940" s="11">
        <v>8.16</v>
      </c>
      <c r="E940" s="12">
        <v>0.21</v>
      </c>
      <c r="F940" s="7">
        <f t="shared" si="163"/>
        <v>38.857142857142861</v>
      </c>
      <c r="G940" s="8">
        <v>0</v>
      </c>
      <c r="H940" s="9">
        <v>0</v>
      </c>
      <c r="I940" s="9">
        <v>0</v>
      </c>
      <c r="J940" s="9">
        <v>1</v>
      </c>
      <c r="K940" s="9">
        <v>0</v>
      </c>
      <c r="L940" s="8">
        <v>66213</v>
      </c>
      <c r="M940" s="9">
        <v>2</v>
      </c>
      <c r="N940" s="9">
        <f t="shared" si="153"/>
        <v>66210</v>
      </c>
      <c r="O940" s="9">
        <f t="shared" si="154"/>
        <v>24</v>
      </c>
      <c r="P940" s="7">
        <v>13.153</v>
      </c>
      <c r="Q940" s="7">
        <f t="shared" si="164"/>
        <v>8.9969999999999981</v>
      </c>
      <c r="R940" s="9">
        <v>1</v>
      </c>
      <c r="S940" s="9">
        <v>0</v>
      </c>
      <c r="T940" s="9">
        <v>0</v>
      </c>
      <c r="U940" s="9">
        <v>0</v>
      </c>
      <c r="V940" s="9">
        <v>0</v>
      </c>
      <c r="W940" s="25">
        <v>1</v>
      </c>
      <c r="X940" s="9">
        <v>0</v>
      </c>
      <c r="Y940" s="9">
        <v>1</v>
      </c>
      <c r="Z940" s="25">
        <v>0</v>
      </c>
      <c r="AA940" s="9">
        <v>0</v>
      </c>
      <c r="AB940" s="25">
        <v>1</v>
      </c>
      <c r="AC940" s="17">
        <v>1981</v>
      </c>
      <c r="AD940" s="27" t="s">
        <v>87</v>
      </c>
      <c r="AE940" s="27" t="s">
        <v>87</v>
      </c>
      <c r="AF940" s="27" t="s">
        <v>87</v>
      </c>
      <c r="AG940" s="34" t="s">
        <v>87</v>
      </c>
      <c r="AH940" s="33">
        <v>1</v>
      </c>
      <c r="AI940" s="15">
        <v>0</v>
      </c>
      <c r="AJ940">
        <v>0.51700000000000002</v>
      </c>
      <c r="AK940" s="31">
        <f t="shared" si="160"/>
        <v>0.48299999999999998</v>
      </c>
      <c r="AL940" t="s">
        <v>87</v>
      </c>
      <c r="AM940" s="31" t="s">
        <v>87</v>
      </c>
      <c r="AN940">
        <v>0</v>
      </c>
      <c r="AO940" s="15">
        <v>1</v>
      </c>
      <c r="AP940" t="s">
        <v>87</v>
      </c>
      <c r="AQ940" s="15" t="s">
        <v>87</v>
      </c>
      <c r="AR940" s="15" t="s">
        <v>129</v>
      </c>
      <c r="AS940">
        <v>1</v>
      </c>
      <c r="AT940">
        <v>0</v>
      </c>
      <c r="AU940">
        <v>0</v>
      </c>
      <c r="AV940">
        <v>0</v>
      </c>
      <c r="AW940">
        <v>0</v>
      </c>
      <c r="AX940">
        <v>0</v>
      </c>
      <c r="AY940" s="15">
        <v>0</v>
      </c>
      <c r="AZ940">
        <v>1</v>
      </c>
      <c r="BA940">
        <v>0</v>
      </c>
      <c r="BB940" s="15">
        <v>0</v>
      </c>
      <c r="BC940">
        <v>19368</v>
      </c>
      <c r="BD940">
        <v>1730</v>
      </c>
      <c r="BE940" s="21">
        <v>0.91900000000000004</v>
      </c>
      <c r="BF940" s="21">
        <v>28.15</v>
      </c>
      <c r="BG940">
        <v>0</v>
      </c>
      <c r="BH940">
        <v>1</v>
      </c>
      <c r="BI940">
        <v>0</v>
      </c>
      <c r="BJ940">
        <v>0</v>
      </c>
      <c r="BK940">
        <v>0</v>
      </c>
      <c r="BL940" s="15">
        <v>0</v>
      </c>
      <c r="BM940">
        <v>0</v>
      </c>
      <c r="BN940">
        <v>0</v>
      </c>
      <c r="BO940">
        <v>1</v>
      </c>
      <c r="BP940" s="15">
        <v>0</v>
      </c>
      <c r="BQ940">
        <v>0</v>
      </c>
      <c r="BR940">
        <v>0</v>
      </c>
      <c r="BS940" s="15">
        <v>0</v>
      </c>
      <c r="BT940">
        <v>0</v>
      </c>
      <c r="BU940">
        <v>0</v>
      </c>
      <c r="BV940">
        <v>0</v>
      </c>
      <c r="BW940">
        <v>0</v>
      </c>
      <c r="BX940">
        <v>0</v>
      </c>
      <c r="BY940">
        <v>0</v>
      </c>
      <c r="BZ940">
        <v>0</v>
      </c>
      <c r="CA940">
        <v>0</v>
      </c>
      <c r="CB940">
        <v>0</v>
      </c>
      <c r="CC940">
        <v>0</v>
      </c>
      <c r="CD940">
        <v>0</v>
      </c>
      <c r="CE940" s="15">
        <v>0</v>
      </c>
      <c r="CF940">
        <v>0.19600000000000001</v>
      </c>
      <c r="CG940">
        <v>166</v>
      </c>
      <c r="CH940">
        <v>1</v>
      </c>
      <c r="CI940">
        <v>0</v>
      </c>
      <c r="CJ940">
        <v>34</v>
      </c>
      <c r="CK940" s="28" t="s">
        <v>80</v>
      </c>
    </row>
    <row r="941" spans="1:89" x14ac:dyDescent="0.35">
      <c r="A941">
        <v>940</v>
      </c>
      <c r="B941">
        <v>65</v>
      </c>
      <c r="C941" s="21" t="s">
        <v>232</v>
      </c>
      <c r="D941" s="11">
        <v>9.26</v>
      </c>
      <c r="E941" s="12">
        <v>0.95</v>
      </c>
      <c r="F941" s="7">
        <f t="shared" si="163"/>
        <v>9.7473684210526326</v>
      </c>
      <c r="G941" s="8">
        <v>0</v>
      </c>
      <c r="H941" s="9">
        <v>0</v>
      </c>
      <c r="I941" s="9">
        <v>0</v>
      </c>
      <c r="J941" s="9">
        <v>1</v>
      </c>
      <c r="K941" s="9">
        <v>0</v>
      </c>
      <c r="L941" s="8">
        <v>4083</v>
      </c>
      <c r="M941" s="9">
        <v>2</v>
      </c>
      <c r="N941" s="9">
        <f t="shared" si="153"/>
        <v>4080</v>
      </c>
      <c r="O941" s="9">
        <f t="shared" si="154"/>
        <v>24</v>
      </c>
      <c r="P941" s="7">
        <v>13.131</v>
      </c>
      <c r="Q941" s="7">
        <f t="shared" si="164"/>
        <v>9.1490000000000009</v>
      </c>
      <c r="R941" s="9">
        <v>1</v>
      </c>
      <c r="S941" s="9">
        <v>0</v>
      </c>
      <c r="T941" s="9">
        <v>1</v>
      </c>
      <c r="U941" s="9">
        <v>0</v>
      </c>
      <c r="V941" s="9">
        <v>0</v>
      </c>
      <c r="W941" s="25">
        <v>0</v>
      </c>
      <c r="X941" s="9">
        <v>0</v>
      </c>
      <c r="Y941" s="9">
        <v>1</v>
      </c>
      <c r="Z941" s="25">
        <v>0</v>
      </c>
      <c r="AA941" s="9">
        <v>0</v>
      </c>
      <c r="AB941" s="25">
        <v>1</v>
      </c>
      <c r="AC941" s="17">
        <v>1981</v>
      </c>
      <c r="AD941" s="27" t="s">
        <v>87</v>
      </c>
      <c r="AE941" s="27" t="s">
        <v>87</v>
      </c>
      <c r="AF941" s="27" t="s">
        <v>87</v>
      </c>
      <c r="AG941" s="34" t="s">
        <v>87</v>
      </c>
      <c r="AH941" s="33">
        <f>1-AI941</f>
        <v>0.93799999999999994</v>
      </c>
      <c r="AI941" s="15">
        <v>6.2E-2</v>
      </c>
      <c r="AJ941">
        <v>0.52400000000000002</v>
      </c>
      <c r="AK941" s="31">
        <f t="shared" si="160"/>
        <v>0.47599999999999998</v>
      </c>
      <c r="AL941" t="s">
        <v>87</v>
      </c>
      <c r="AM941" s="31" t="s">
        <v>87</v>
      </c>
      <c r="AN941">
        <v>0</v>
      </c>
      <c r="AO941" s="15">
        <v>1</v>
      </c>
      <c r="AP941" t="s">
        <v>87</v>
      </c>
      <c r="AQ941" s="15" t="s">
        <v>87</v>
      </c>
      <c r="AR941" s="15" t="s">
        <v>129</v>
      </c>
      <c r="AS941">
        <v>1</v>
      </c>
      <c r="AT941">
        <v>0</v>
      </c>
      <c r="AU941">
        <v>0</v>
      </c>
      <c r="AV941">
        <v>0</v>
      </c>
      <c r="AW941">
        <v>0</v>
      </c>
      <c r="AX941">
        <v>0</v>
      </c>
      <c r="AY941" s="15">
        <v>0</v>
      </c>
      <c r="AZ941">
        <v>1</v>
      </c>
      <c r="BA941">
        <v>0</v>
      </c>
      <c r="BB941" s="15">
        <v>0</v>
      </c>
      <c r="BC941">
        <v>19368</v>
      </c>
      <c r="BD941">
        <v>1730</v>
      </c>
      <c r="BE941" s="21">
        <v>0.91900000000000004</v>
      </c>
      <c r="BF941" s="21">
        <v>28.28</v>
      </c>
      <c r="BG941">
        <v>0</v>
      </c>
      <c r="BH941">
        <v>1</v>
      </c>
      <c r="BI941">
        <v>0</v>
      </c>
      <c r="BJ941">
        <v>0</v>
      </c>
      <c r="BK941">
        <v>0</v>
      </c>
      <c r="BL941" s="15">
        <v>0</v>
      </c>
      <c r="BM941">
        <v>0</v>
      </c>
      <c r="BN941">
        <v>0</v>
      </c>
      <c r="BO941">
        <v>1</v>
      </c>
      <c r="BP941" s="15">
        <v>0</v>
      </c>
      <c r="BQ941">
        <v>0</v>
      </c>
      <c r="BR941">
        <v>0</v>
      </c>
      <c r="BS941" s="15">
        <v>0</v>
      </c>
      <c r="BT941">
        <v>0</v>
      </c>
      <c r="BU941">
        <v>0</v>
      </c>
      <c r="BV941">
        <v>0</v>
      </c>
      <c r="BW941">
        <v>0</v>
      </c>
      <c r="BX941">
        <v>0</v>
      </c>
      <c r="BY941">
        <v>0</v>
      </c>
      <c r="BZ941">
        <v>0</v>
      </c>
      <c r="CA941">
        <v>0</v>
      </c>
      <c r="CB941">
        <v>0</v>
      </c>
      <c r="CC941">
        <v>0</v>
      </c>
      <c r="CD941">
        <v>0</v>
      </c>
      <c r="CE941" s="15">
        <v>0</v>
      </c>
      <c r="CF941">
        <v>0.19600000000000001</v>
      </c>
      <c r="CG941">
        <v>166</v>
      </c>
      <c r="CH941">
        <v>1</v>
      </c>
      <c r="CI941">
        <v>0</v>
      </c>
      <c r="CJ941">
        <v>34</v>
      </c>
      <c r="CK941" s="28" t="s">
        <v>80</v>
      </c>
    </row>
    <row r="942" spans="1:89" x14ac:dyDescent="0.35">
      <c r="A942">
        <v>941</v>
      </c>
      <c r="B942">
        <v>65</v>
      </c>
      <c r="C942" s="21" t="s">
        <v>232</v>
      </c>
      <c r="D942" s="11">
        <v>8.08</v>
      </c>
      <c r="E942" s="12">
        <v>0.2</v>
      </c>
      <c r="F942" s="7">
        <f t="shared" si="163"/>
        <v>40.4</v>
      </c>
      <c r="G942" s="8">
        <v>0</v>
      </c>
      <c r="H942" s="9">
        <v>0</v>
      </c>
      <c r="I942" s="9">
        <v>0</v>
      </c>
      <c r="J942" s="9">
        <v>1</v>
      </c>
      <c r="K942" s="9">
        <v>0</v>
      </c>
      <c r="L942" s="8">
        <v>62130</v>
      </c>
      <c r="M942" s="9">
        <v>2</v>
      </c>
      <c r="N942" s="9">
        <f t="shared" si="153"/>
        <v>62127</v>
      </c>
      <c r="O942" s="9">
        <f t="shared" si="154"/>
        <v>24</v>
      </c>
      <c r="P942" s="7">
        <v>13.154999999999999</v>
      </c>
      <c r="Q942" s="7">
        <f t="shared" si="164"/>
        <v>11.055</v>
      </c>
      <c r="R942" s="9">
        <v>1</v>
      </c>
      <c r="S942" s="9">
        <v>0</v>
      </c>
      <c r="T942" s="9">
        <v>1</v>
      </c>
      <c r="U942" s="9">
        <v>0</v>
      </c>
      <c r="V942" s="9">
        <v>0</v>
      </c>
      <c r="W942" s="25">
        <v>0</v>
      </c>
      <c r="X942" s="9">
        <v>0</v>
      </c>
      <c r="Y942" s="9">
        <v>1</v>
      </c>
      <c r="Z942" s="25">
        <v>0</v>
      </c>
      <c r="AA942" s="9">
        <v>0</v>
      </c>
      <c r="AB942" s="25">
        <v>1</v>
      </c>
      <c r="AC942" s="17">
        <v>1981</v>
      </c>
      <c r="AD942" s="27" t="s">
        <v>87</v>
      </c>
      <c r="AE942" s="27" t="s">
        <v>87</v>
      </c>
      <c r="AF942" s="27" t="s">
        <v>87</v>
      </c>
      <c r="AG942" s="34" t="s">
        <v>87</v>
      </c>
      <c r="AH942" s="33">
        <v>0</v>
      </c>
      <c r="AI942" s="15">
        <v>1</v>
      </c>
      <c r="AJ942">
        <v>0.63300000000000001</v>
      </c>
      <c r="AK942" s="31">
        <f t="shared" si="160"/>
        <v>0.36699999999999999</v>
      </c>
      <c r="AL942" t="s">
        <v>87</v>
      </c>
      <c r="AM942" s="31" t="s">
        <v>87</v>
      </c>
      <c r="AN942">
        <v>0</v>
      </c>
      <c r="AO942" s="15">
        <v>1</v>
      </c>
      <c r="AP942" t="s">
        <v>87</v>
      </c>
      <c r="AQ942" s="15" t="s">
        <v>87</v>
      </c>
      <c r="AR942" s="15" t="s">
        <v>129</v>
      </c>
      <c r="AS942">
        <v>1</v>
      </c>
      <c r="AT942">
        <v>0</v>
      </c>
      <c r="AU942">
        <v>0</v>
      </c>
      <c r="AV942">
        <v>0</v>
      </c>
      <c r="AW942">
        <v>0</v>
      </c>
      <c r="AX942">
        <v>0</v>
      </c>
      <c r="AY942" s="15">
        <v>0</v>
      </c>
      <c r="AZ942">
        <v>1</v>
      </c>
      <c r="BA942">
        <v>0</v>
      </c>
      <c r="BB942" s="15">
        <v>0</v>
      </c>
      <c r="BC942">
        <v>19368</v>
      </c>
      <c r="BD942">
        <v>1730</v>
      </c>
      <c r="BE942" s="21">
        <v>0.91900000000000004</v>
      </c>
      <c r="BF942" s="21">
        <v>30.21</v>
      </c>
      <c r="BG942">
        <v>0</v>
      </c>
      <c r="BH942">
        <v>1</v>
      </c>
      <c r="BI942">
        <v>0</v>
      </c>
      <c r="BJ942">
        <v>0</v>
      </c>
      <c r="BK942">
        <v>0</v>
      </c>
      <c r="BL942" s="15">
        <v>0</v>
      </c>
      <c r="BM942">
        <v>0</v>
      </c>
      <c r="BN942">
        <v>0</v>
      </c>
      <c r="BO942">
        <v>1</v>
      </c>
      <c r="BP942" s="15">
        <v>0</v>
      </c>
      <c r="BQ942">
        <v>0</v>
      </c>
      <c r="BR942">
        <v>0</v>
      </c>
      <c r="BS942" s="15">
        <v>0</v>
      </c>
      <c r="BT942">
        <v>0</v>
      </c>
      <c r="BU942">
        <v>0</v>
      </c>
      <c r="BV942">
        <v>0</v>
      </c>
      <c r="BW942">
        <v>0</v>
      </c>
      <c r="BX942">
        <v>0</v>
      </c>
      <c r="BY942">
        <v>0</v>
      </c>
      <c r="BZ942">
        <v>0</v>
      </c>
      <c r="CA942">
        <v>0</v>
      </c>
      <c r="CB942">
        <v>0</v>
      </c>
      <c r="CC942">
        <v>0</v>
      </c>
      <c r="CD942">
        <v>0</v>
      </c>
      <c r="CE942" s="15">
        <v>0</v>
      </c>
      <c r="CF942">
        <v>0.19600000000000001</v>
      </c>
      <c r="CG942">
        <v>166</v>
      </c>
      <c r="CH942">
        <v>1</v>
      </c>
      <c r="CI942">
        <v>0</v>
      </c>
      <c r="CJ942">
        <v>34</v>
      </c>
      <c r="CK942" s="28" t="s">
        <v>80</v>
      </c>
    </row>
    <row r="943" spans="1:89" x14ac:dyDescent="0.35">
      <c r="A943">
        <v>942</v>
      </c>
      <c r="B943">
        <v>65</v>
      </c>
      <c r="C943" s="21" t="s">
        <v>232</v>
      </c>
      <c r="D943" s="11">
        <v>8.1199999999999992</v>
      </c>
      <c r="E943" s="12">
        <v>0.2</v>
      </c>
      <c r="F943" s="7">
        <f t="shared" si="163"/>
        <v>40.599999999999994</v>
      </c>
      <c r="G943" s="8">
        <v>0</v>
      </c>
      <c r="H943" s="9">
        <v>0</v>
      </c>
      <c r="I943" s="9">
        <v>0</v>
      </c>
      <c r="J943" s="9">
        <v>1</v>
      </c>
      <c r="K943" s="9">
        <v>0</v>
      </c>
      <c r="L943" s="8">
        <v>66213</v>
      </c>
      <c r="M943" s="9">
        <v>2</v>
      </c>
      <c r="N943" s="9">
        <f t="shared" si="153"/>
        <v>66210</v>
      </c>
      <c r="O943" s="9">
        <f t="shared" si="154"/>
        <v>24</v>
      </c>
      <c r="P943" s="7">
        <v>13.153</v>
      </c>
      <c r="Q943" s="7">
        <f t="shared" si="164"/>
        <v>8.9969999999999981</v>
      </c>
      <c r="R943" s="9">
        <v>1</v>
      </c>
      <c r="S943" s="9">
        <v>0</v>
      </c>
      <c r="T943" s="9">
        <v>1</v>
      </c>
      <c r="U943" s="9">
        <v>0</v>
      </c>
      <c r="V943" s="9">
        <v>0</v>
      </c>
      <c r="W943" s="25">
        <v>0</v>
      </c>
      <c r="X943" s="9">
        <v>0</v>
      </c>
      <c r="Y943" s="9">
        <v>1</v>
      </c>
      <c r="Z943" s="25">
        <v>0</v>
      </c>
      <c r="AA943" s="9">
        <v>0</v>
      </c>
      <c r="AB943" s="25">
        <v>1</v>
      </c>
      <c r="AC943" s="17">
        <v>1981</v>
      </c>
      <c r="AD943" s="27" t="s">
        <v>87</v>
      </c>
      <c r="AE943" s="27" t="s">
        <v>87</v>
      </c>
      <c r="AF943" s="27" t="s">
        <v>87</v>
      </c>
      <c r="AG943" s="34" t="s">
        <v>87</v>
      </c>
      <c r="AH943" s="33">
        <v>1</v>
      </c>
      <c r="AI943" s="15">
        <v>0</v>
      </c>
      <c r="AJ943">
        <v>0.51700000000000002</v>
      </c>
      <c r="AK943" s="31">
        <f t="shared" si="160"/>
        <v>0.48299999999999998</v>
      </c>
      <c r="AL943" t="s">
        <v>87</v>
      </c>
      <c r="AM943" s="31" t="s">
        <v>87</v>
      </c>
      <c r="AN943">
        <v>0</v>
      </c>
      <c r="AO943" s="15">
        <v>1</v>
      </c>
      <c r="AP943" t="s">
        <v>87</v>
      </c>
      <c r="AQ943" s="15" t="s">
        <v>87</v>
      </c>
      <c r="AR943" s="15" t="s">
        <v>129</v>
      </c>
      <c r="AS943">
        <v>1</v>
      </c>
      <c r="AT943">
        <v>0</v>
      </c>
      <c r="AU943">
        <v>0</v>
      </c>
      <c r="AV943">
        <v>0</v>
      </c>
      <c r="AW943">
        <v>0</v>
      </c>
      <c r="AX943">
        <v>0</v>
      </c>
      <c r="AY943" s="15">
        <v>0</v>
      </c>
      <c r="AZ943">
        <v>1</v>
      </c>
      <c r="BA943">
        <v>0</v>
      </c>
      <c r="BB943" s="15">
        <v>0</v>
      </c>
      <c r="BC943">
        <v>19368</v>
      </c>
      <c r="BD943">
        <v>1730</v>
      </c>
      <c r="BE943" s="21">
        <v>0.91900000000000004</v>
      </c>
      <c r="BF943" s="21">
        <v>28.15</v>
      </c>
      <c r="BG943">
        <v>0</v>
      </c>
      <c r="BH943">
        <v>1</v>
      </c>
      <c r="BI943">
        <v>0</v>
      </c>
      <c r="BJ943">
        <v>0</v>
      </c>
      <c r="BK943">
        <v>0</v>
      </c>
      <c r="BL943" s="15">
        <v>0</v>
      </c>
      <c r="BM943">
        <v>0</v>
      </c>
      <c r="BN943">
        <v>0</v>
      </c>
      <c r="BO943">
        <v>1</v>
      </c>
      <c r="BP943" s="15">
        <v>0</v>
      </c>
      <c r="BQ943">
        <v>0</v>
      </c>
      <c r="BR943">
        <v>0</v>
      </c>
      <c r="BS943" s="15">
        <v>0</v>
      </c>
      <c r="BT943">
        <v>0</v>
      </c>
      <c r="BU943">
        <v>0</v>
      </c>
      <c r="BV943">
        <v>0</v>
      </c>
      <c r="BW943">
        <v>0</v>
      </c>
      <c r="BX943">
        <v>0</v>
      </c>
      <c r="BY943">
        <v>0</v>
      </c>
      <c r="BZ943">
        <v>0</v>
      </c>
      <c r="CA943">
        <v>0</v>
      </c>
      <c r="CB943">
        <v>0</v>
      </c>
      <c r="CC943">
        <v>0</v>
      </c>
      <c r="CD943">
        <v>0</v>
      </c>
      <c r="CE943" s="15">
        <v>0</v>
      </c>
      <c r="CF943">
        <v>0.19600000000000001</v>
      </c>
      <c r="CG943">
        <v>166</v>
      </c>
      <c r="CH943">
        <v>1</v>
      </c>
      <c r="CI943">
        <v>0</v>
      </c>
      <c r="CJ943">
        <v>34</v>
      </c>
      <c r="CK943" s="28" t="s">
        <v>80</v>
      </c>
    </row>
    <row r="944" spans="1:89" x14ac:dyDescent="0.35">
      <c r="A944">
        <v>943</v>
      </c>
      <c r="B944">
        <v>65</v>
      </c>
      <c r="C944" s="21" t="s">
        <v>232</v>
      </c>
      <c r="D944" s="11">
        <v>6.44</v>
      </c>
      <c r="E944" s="12">
        <v>1.19</v>
      </c>
      <c r="F944" s="7">
        <f t="shared" si="163"/>
        <v>5.4117647058823533</v>
      </c>
      <c r="G944" s="8">
        <v>0</v>
      </c>
      <c r="H944" s="9">
        <v>0</v>
      </c>
      <c r="I944" s="9">
        <v>0</v>
      </c>
      <c r="J944" s="9">
        <v>1</v>
      </c>
      <c r="K944" s="9">
        <v>0</v>
      </c>
      <c r="L944" s="8">
        <v>3275</v>
      </c>
      <c r="M944" s="9">
        <v>18</v>
      </c>
      <c r="N944" s="9">
        <f t="shared" si="153"/>
        <v>3256</v>
      </c>
      <c r="O944" s="9">
        <f t="shared" si="154"/>
        <v>24</v>
      </c>
      <c r="P944" s="7">
        <v>13.131</v>
      </c>
      <c r="Q944" s="7">
        <f t="shared" si="164"/>
        <v>9.1490000000000009</v>
      </c>
      <c r="R944" s="9">
        <v>1</v>
      </c>
      <c r="S944" s="9">
        <v>0</v>
      </c>
      <c r="T944" s="9">
        <v>0</v>
      </c>
      <c r="U944" s="9">
        <v>0</v>
      </c>
      <c r="V944" s="9">
        <v>0</v>
      </c>
      <c r="W944" s="25">
        <v>1</v>
      </c>
      <c r="X944" s="9">
        <v>0</v>
      </c>
      <c r="Y944" s="9">
        <v>1</v>
      </c>
      <c r="Z944" s="25">
        <v>0</v>
      </c>
      <c r="AA944" s="9">
        <v>0</v>
      </c>
      <c r="AB944" s="25">
        <v>1</v>
      </c>
      <c r="AC944" s="17">
        <v>1981</v>
      </c>
      <c r="AD944" s="27" t="s">
        <v>87</v>
      </c>
      <c r="AE944" s="27" t="s">
        <v>87</v>
      </c>
      <c r="AF944" s="27" t="s">
        <v>87</v>
      </c>
      <c r="AG944" s="34" t="s">
        <v>87</v>
      </c>
      <c r="AH944" s="33">
        <f>1-AI944</f>
        <v>0.93799999999999994</v>
      </c>
      <c r="AI944" s="15">
        <v>6.2E-2</v>
      </c>
      <c r="AJ944">
        <v>0.52400000000000002</v>
      </c>
      <c r="AK944" s="31">
        <f t="shared" si="160"/>
        <v>0.47599999999999998</v>
      </c>
      <c r="AL944" t="s">
        <v>87</v>
      </c>
      <c r="AM944" s="31" t="s">
        <v>87</v>
      </c>
      <c r="AN944">
        <v>0</v>
      </c>
      <c r="AO944" s="15">
        <v>1</v>
      </c>
      <c r="AP944" t="s">
        <v>87</v>
      </c>
      <c r="AQ944" s="15" t="s">
        <v>87</v>
      </c>
      <c r="AR944" s="15" t="s">
        <v>129</v>
      </c>
      <c r="AS944">
        <v>1</v>
      </c>
      <c r="AT944">
        <v>0</v>
      </c>
      <c r="AU944">
        <v>0</v>
      </c>
      <c r="AV944">
        <v>0</v>
      </c>
      <c r="AW944">
        <v>0</v>
      </c>
      <c r="AX944">
        <v>0</v>
      </c>
      <c r="AY944" s="15">
        <v>0</v>
      </c>
      <c r="AZ944">
        <v>1</v>
      </c>
      <c r="BA944">
        <v>0</v>
      </c>
      <c r="BB944" s="15">
        <v>0</v>
      </c>
      <c r="BC944">
        <v>19368</v>
      </c>
      <c r="BD944">
        <v>1730</v>
      </c>
      <c r="BE944" s="21">
        <v>0.91900000000000004</v>
      </c>
      <c r="BF944" s="21">
        <v>28.28</v>
      </c>
      <c r="BG944">
        <v>0</v>
      </c>
      <c r="BH944">
        <v>1</v>
      </c>
      <c r="BI944">
        <v>0</v>
      </c>
      <c r="BJ944">
        <v>0</v>
      </c>
      <c r="BK944">
        <v>0</v>
      </c>
      <c r="BL944" s="15">
        <v>0</v>
      </c>
      <c r="BM944">
        <v>0</v>
      </c>
      <c r="BN944">
        <v>0</v>
      </c>
      <c r="BO944">
        <v>1</v>
      </c>
      <c r="BP944" s="15">
        <v>0</v>
      </c>
      <c r="BQ944">
        <v>0</v>
      </c>
      <c r="BR944">
        <v>0</v>
      </c>
      <c r="BS944" s="15">
        <v>0</v>
      </c>
      <c r="BT944">
        <v>1</v>
      </c>
      <c r="BU944">
        <v>0</v>
      </c>
      <c r="BV944">
        <v>0</v>
      </c>
      <c r="BW944">
        <v>0</v>
      </c>
      <c r="BX944">
        <v>1</v>
      </c>
      <c r="BY944">
        <v>1</v>
      </c>
      <c r="BZ944">
        <v>1</v>
      </c>
      <c r="CA944">
        <v>1</v>
      </c>
      <c r="CB944">
        <v>0</v>
      </c>
      <c r="CC944">
        <v>0</v>
      </c>
      <c r="CD944">
        <v>1</v>
      </c>
      <c r="CE944" s="15">
        <v>0</v>
      </c>
      <c r="CF944">
        <v>0.19600000000000001</v>
      </c>
      <c r="CG944">
        <v>166</v>
      </c>
      <c r="CH944">
        <v>1</v>
      </c>
      <c r="CI944">
        <v>0</v>
      </c>
      <c r="CJ944">
        <v>34</v>
      </c>
      <c r="CK944" s="28" t="s">
        <v>80</v>
      </c>
    </row>
    <row r="945" spans="1:89" x14ac:dyDescent="0.35">
      <c r="A945">
        <v>944</v>
      </c>
      <c r="B945">
        <v>65</v>
      </c>
      <c r="C945" s="21" t="s">
        <v>232</v>
      </c>
      <c r="D945" s="11">
        <v>5.44</v>
      </c>
      <c r="E945" s="12">
        <v>0.27</v>
      </c>
      <c r="F945" s="7">
        <f t="shared" si="163"/>
        <v>20.148148148148149</v>
      </c>
      <c r="G945" s="8">
        <v>0</v>
      </c>
      <c r="H945" s="9">
        <v>0</v>
      </c>
      <c r="I945" s="9">
        <v>0</v>
      </c>
      <c r="J945" s="9">
        <v>1</v>
      </c>
      <c r="K945" s="9">
        <v>0</v>
      </c>
      <c r="L945" s="8">
        <v>49423</v>
      </c>
      <c r="M945" s="9">
        <v>18</v>
      </c>
      <c r="N945" s="9">
        <f t="shared" si="153"/>
        <v>49404</v>
      </c>
      <c r="O945" s="9">
        <f t="shared" si="154"/>
        <v>24</v>
      </c>
      <c r="P945" s="7">
        <v>13.154999999999999</v>
      </c>
      <c r="Q945" s="7">
        <f t="shared" si="164"/>
        <v>11.055</v>
      </c>
      <c r="R945" s="9">
        <v>1</v>
      </c>
      <c r="S945" s="9">
        <v>0</v>
      </c>
      <c r="T945" s="9">
        <v>0</v>
      </c>
      <c r="U945" s="9">
        <v>0</v>
      </c>
      <c r="V945" s="9">
        <v>0</v>
      </c>
      <c r="W945" s="25">
        <v>1</v>
      </c>
      <c r="X945" s="9">
        <v>0</v>
      </c>
      <c r="Y945" s="9">
        <v>1</v>
      </c>
      <c r="Z945" s="25">
        <v>0</v>
      </c>
      <c r="AA945" s="9">
        <v>0</v>
      </c>
      <c r="AB945" s="25">
        <v>1</v>
      </c>
      <c r="AC945" s="17">
        <v>1981</v>
      </c>
      <c r="AD945" s="27" t="s">
        <v>87</v>
      </c>
      <c r="AE945" s="27" t="s">
        <v>87</v>
      </c>
      <c r="AF945" s="27" t="s">
        <v>87</v>
      </c>
      <c r="AG945" s="34" t="s">
        <v>87</v>
      </c>
      <c r="AH945" s="33">
        <v>0</v>
      </c>
      <c r="AI945" s="15">
        <v>1</v>
      </c>
      <c r="AJ945">
        <v>0.63300000000000001</v>
      </c>
      <c r="AK945" s="31">
        <f t="shared" si="160"/>
        <v>0.36699999999999999</v>
      </c>
      <c r="AL945" t="s">
        <v>87</v>
      </c>
      <c r="AM945" s="31" t="s">
        <v>87</v>
      </c>
      <c r="AN945">
        <v>0</v>
      </c>
      <c r="AO945" s="15">
        <v>1</v>
      </c>
      <c r="AP945" t="s">
        <v>87</v>
      </c>
      <c r="AQ945" s="15" t="s">
        <v>87</v>
      </c>
      <c r="AR945" s="15" t="s">
        <v>129</v>
      </c>
      <c r="AS945">
        <v>1</v>
      </c>
      <c r="AT945">
        <v>0</v>
      </c>
      <c r="AU945">
        <v>0</v>
      </c>
      <c r="AV945">
        <v>0</v>
      </c>
      <c r="AW945">
        <v>0</v>
      </c>
      <c r="AX945">
        <v>0</v>
      </c>
      <c r="AY945" s="15">
        <v>0</v>
      </c>
      <c r="AZ945">
        <v>1</v>
      </c>
      <c r="BA945">
        <v>0</v>
      </c>
      <c r="BB945" s="15">
        <v>0</v>
      </c>
      <c r="BC945">
        <v>19368</v>
      </c>
      <c r="BD945">
        <v>1730</v>
      </c>
      <c r="BE945" s="21">
        <v>0.91900000000000004</v>
      </c>
      <c r="BF945" s="21">
        <v>30.21</v>
      </c>
      <c r="BG945">
        <v>0</v>
      </c>
      <c r="BH945">
        <v>1</v>
      </c>
      <c r="BI945">
        <v>0</v>
      </c>
      <c r="BJ945">
        <v>0</v>
      </c>
      <c r="BK945">
        <v>0</v>
      </c>
      <c r="BL945" s="15">
        <v>0</v>
      </c>
      <c r="BM945">
        <v>0</v>
      </c>
      <c r="BN945">
        <v>0</v>
      </c>
      <c r="BO945">
        <v>1</v>
      </c>
      <c r="BP945" s="15">
        <v>0</v>
      </c>
      <c r="BQ945">
        <v>0</v>
      </c>
      <c r="BR945">
        <v>0</v>
      </c>
      <c r="BS945" s="15">
        <v>0</v>
      </c>
      <c r="BT945">
        <v>1</v>
      </c>
      <c r="BU945">
        <v>0</v>
      </c>
      <c r="BV945">
        <v>0</v>
      </c>
      <c r="BW945">
        <v>0</v>
      </c>
      <c r="BX945">
        <v>1</v>
      </c>
      <c r="BY945">
        <v>1</v>
      </c>
      <c r="BZ945">
        <v>1</v>
      </c>
      <c r="CA945">
        <v>1</v>
      </c>
      <c r="CB945">
        <v>0</v>
      </c>
      <c r="CC945">
        <v>0</v>
      </c>
      <c r="CD945">
        <v>1</v>
      </c>
      <c r="CE945" s="15">
        <v>0</v>
      </c>
      <c r="CF945">
        <v>0.19600000000000001</v>
      </c>
      <c r="CG945">
        <v>166</v>
      </c>
      <c r="CH945">
        <v>1</v>
      </c>
      <c r="CI945">
        <v>0</v>
      </c>
      <c r="CJ945">
        <v>34</v>
      </c>
      <c r="CK945" s="28" t="s">
        <v>80</v>
      </c>
    </row>
    <row r="946" spans="1:89" x14ac:dyDescent="0.35">
      <c r="A946">
        <v>945</v>
      </c>
      <c r="B946">
        <v>65</v>
      </c>
      <c r="C946" s="21" t="s">
        <v>232</v>
      </c>
      <c r="D946" s="11">
        <v>5.42</v>
      </c>
      <c r="E946" s="12">
        <v>0.25</v>
      </c>
      <c r="F946" s="7">
        <f t="shared" si="163"/>
        <v>21.68</v>
      </c>
      <c r="G946" s="8">
        <v>0</v>
      </c>
      <c r="H946" s="9">
        <v>0</v>
      </c>
      <c r="I946" s="9">
        <v>0</v>
      </c>
      <c r="J946" s="9">
        <v>1</v>
      </c>
      <c r="K946" s="9">
        <v>0</v>
      </c>
      <c r="L946" s="8">
        <v>52698</v>
      </c>
      <c r="M946" s="9">
        <v>18</v>
      </c>
      <c r="N946" s="9">
        <f t="shared" si="153"/>
        <v>52679</v>
      </c>
      <c r="O946" s="9">
        <f t="shared" si="154"/>
        <v>24</v>
      </c>
      <c r="P946" s="7">
        <v>13.153</v>
      </c>
      <c r="Q946" s="7">
        <f t="shared" si="164"/>
        <v>8.9969999999999981</v>
      </c>
      <c r="R946" s="9">
        <v>1</v>
      </c>
      <c r="S946" s="9">
        <v>0</v>
      </c>
      <c r="T946" s="9">
        <v>0</v>
      </c>
      <c r="U946" s="9">
        <v>0</v>
      </c>
      <c r="V946" s="9">
        <v>0</v>
      </c>
      <c r="W946" s="25">
        <v>1</v>
      </c>
      <c r="X946" s="9">
        <v>0</v>
      </c>
      <c r="Y946" s="9">
        <v>1</v>
      </c>
      <c r="Z946" s="25">
        <v>0</v>
      </c>
      <c r="AA946" s="9">
        <v>0</v>
      </c>
      <c r="AB946" s="25">
        <v>1</v>
      </c>
      <c r="AC946" s="17">
        <v>1981</v>
      </c>
      <c r="AD946" s="27" t="s">
        <v>87</v>
      </c>
      <c r="AE946" s="27" t="s">
        <v>87</v>
      </c>
      <c r="AF946" s="27" t="s">
        <v>87</v>
      </c>
      <c r="AG946" s="34" t="s">
        <v>87</v>
      </c>
      <c r="AH946" s="33">
        <v>1</v>
      </c>
      <c r="AI946" s="15">
        <v>0</v>
      </c>
      <c r="AJ946">
        <v>0.51700000000000002</v>
      </c>
      <c r="AK946" s="31">
        <f t="shared" si="160"/>
        <v>0.48299999999999998</v>
      </c>
      <c r="AL946" t="s">
        <v>87</v>
      </c>
      <c r="AM946" s="31" t="s">
        <v>87</v>
      </c>
      <c r="AN946">
        <v>0</v>
      </c>
      <c r="AO946" s="15">
        <v>1</v>
      </c>
      <c r="AP946" t="s">
        <v>87</v>
      </c>
      <c r="AQ946" s="15" t="s">
        <v>87</v>
      </c>
      <c r="AR946" s="15" t="s">
        <v>129</v>
      </c>
      <c r="AS946">
        <v>1</v>
      </c>
      <c r="AT946">
        <v>0</v>
      </c>
      <c r="AU946">
        <v>0</v>
      </c>
      <c r="AV946">
        <v>0</v>
      </c>
      <c r="AW946">
        <v>0</v>
      </c>
      <c r="AX946">
        <v>0</v>
      </c>
      <c r="AY946" s="15">
        <v>0</v>
      </c>
      <c r="AZ946">
        <v>1</v>
      </c>
      <c r="BA946">
        <v>0</v>
      </c>
      <c r="BB946" s="15">
        <v>0</v>
      </c>
      <c r="BC946">
        <v>19368</v>
      </c>
      <c r="BD946">
        <v>1730</v>
      </c>
      <c r="BE946" s="21">
        <v>0.91900000000000004</v>
      </c>
      <c r="BF946" s="21">
        <v>28.15</v>
      </c>
      <c r="BG946">
        <v>0</v>
      </c>
      <c r="BH946">
        <v>1</v>
      </c>
      <c r="BI946">
        <v>0</v>
      </c>
      <c r="BJ946">
        <v>0</v>
      </c>
      <c r="BK946">
        <v>0</v>
      </c>
      <c r="BL946" s="15">
        <v>0</v>
      </c>
      <c r="BM946">
        <v>0</v>
      </c>
      <c r="BN946">
        <v>0</v>
      </c>
      <c r="BO946">
        <v>1</v>
      </c>
      <c r="BP946" s="15">
        <v>0</v>
      </c>
      <c r="BQ946">
        <v>0</v>
      </c>
      <c r="BR946">
        <v>0</v>
      </c>
      <c r="BS946" s="15">
        <v>0</v>
      </c>
      <c r="BT946">
        <v>1</v>
      </c>
      <c r="BU946">
        <v>0</v>
      </c>
      <c r="BV946">
        <v>0</v>
      </c>
      <c r="BW946">
        <v>0</v>
      </c>
      <c r="BX946">
        <v>1</v>
      </c>
      <c r="BY946">
        <v>1</v>
      </c>
      <c r="BZ946">
        <v>1</v>
      </c>
      <c r="CA946">
        <v>1</v>
      </c>
      <c r="CB946">
        <v>0</v>
      </c>
      <c r="CC946">
        <v>0</v>
      </c>
      <c r="CD946">
        <v>1</v>
      </c>
      <c r="CE946" s="15">
        <v>0</v>
      </c>
      <c r="CF946">
        <v>0.19600000000000001</v>
      </c>
      <c r="CG946">
        <v>166</v>
      </c>
      <c r="CH946">
        <v>1</v>
      </c>
      <c r="CI946">
        <v>0</v>
      </c>
      <c r="CJ946">
        <v>34</v>
      </c>
      <c r="CK946" s="28" t="s">
        <v>80</v>
      </c>
    </row>
    <row r="947" spans="1:89" x14ac:dyDescent="0.35">
      <c r="A947">
        <v>946</v>
      </c>
      <c r="B947">
        <v>65</v>
      </c>
      <c r="C947" s="21" t="s">
        <v>232</v>
      </c>
      <c r="D947" s="11">
        <v>5.59</v>
      </c>
      <c r="E947" s="12">
        <v>1.3</v>
      </c>
      <c r="F947" s="7">
        <f t="shared" si="163"/>
        <v>4.3</v>
      </c>
      <c r="G947" s="8">
        <v>0</v>
      </c>
      <c r="H947" s="9">
        <v>0</v>
      </c>
      <c r="I947" s="9">
        <v>0</v>
      </c>
      <c r="J947" s="9">
        <v>1</v>
      </c>
      <c r="K947" s="9">
        <v>0</v>
      </c>
      <c r="L947" s="8">
        <v>3109</v>
      </c>
      <c r="M947" s="9">
        <v>19</v>
      </c>
      <c r="N947" s="9">
        <f t="shared" si="153"/>
        <v>3089</v>
      </c>
      <c r="O947" s="9">
        <f t="shared" si="154"/>
        <v>24</v>
      </c>
      <c r="P947" s="7">
        <v>13.131</v>
      </c>
      <c r="Q947" s="7">
        <f t="shared" si="164"/>
        <v>9.1490000000000009</v>
      </c>
      <c r="R947" s="9">
        <v>1</v>
      </c>
      <c r="S947" s="9">
        <v>0</v>
      </c>
      <c r="T947" s="9">
        <v>0</v>
      </c>
      <c r="U947" s="9">
        <v>0</v>
      </c>
      <c r="V947" s="9">
        <v>0</v>
      </c>
      <c r="W947" s="25">
        <v>1</v>
      </c>
      <c r="X947" s="9">
        <v>0</v>
      </c>
      <c r="Y947" s="9">
        <v>1</v>
      </c>
      <c r="Z947" s="25">
        <v>0</v>
      </c>
      <c r="AA947" s="9">
        <v>0</v>
      </c>
      <c r="AB947" s="25">
        <v>1</v>
      </c>
      <c r="AC947" s="17">
        <v>1981</v>
      </c>
      <c r="AD947" s="27" t="s">
        <v>87</v>
      </c>
      <c r="AE947" s="27" t="s">
        <v>87</v>
      </c>
      <c r="AF947" s="27" t="s">
        <v>87</v>
      </c>
      <c r="AG947" s="34" t="s">
        <v>87</v>
      </c>
      <c r="AH947" s="33">
        <f>1-AI947</f>
        <v>0.93799999999999994</v>
      </c>
      <c r="AI947" s="15">
        <v>6.2E-2</v>
      </c>
      <c r="AJ947">
        <v>0.52400000000000002</v>
      </c>
      <c r="AK947" s="31">
        <f t="shared" si="160"/>
        <v>0.47599999999999998</v>
      </c>
      <c r="AL947" t="s">
        <v>87</v>
      </c>
      <c r="AM947" s="31" t="s">
        <v>87</v>
      </c>
      <c r="AN947">
        <v>0</v>
      </c>
      <c r="AO947" s="15">
        <v>1</v>
      </c>
      <c r="AP947" t="s">
        <v>87</v>
      </c>
      <c r="AQ947" s="15" t="s">
        <v>87</v>
      </c>
      <c r="AR947" s="15" t="s">
        <v>129</v>
      </c>
      <c r="AS947">
        <v>1</v>
      </c>
      <c r="AT947">
        <v>0</v>
      </c>
      <c r="AU947">
        <v>0</v>
      </c>
      <c r="AV947">
        <v>0</v>
      </c>
      <c r="AW947">
        <v>0</v>
      </c>
      <c r="AX947">
        <v>0</v>
      </c>
      <c r="AY947" s="15">
        <v>0</v>
      </c>
      <c r="AZ947">
        <v>1</v>
      </c>
      <c r="BA947">
        <v>0</v>
      </c>
      <c r="BB947" s="15">
        <v>0</v>
      </c>
      <c r="BC947">
        <v>19368</v>
      </c>
      <c r="BD947">
        <v>1730</v>
      </c>
      <c r="BE947" s="21">
        <v>0.91900000000000004</v>
      </c>
      <c r="BF947" s="21">
        <v>28.28</v>
      </c>
      <c r="BG947">
        <v>0</v>
      </c>
      <c r="BH947">
        <v>1</v>
      </c>
      <c r="BI947">
        <v>0</v>
      </c>
      <c r="BJ947">
        <v>0</v>
      </c>
      <c r="BK947">
        <v>0</v>
      </c>
      <c r="BL947" s="15">
        <v>0</v>
      </c>
      <c r="BM947">
        <v>1</v>
      </c>
      <c r="BN947">
        <v>0</v>
      </c>
      <c r="BO947">
        <v>0</v>
      </c>
      <c r="BP947" s="15">
        <v>0</v>
      </c>
      <c r="BQ947">
        <v>0</v>
      </c>
      <c r="BR947">
        <v>0</v>
      </c>
      <c r="BS947" s="15">
        <v>0</v>
      </c>
      <c r="BT947">
        <v>1</v>
      </c>
      <c r="BU947">
        <v>0</v>
      </c>
      <c r="BV947">
        <v>0</v>
      </c>
      <c r="BW947">
        <v>0</v>
      </c>
      <c r="BX947">
        <v>1</v>
      </c>
      <c r="BY947">
        <v>1</v>
      </c>
      <c r="BZ947">
        <v>1</v>
      </c>
      <c r="CA947">
        <v>1</v>
      </c>
      <c r="CB947">
        <v>0</v>
      </c>
      <c r="CC947">
        <v>0</v>
      </c>
      <c r="CD947">
        <v>1</v>
      </c>
      <c r="CE947" s="15">
        <v>0</v>
      </c>
      <c r="CF947">
        <v>0.19600000000000001</v>
      </c>
      <c r="CG947">
        <v>166</v>
      </c>
      <c r="CH947">
        <v>1</v>
      </c>
      <c r="CI947">
        <v>0</v>
      </c>
      <c r="CJ947">
        <v>34</v>
      </c>
      <c r="CK947" s="28" t="s">
        <v>80</v>
      </c>
    </row>
    <row r="948" spans="1:89" x14ac:dyDescent="0.35">
      <c r="A948">
        <v>947</v>
      </c>
      <c r="B948">
        <v>65</v>
      </c>
      <c r="C948" s="21" t="s">
        <v>232</v>
      </c>
      <c r="D948" s="11">
        <v>4.37</v>
      </c>
      <c r="E948" s="12">
        <v>0.28999999999999998</v>
      </c>
      <c r="F948" s="7">
        <f t="shared" si="163"/>
        <v>15.068965517241381</v>
      </c>
      <c r="G948" s="8">
        <v>0</v>
      </c>
      <c r="H948" s="9">
        <v>0</v>
      </c>
      <c r="I948" s="9">
        <v>0</v>
      </c>
      <c r="J948" s="9">
        <v>1</v>
      </c>
      <c r="K948" s="9">
        <v>0</v>
      </c>
      <c r="L948" s="8">
        <v>47336</v>
      </c>
      <c r="M948" s="9">
        <v>19</v>
      </c>
      <c r="N948" s="9">
        <f t="shared" si="153"/>
        <v>47316</v>
      </c>
      <c r="O948" s="9">
        <f t="shared" si="154"/>
        <v>24</v>
      </c>
      <c r="P948" s="7">
        <v>13.154999999999999</v>
      </c>
      <c r="Q948" s="7">
        <f t="shared" si="164"/>
        <v>11.055</v>
      </c>
      <c r="R948" s="9">
        <v>1</v>
      </c>
      <c r="S948" s="9">
        <v>0</v>
      </c>
      <c r="T948" s="9">
        <v>0</v>
      </c>
      <c r="U948" s="9">
        <v>0</v>
      </c>
      <c r="V948" s="9">
        <v>0</v>
      </c>
      <c r="W948" s="25">
        <v>1</v>
      </c>
      <c r="X948" s="9">
        <v>0</v>
      </c>
      <c r="Y948" s="9">
        <v>1</v>
      </c>
      <c r="Z948" s="25">
        <v>0</v>
      </c>
      <c r="AA948" s="9">
        <v>0</v>
      </c>
      <c r="AB948" s="25">
        <v>1</v>
      </c>
      <c r="AC948" s="17">
        <v>1981</v>
      </c>
      <c r="AD948" s="27" t="s">
        <v>87</v>
      </c>
      <c r="AE948" s="27" t="s">
        <v>87</v>
      </c>
      <c r="AF948" s="27" t="s">
        <v>87</v>
      </c>
      <c r="AG948" s="34" t="s">
        <v>87</v>
      </c>
      <c r="AH948" s="33">
        <v>0</v>
      </c>
      <c r="AI948" s="15">
        <v>1</v>
      </c>
      <c r="AJ948">
        <v>0.63300000000000001</v>
      </c>
      <c r="AK948" s="31">
        <f t="shared" si="160"/>
        <v>0.36699999999999999</v>
      </c>
      <c r="AL948" t="s">
        <v>87</v>
      </c>
      <c r="AM948" s="31" t="s">
        <v>87</v>
      </c>
      <c r="AN948">
        <v>0</v>
      </c>
      <c r="AO948" s="15">
        <v>1</v>
      </c>
      <c r="AP948" t="s">
        <v>87</v>
      </c>
      <c r="AQ948" s="15" t="s">
        <v>87</v>
      </c>
      <c r="AR948" s="15" t="s">
        <v>129</v>
      </c>
      <c r="AS948">
        <v>1</v>
      </c>
      <c r="AT948">
        <v>0</v>
      </c>
      <c r="AU948">
        <v>0</v>
      </c>
      <c r="AV948">
        <v>0</v>
      </c>
      <c r="AW948">
        <v>0</v>
      </c>
      <c r="AX948">
        <v>0</v>
      </c>
      <c r="AY948" s="15">
        <v>0</v>
      </c>
      <c r="AZ948">
        <v>1</v>
      </c>
      <c r="BA948">
        <v>0</v>
      </c>
      <c r="BB948" s="15">
        <v>0</v>
      </c>
      <c r="BC948">
        <v>19368</v>
      </c>
      <c r="BD948">
        <v>1730</v>
      </c>
      <c r="BE948" s="21">
        <v>0.91900000000000004</v>
      </c>
      <c r="BF948" s="21">
        <v>30.21</v>
      </c>
      <c r="BG948">
        <v>0</v>
      </c>
      <c r="BH948">
        <v>1</v>
      </c>
      <c r="BI948">
        <v>0</v>
      </c>
      <c r="BJ948">
        <v>0</v>
      </c>
      <c r="BK948">
        <v>0</v>
      </c>
      <c r="BL948" s="15">
        <v>0</v>
      </c>
      <c r="BM948">
        <v>1</v>
      </c>
      <c r="BN948">
        <v>0</v>
      </c>
      <c r="BO948">
        <v>0</v>
      </c>
      <c r="BP948" s="15">
        <v>0</v>
      </c>
      <c r="BQ948">
        <v>0</v>
      </c>
      <c r="BR948">
        <v>0</v>
      </c>
      <c r="BS948" s="15">
        <v>0</v>
      </c>
      <c r="BT948">
        <v>1</v>
      </c>
      <c r="BU948">
        <v>0</v>
      </c>
      <c r="BV948">
        <v>0</v>
      </c>
      <c r="BW948">
        <v>0</v>
      </c>
      <c r="BX948">
        <v>1</v>
      </c>
      <c r="BY948">
        <v>1</v>
      </c>
      <c r="BZ948">
        <v>1</v>
      </c>
      <c r="CA948">
        <v>1</v>
      </c>
      <c r="CB948">
        <v>0</v>
      </c>
      <c r="CC948">
        <v>0</v>
      </c>
      <c r="CD948">
        <v>1</v>
      </c>
      <c r="CE948" s="15">
        <v>0</v>
      </c>
      <c r="CF948">
        <v>0.19600000000000001</v>
      </c>
      <c r="CG948">
        <v>166</v>
      </c>
      <c r="CH948">
        <v>1</v>
      </c>
      <c r="CI948">
        <v>0</v>
      </c>
      <c r="CJ948">
        <v>34</v>
      </c>
      <c r="CK948" s="28" t="s">
        <v>80</v>
      </c>
    </row>
    <row r="949" spans="1:89" x14ac:dyDescent="0.35">
      <c r="A949">
        <v>948</v>
      </c>
      <c r="B949">
        <v>65</v>
      </c>
      <c r="C949" s="21" t="s">
        <v>232</v>
      </c>
      <c r="D949" s="11">
        <v>4.43</v>
      </c>
      <c r="E949" s="12">
        <v>0.27</v>
      </c>
      <c r="F949" s="7">
        <f t="shared" si="163"/>
        <v>16.407407407407405</v>
      </c>
      <c r="G949" s="8">
        <v>0</v>
      </c>
      <c r="H949" s="9">
        <v>0</v>
      </c>
      <c r="I949" s="9">
        <v>0</v>
      </c>
      <c r="J949" s="9">
        <v>1</v>
      </c>
      <c r="K949" s="9">
        <v>0</v>
      </c>
      <c r="L949" s="8">
        <v>50445</v>
      </c>
      <c r="M949" s="9">
        <v>19</v>
      </c>
      <c r="N949" s="9">
        <f t="shared" si="153"/>
        <v>50425</v>
      </c>
      <c r="O949" s="9">
        <f t="shared" si="154"/>
        <v>24</v>
      </c>
      <c r="P949" s="7">
        <v>13.153</v>
      </c>
      <c r="Q949" s="7">
        <f t="shared" si="164"/>
        <v>8.9969999999999981</v>
      </c>
      <c r="R949" s="9">
        <v>1</v>
      </c>
      <c r="S949" s="9">
        <v>0</v>
      </c>
      <c r="T949" s="9">
        <v>0</v>
      </c>
      <c r="U949" s="9">
        <v>0</v>
      </c>
      <c r="V949" s="9">
        <v>0</v>
      </c>
      <c r="W949" s="25">
        <v>1</v>
      </c>
      <c r="X949" s="9">
        <v>0</v>
      </c>
      <c r="Y949" s="9">
        <v>1</v>
      </c>
      <c r="Z949" s="25">
        <v>0</v>
      </c>
      <c r="AA949" s="9">
        <v>0</v>
      </c>
      <c r="AB949" s="25">
        <v>1</v>
      </c>
      <c r="AC949" s="17">
        <v>1981</v>
      </c>
      <c r="AD949" s="27" t="s">
        <v>87</v>
      </c>
      <c r="AE949" s="27" t="s">
        <v>87</v>
      </c>
      <c r="AF949" s="27" t="s">
        <v>87</v>
      </c>
      <c r="AG949" s="34" t="s">
        <v>87</v>
      </c>
      <c r="AH949" s="33">
        <v>1</v>
      </c>
      <c r="AI949" s="15">
        <v>0</v>
      </c>
      <c r="AJ949">
        <v>0.51700000000000002</v>
      </c>
      <c r="AK949" s="31">
        <f t="shared" si="160"/>
        <v>0.48299999999999998</v>
      </c>
      <c r="AL949" t="s">
        <v>87</v>
      </c>
      <c r="AM949" s="31" t="s">
        <v>87</v>
      </c>
      <c r="AN949">
        <v>0</v>
      </c>
      <c r="AO949" s="15">
        <v>1</v>
      </c>
      <c r="AP949" t="s">
        <v>87</v>
      </c>
      <c r="AQ949" s="15" t="s">
        <v>87</v>
      </c>
      <c r="AR949" s="15" t="s">
        <v>129</v>
      </c>
      <c r="AS949">
        <v>1</v>
      </c>
      <c r="AT949">
        <v>0</v>
      </c>
      <c r="AU949">
        <v>0</v>
      </c>
      <c r="AV949">
        <v>0</v>
      </c>
      <c r="AW949">
        <v>0</v>
      </c>
      <c r="AX949">
        <v>0</v>
      </c>
      <c r="AY949" s="15">
        <v>0</v>
      </c>
      <c r="AZ949">
        <v>1</v>
      </c>
      <c r="BA949">
        <v>0</v>
      </c>
      <c r="BB949" s="15">
        <v>0</v>
      </c>
      <c r="BC949">
        <v>19368</v>
      </c>
      <c r="BD949">
        <v>1730</v>
      </c>
      <c r="BE949" s="21">
        <v>0.91900000000000004</v>
      </c>
      <c r="BF949" s="21">
        <v>28.15</v>
      </c>
      <c r="BG949">
        <v>0</v>
      </c>
      <c r="BH949">
        <v>1</v>
      </c>
      <c r="BI949">
        <v>0</v>
      </c>
      <c r="BJ949">
        <v>0</v>
      </c>
      <c r="BK949">
        <v>0</v>
      </c>
      <c r="BL949" s="15">
        <v>0</v>
      </c>
      <c r="BM949">
        <v>1</v>
      </c>
      <c r="BN949">
        <v>0</v>
      </c>
      <c r="BO949">
        <v>0</v>
      </c>
      <c r="BP949" s="15">
        <v>0</v>
      </c>
      <c r="BQ949">
        <v>0</v>
      </c>
      <c r="BR949">
        <v>0</v>
      </c>
      <c r="BS949" s="15">
        <v>0</v>
      </c>
      <c r="BT949">
        <v>1</v>
      </c>
      <c r="BU949">
        <v>0</v>
      </c>
      <c r="BV949">
        <v>0</v>
      </c>
      <c r="BW949">
        <v>0</v>
      </c>
      <c r="BX949">
        <v>1</v>
      </c>
      <c r="BY949">
        <v>1</v>
      </c>
      <c r="BZ949">
        <v>1</v>
      </c>
      <c r="CA949">
        <v>1</v>
      </c>
      <c r="CB949">
        <v>0</v>
      </c>
      <c r="CC949">
        <v>0</v>
      </c>
      <c r="CD949">
        <v>1</v>
      </c>
      <c r="CE949" s="15">
        <v>0</v>
      </c>
      <c r="CF949">
        <v>0.19600000000000001</v>
      </c>
      <c r="CG949">
        <v>166</v>
      </c>
      <c r="CH949">
        <v>1</v>
      </c>
      <c r="CI949">
        <v>0</v>
      </c>
      <c r="CJ949">
        <v>34</v>
      </c>
      <c r="CK949" s="28" t="s">
        <v>80</v>
      </c>
    </row>
    <row r="950" spans="1:89" x14ac:dyDescent="0.35">
      <c r="A950">
        <v>949</v>
      </c>
      <c r="B950">
        <v>65</v>
      </c>
      <c r="C950" s="21" t="s">
        <v>232</v>
      </c>
      <c r="D950" s="11">
        <v>17.64</v>
      </c>
      <c r="E950" s="12">
        <v>5.52</v>
      </c>
      <c r="F950" s="7">
        <f t="shared" si="163"/>
        <v>3.1956521739130439</v>
      </c>
      <c r="G950" s="8">
        <v>0</v>
      </c>
      <c r="H950" s="9">
        <v>0</v>
      </c>
      <c r="I950" s="9">
        <v>0</v>
      </c>
      <c r="J950" s="9">
        <v>1</v>
      </c>
      <c r="K950" s="9">
        <v>0</v>
      </c>
      <c r="L950" s="8">
        <v>3275</v>
      </c>
      <c r="M950" s="9">
        <v>18</v>
      </c>
      <c r="N950" s="9">
        <f t="shared" si="153"/>
        <v>3256</v>
      </c>
      <c r="O950" s="9">
        <f t="shared" si="154"/>
        <v>24</v>
      </c>
      <c r="P950" s="7">
        <v>13.131</v>
      </c>
      <c r="Q950" s="7">
        <f t="shared" si="164"/>
        <v>9.1490000000000009</v>
      </c>
      <c r="R950" s="9">
        <v>1</v>
      </c>
      <c r="S950" s="9">
        <v>0</v>
      </c>
      <c r="T950" s="9">
        <v>0</v>
      </c>
      <c r="U950" s="9">
        <v>0</v>
      </c>
      <c r="V950" s="9">
        <v>0</v>
      </c>
      <c r="W950" s="25">
        <v>1</v>
      </c>
      <c r="X950" s="9">
        <v>0</v>
      </c>
      <c r="Y950" s="9">
        <v>1</v>
      </c>
      <c r="Z950" s="25">
        <v>0</v>
      </c>
      <c r="AA950" s="9">
        <v>0</v>
      </c>
      <c r="AB950" s="25">
        <v>1</v>
      </c>
      <c r="AC950" s="17">
        <v>1981</v>
      </c>
      <c r="AD950" s="27" t="s">
        <v>87</v>
      </c>
      <c r="AE950" s="27" t="s">
        <v>87</v>
      </c>
      <c r="AF950" s="27" t="s">
        <v>87</v>
      </c>
      <c r="AG950" s="34" t="s">
        <v>87</v>
      </c>
      <c r="AH950" s="33">
        <f>1-AI950</f>
        <v>0.93799999999999994</v>
      </c>
      <c r="AI950" s="15">
        <v>6.2E-2</v>
      </c>
      <c r="AJ950">
        <v>0.52400000000000002</v>
      </c>
      <c r="AK950" s="31">
        <f t="shared" si="160"/>
        <v>0.47599999999999998</v>
      </c>
      <c r="AL950" t="s">
        <v>87</v>
      </c>
      <c r="AM950" s="31" t="s">
        <v>87</v>
      </c>
      <c r="AN950">
        <v>0</v>
      </c>
      <c r="AO950" s="15">
        <v>1</v>
      </c>
      <c r="AP950" t="s">
        <v>87</v>
      </c>
      <c r="AQ950" s="15" t="s">
        <v>87</v>
      </c>
      <c r="AR950" s="15" t="s">
        <v>129</v>
      </c>
      <c r="AS950">
        <v>1</v>
      </c>
      <c r="AT950">
        <v>0</v>
      </c>
      <c r="AU950">
        <v>0</v>
      </c>
      <c r="AV950">
        <v>0</v>
      </c>
      <c r="AW950">
        <v>0</v>
      </c>
      <c r="AX950">
        <v>0</v>
      </c>
      <c r="AY950" s="15">
        <v>0</v>
      </c>
      <c r="AZ950">
        <v>1</v>
      </c>
      <c r="BA950">
        <v>0</v>
      </c>
      <c r="BB950" s="15">
        <v>0</v>
      </c>
      <c r="BC950">
        <v>19368</v>
      </c>
      <c r="BD950">
        <v>1730</v>
      </c>
      <c r="BE950" s="21">
        <v>0.91900000000000004</v>
      </c>
      <c r="BF950" s="21">
        <v>28.28</v>
      </c>
      <c r="BG950">
        <v>0</v>
      </c>
      <c r="BH950">
        <v>0</v>
      </c>
      <c r="BI950">
        <v>0</v>
      </c>
      <c r="BJ950">
        <v>0</v>
      </c>
      <c r="BK950">
        <v>0</v>
      </c>
      <c r="BL950" s="15">
        <v>1</v>
      </c>
      <c r="BM950">
        <v>0</v>
      </c>
      <c r="BN950">
        <v>1</v>
      </c>
      <c r="BO950">
        <v>0</v>
      </c>
      <c r="BP950" s="15">
        <v>0</v>
      </c>
      <c r="BQ950">
        <v>0</v>
      </c>
      <c r="BR950">
        <v>0</v>
      </c>
      <c r="BS950" s="15">
        <v>0</v>
      </c>
      <c r="BT950">
        <v>1</v>
      </c>
      <c r="BU950">
        <v>0</v>
      </c>
      <c r="BV950">
        <v>0</v>
      </c>
      <c r="BW950">
        <v>0</v>
      </c>
      <c r="BX950">
        <v>1</v>
      </c>
      <c r="BY950">
        <v>1</v>
      </c>
      <c r="BZ950">
        <v>1</v>
      </c>
      <c r="CA950">
        <v>1</v>
      </c>
      <c r="CB950">
        <v>0</v>
      </c>
      <c r="CC950">
        <v>0</v>
      </c>
      <c r="CD950">
        <v>1</v>
      </c>
      <c r="CE950" s="15">
        <v>0</v>
      </c>
      <c r="CF950">
        <v>0.19600000000000001</v>
      </c>
      <c r="CG950">
        <v>166</v>
      </c>
      <c r="CH950">
        <v>1</v>
      </c>
      <c r="CI950">
        <v>0</v>
      </c>
      <c r="CJ950">
        <v>34</v>
      </c>
      <c r="CK950" s="28" t="s">
        <v>80</v>
      </c>
    </row>
    <row r="951" spans="1:89" x14ac:dyDescent="0.35">
      <c r="A951">
        <v>950</v>
      </c>
      <c r="B951">
        <v>65</v>
      </c>
      <c r="C951" s="21" t="s">
        <v>232</v>
      </c>
      <c r="D951" s="11">
        <v>12.73</v>
      </c>
      <c r="E951" s="12">
        <v>1.18</v>
      </c>
      <c r="F951" s="7">
        <f t="shared" si="163"/>
        <v>10.788135593220339</v>
      </c>
      <c r="G951" s="8">
        <v>0</v>
      </c>
      <c r="H951" s="9">
        <v>0</v>
      </c>
      <c r="I951" s="9">
        <v>0</v>
      </c>
      <c r="J951" s="9">
        <v>1</v>
      </c>
      <c r="K951" s="9">
        <v>0</v>
      </c>
      <c r="L951" s="8">
        <v>49423</v>
      </c>
      <c r="M951" s="9">
        <v>18</v>
      </c>
      <c r="N951" s="9">
        <f t="shared" si="153"/>
        <v>49404</v>
      </c>
      <c r="O951" s="9">
        <f t="shared" si="154"/>
        <v>24</v>
      </c>
      <c r="P951" s="7">
        <v>13.154999999999999</v>
      </c>
      <c r="Q951" s="7">
        <f t="shared" si="164"/>
        <v>11.055</v>
      </c>
      <c r="R951" s="9">
        <v>1</v>
      </c>
      <c r="S951" s="9">
        <v>0</v>
      </c>
      <c r="T951" s="9">
        <v>0</v>
      </c>
      <c r="U951" s="9">
        <v>0</v>
      </c>
      <c r="V951" s="9">
        <v>0</v>
      </c>
      <c r="W951" s="25">
        <v>1</v>
      </c>
      <c r="X951" s="9">
        <v>0</v>
      </c>
      <c r="Y951" s="9">
        <v>1</v>
      </c>
      <c r="Z951" s="25">
        <v>0</v>
      </c>
      <c r="AA951" s="9">
        <v>0</v>
      </c>
      <c r="AB951" s="25">
        <v>1</v>
      </c>
      <c r="AC951" s="17">
        <v>1981</v>
      </c>
      <c r="AD951" s="27" t="s">
        <v>87</v>
      </c>
      <c r="AE951" s="27" t="s">
        <v>87</v>
      </c>
      <c r="AF951" s="27" t="s">
        <v>87</v>
      </c>
      <c r="AG951" s="34" t="s">
        <v>87</v>
      </c>
      <c r="AH951" s="33">
        <v>0</v>
      </c>
      <c r="AI951" s="15">
        <v>1</v>
      </c>
      <c r="AJ951">
        <v>0.63300000000000001</v>
      </c>
      <c r="AK951" s="31">
        <f t="shared" si="160"/>
        <v>0.36699999999999999</v>
      </c>
      <c r="AL951" t="s">
        <v>87</v>
      </c>
      <c r="AM951" s="31" t="s">
        <v>87</v>
      </c>
      <c r="AN951">
        <v>0</v>
      </c>
      <c r="AO951" s="15">
        <v>1</v>
      </c>
      <c r="AP951" t="s">
        <v>87</v>
      </c>
      <c r="AQ951" s="15" t="s">
        <v>87</v>
      </c>
      <c r="AR951" s="15" t="s">
        <v>129</v>
      </c>
      <c r="AS951">
        <v>1</v>
      </c>
      <c r="AT951">
        <v>0</v>
      </c>
      <c r="AU951">
        <v>0</v>
      </c>
      <c r="AV951">
        <v>0</v>
      </c>
      <c r="AW951">
        <v>0</v>
      </c>
      <c r="AX951">
        <v>0</v>
      </c>
      <c r="AY951" s="15">
        <v>0</v>
      </c>
      <c r="AZ951">
        <v>1</v>
      </c>
      <c r="BA951">
        <v>0</v>
      </c>
      <c r="BB951" s="15">
        <v>0</v>
      </c>
      <c r="BC951">
        <v>19368</v>
      </c>
      <c r="BD951">
        <v>1730</v>
      </c>
      <c r="BE951" s="21">
        <v>0.91900000000000004</v>
      </c>
      <c r="BF951" s="21">
        <v>30.21</v>
      </c>
      <c r="BG951">
        <v>0</v>
      </c>
      <c r="BH951">
        <v>0</v>
      </c>
      <c r="BI951">
        <v>0</v>
      </c>
      <c r="BJ951">
        <v>0</v>
      </c>
      <c r="BK951">
        <v>0</v>
      </c>
      <c r="BL951" s="15">
        <v>1</v>
      </c>
      <c r="BM951">
        <v>0</v>
      </c>
      <c r="BN951">
        <v>1</v>
      </c>
      <c r="BO951">
        <v>0</v>
      </c>
      <c r="BP951" s="15">
        <v>0</v>
      </c>
      <c r="BQ951">
        <v>0</v>
      </c>
      <c r="BR951">
        <v>0</v>
      </c>
      <c r="BS951" s="15">
        <v>0</v>
      </c>
      <c r="BT951">
        <v>1</v>
      </c>
      <c r="BU951">
        <v>0</v>
      </c>
      <c r="BV951">
        <v>0</v>
      </c>
      <c r="BW951">
        <v>0</v>
      </c>
      <c r="BX951">
        <v>1</v>
      </c>
      <c r="BY951">
        <v>1</v>
      </c>
      <c r="BZ951">
        <v>1</v>
      </c>
      <c r="CA951">
        <v>1</v>
      </c>
      <c r="CB951">
        <v>0</v>
      </c>
      <c r="CC951">
        <v>0</v>
      </c>
      <c r="CD951">
        <v>1</v>
      </c>
      <c r="CE951" s="15">
        <v>0</v>
      </c>
      <c r="CF951">
        <v>0.19600000000000001</v>
      </c>
      <c r="CG951">
        <v>166</v>
      </c>
      <c r="CH951">
        <v>1</v>
      </c>
      <c r="CI951">
        <v>0</v>
      </c>
      <c r="CJ951">
        <v>34</v>
      </c>
      <c r="CK951" s="28" t="s">
        <v>80</v>
      </c>
    </row>
    <row r="952" spans="1:89" x14ac:dyDescent="0.35">
      <c r="A952">
        <v>951</v>
      </c>
      <c r="B952">
        <v>65</v>
      </c>
      <c r="C952" s="21" t="s">
        <v>232</v>
      </c>
      <c r="D952" s="11">
        <v>11.27</v>
      </c>
      <c r="E952" s="12">
        <v>1.07</v>
      </c>
      <c r="F952" s="7">
        <f t="shared" si="163"/>
        <v>10.532710280373831</v>
      </c>
      <c r="G952" s="8">
        <v>0</v>
      </c>
      <c r="H952" s="9">
        <v>0</v>
      </c>
      <c r="I952" s="9">
        <v>0</v>
      </c>
      <c r="J952" s="9">
        <v>1</v>
      </c>
      <c r="K952" s="9">
        <v>0</v>
      </c>
      <c r="L952" s="8">
        <v>52698</v>
      </c>
      <c r="M952" s="9">
        <v>18</v>
      </c>
      <c r="N952" s="9">
        <f t="shared" si="153"/>
        <v>52679</v>
      </c>
      <c r="O952" s="9">
        <f t="shared" si="154"/>
        <v>24</v>
      </c>
      <c r="P952" s="7">
        <v>13.153</v>
      </c>
      <c r="Q952" s="7">
        <f t="shared" si="164"/>
        <v>8.9969999999999981</v>
      </c>
      <c r="R952" s="9">
        <v>1</v>
      </c>
      <c r="S952" s="9">
        <v>0</v>
      </c>
      <c r="T952" s="9">
        <v>0</v>
      </c>
      <c r="U952" s="9">
        <v>0</v>
      </c>
      <c r="V952" s="9">
        <v>0</v>
      </c>
      <c r="W952" s="25">
        <v>1</v>
      </c>
      <c r="X952" s="9">
        <v>0</v>
      </c>
      <c r="Y952" s="9">
        <v>1</v>
      </c>
      <c r="Z952" s="25">
        <v>0</v>
      </c>
      <c r="AA952" s="9">
        <v>0</v>
      </c>
      <c r="AB952" s="25">
        <v>1</v>
      </c>
      <c r="AC952" s="17">
        <v>1981</v>
      </c>
      <c r="AD952" s="27" t="s">
        <v>87</v>
      </c>
      <c r="AE952" s="27" t="s">
        <v>87</v>
      </c>
      <c r="AF952" s="27" t="s">
        <v>87</v>
      </c>
      <c r="AG952" s="34" t="s">
        <v>87</v>
      </c>
      <c r="AH952" s="33">
        <v>1</v>
      </c>
      <c r="AI952" s="15">
        <v>0</v>
      </c>
      <c r="AJ952">
        <v>0.51700000000000002</v>
      </c>
      <c r="AK952" s="31">
        <f t="shared" si="160"/>
        <v>0.48299999999999998</v>
      </c>
      <c r="AL952" t="s">
        <v>87</v>
      </c>
      <c r="AM952" s="31" t="s">
        <v>87</v>
      </c>
      <c r="AN952">
        <v>0</v>
      </c>
      <c r="AO952" s="15">
        <v>1</v>
      </c>
      <c r="AP952" t="s">
        <v>87</v>
      </c>
      <c r="AQ952" s="15" t="s">
        <v>87</v>
      </c>
      <c r="AR952" s="15" t="s">
        <v>129</v>
      </c>
      <c r="AS952">
        <v>1</v>
      </c>
      <c r="AT952">
        <v>0</v>
      </c>
      <c r="AU952">
        <v>0</v>
      </c>
      <c r="AV952">
        <v>0</v>
      </c>
      <c r="AW952">
        <v>0</v>
      </c>
      <c r="AX952">
        <v>0</v>
      </c>
      <c r="AY952" s="15">
        <v>0</v>
      </c>
      <c r="AZ952">
        <v>1</v>
      </c>
      <c r="BA952">
        <v>0</v>
      </c>
      <c r="BB952" s="15">
        <v>0</v>
      </c>
      <c r="BC952">
        <v>19368</v>
      </c>
      <c r="BD952">
        <v>1730</v>
      </c>
      <c r="BE952" s="21">
        <v>0.91900000000000004</v>
      </c>
      <c r="BF952" s="21">
        <v>28.15</v>
      </c>
      <c r="BG952">
        <v>0</v>
      </c>
      <c r="BH952">
        <v>0</v>
      </c>
      <c r="BI952">
        <v>0</v>
      </c>
      <c r="BJ952">
        <v>0</v>
      </c>
      <c r="BK952">
        <v>0</v>
      </c>
      <c r="BL952" s="15">
        <v>1</v>
      </c>
      <c r="BM952">
        <v>0</v>
      </c>
      <c r="BN952">
        <v>1</v>
      </c>
      <c r="BO952">
        <v>0</v>
      </c>
      <c r="BP952" s="15">
        <v>0</v>
      </c>
      <c r="BQ952">
        <v>0</v>
      </c>
      <c r="BR952">
        <v>0</v>
      </c>
      <c r="BS952" s="15">
        <v>0</v>
      </c>
      <c r="BT952">
        <v>1</v>
      </c>
      <c r="BU952">
        <v>0</v>
      </c>
      <c r="BV952">
        <v>0</v>
      </c>
      <c r="BW952">
        <v>0</v>
      </c>
      <c r="BX952">
        <v>1</v>
      </c>
      <c r="BY952">
        <v>1</v>
      </c>
      <c r="BZ952">
        <v>1</v>
      </c>
      <c r="CA952">
        <v>1</v>
      </c>
      <c r="CB952">
        <v>0</v>
      </c>
      <c r="CC952">
        <v>0</v>
      </c>
      <c r="CD952">
        <v>1</v>
      </c>
      <c r="CE952" s="15">
        <v>0</v>
      </c>
      <c r="CF952">
        <v>0.19600000000000001</v>
      </c>
      <c r="CG952">
        <v>166</v>
      </c>
      <c r="CH952">
        <v>1</v>
      </c>
      <c r="CI952">
        <v>0</v>
      </c>
      <c r="CJ952">
        <v>34</v>
      </c>
      <c r="CK952" s="28" t="s">
        <v>80</v>
      </c>
    </row>
    <row r="953" spans="1:89" x14ac:dyDescent="0.35">
      <c r="A953">
        <v>952</v>
      </c>
      <c r="B953">
        <v>65</v>
      </c>
      <c r="C953" s="21" t="s">
        <v>232</v>
      </c>
      <c r="D953" s="11">
        <v>21.23</v>
      </c>
      <c r="E953" s="12">
        <v>5.52</v>
      </c>
      <c r="F953" s="7">
        <f t="shared" si="163"/>
        <v>3.8460144927536235</v>
      </c>
      <c r="G953" s="8">
        <v>0</v>
      </c>
      <c r="H953" s="9">
        <v>0</v>
      </c>
      <c r="I953" s="9">
        <v>0</v>
      </c>
      <c r="J953" s="9">
        <v>1</v>
      </c>
      <c r="K953" s="9">
        <v>0</v>
      </c>
      <c r="L953" s="8">
        <v>3109</v>
      </c>
      <c r="M953" s="9">
        <v>19</v>
      </c>
      <c r="N953" s="9">
        <f t="shared" si="153"/>
        <v>3089</v>
      </c>
      <c r="O953" s="9">
        <f t="shared" si="154"/>
        <v>24</v>
      </c>
      <c r="P953" s="7">
        <v>13.131</v>
      </c>
      <c r="Q953" s="7">
        <f t="shared" si="164"/>
        <v>9.1490000000000009</v>
      </c>
      <c r="R953" s="9">
        <v>1</v>
      </c>
      <c r="S953" s="9">
        <v>0</v>
      </c>
      <c r="T953" s="9">
        <v>0</v>
      </c>
      <c r="U953" s="9">
        <v>0</v>
      </c>
      <c r="V953" s="9">
        <v>0</v>
      </c>
      <c r="W953" s="25">
        <v>1</v>
      </c>
      <c r="X953" s="9">
        <v>0</v>
      </c>
      <c r="Y953" s="9">
        <v>1</v>
      </c>
      <c r="Z953" s="25">
        <v>0</v>
      </c>
      <c r="AA953" s="9">
        <v>0</v>
      </c>
      <c r="AB953" s="25">
        <v>1</v>
      </c>
      <c r="AC953" s="17">
        <v>1981</v>
      </c>
      <c r="AD953" s="27" t="s">
        <v>87</v>
      </c>
      <c r="AE953" s="27" t="s">
        <v>87</v>
      </c>
      <c r="AF953" s="27" t="s">
        <v>87</v>
      </c>
      <c r="AG953" s="34" t="s">
        <v>87</v>
      </c>
      <c r="AH953" s="33">
        <f>1-AI953</f>
        <v>0.93799999999999994</v>
      </c>
      <c r="AI953" s="15">
        <v>6.2E-2</v>
      </c>
      <c r="AJ953">
        <v>0.52400000000000002</v>
      </c>
      <c r="AK953" s="31">
        <f t="shared" si="160"/>
        <v>0.47599999999999998</v>
      </c>
      <c r="AL953" t="s">
        <v>87</v>
      </c>
      <c r="AM953" s="31" t="s">
        <v>87</v>
      </c>
      <c r="AN953">
        <v>0</v>
      </c>
      <c r="AO953" s="15">
        <v>1</v>
      </c>
      <c r="AP953" t="s">
        <v>87</v>
      </c>
      <c r="AQ953" s="15" t="s">
        <v>87</v>
      </c>
      <c r="AR953" s="15" t="s">
        <v>129</v>
      </c>
      <c r="AS953">
        <v>1</v>
      </c>
      <c r="AT953">
        <v>0</v>
      </c>
      <c r="AU953">
        <v>0</v>
      </c>
      <c r="AV953">
        <v>0</v>
      </c>
      <c r="AW953">
        <v>0</v>
      </c>
      <c r="AX953">
        <v>0</v>
      </c>
      <c r="AY953" s="15">
        <v>0</v>
      </c>
      <c r="AZ953">
        <v>1</v>
      </c>
      <c r="BA953">
        <v>0</v>
      </c>
      <c r="BB953" s="15">
        <v>0</v>
      </c>
      <c r="BC953">
        <v>19368</v>
      </c>
      <c r="BD953">
        <v>1730</v>
      </c>
      <c r="BE953" s="21">
        <v>0.91900000000000004</v>
      </c>
      <c r="BF953" s="21">
        <v>28.28</v>
      </c>
      <c r="BG953">
        <v>0</v>
      </c>
      <c r="BH953">
        <v>0</v>
      </c>
      <c r="BI953">
        <v>0</v>
      </c>
      <c r="BJ953">
        <v>0</v>
      </c>
      <c r="BK953">
        <v>0</v>
      </c>
      <c r="BL953" s="15">
        <v>1</v>
      </c>
      <c r="BM953">
        <v>1</v>
      </c>
      <c r="BN953">
        <v>0</v>
      </c>
      <c r="BO953">
        <v>0</v>
      </c>
      <c r="BP953" s="15">
        <v>0</v>
      </c>
      <c r="BQ953">
        <v>0</v>
      </c>
      <c r="BR953">
        <v>0</v>
      </c>
      <c r="BS953" s="15">
        <v>0</v>
      </c>
      <c r="BT953">
        <v>1</v>
      </c>
      <c r="BU953">
        <v>0</v>
      </c>
      <c r="BV953">
        <v>0</v>
      </c>
      <c r="BW953">
        <v>0</v>
      </c>
      <c r="BX953">
        <v>1</v>
      </c>
      <c r="BY953">
        <v>1</v>
      </c>
      <c r="BZ953">
        <v>1</v>
      </c>
      <c r="CA953">
        <v>1</v>
      </c>
      <c r="CB953">
        <v>0</v>
      </c>
      <c r="CC953">
        <v>0</v>
      </c>
      <c r="CD953">
        <v>1</v>
      </c>
      <c r="CE953" s="15">
        <v>0</v>
      </c>
      <c r="CF953">
        <v>0.19600000000000001</v>
      </c>
      <c r="CG953">
        <v>166</v>
      </c>
      <c r="CH953">
        <v>1</v>
      </c>
      <c r="CI953">
        <v>0</v>
      </c>
      <c r="CJ953">
        <v>34</v>
      </c>
      <c r="CK953" s="28" t="s">
        <v>80</v>
      </c>
    </row>
    <row r="954" spans="1:89" x14ac:dyDescent="0.35">
      <c r="A954">
        <v>953</v>
      </c>
      <c r="B954">
        <v>65</v>
      </c>
      <c r="C954" s="21" t="s">
        <v>232</v>
      </c>
      <c r="D954" s="11">
        <v>11.81</v>
      </c>
      <c r="E954" s="12">
        <v>1.63</v>
      </c>
      <c r="F954" s="7">
        <f t="shared" si="163"/>
        <v>7.2453987730061353</v>
      </c>
      <c r="G954" s="8">
        <v>0</v>
      </c>
      <c r="H954" s="9">
        <v>0</v>
      </c>
      <c r="I954" s="9">
        <v>0</v>
      </c>
      <c r="J954" s="9">
        <v>1</v>
      </c>
      <c r="K954" s="9">
        <v>0</v>
      </c>
      <c r="L954" s="8">
        <v>47336</v>
      </c>
      <c r="M954" s="9">
        <v>19</v>
      </c>
      <c r="N954" s="9">
        <f t="shared" si="153"/>
        <v>47316</v>
      </c>
      <c r="O954" s="9">
        <f t="shared" si="154"/>
        <v>24</v>
      </c>
      <c r="P954" s="7">
        <v>13.154999999999999</v>
      </c>
      <c r="Q954" s="7">
        <f t="shared" si="164"/>
        <v>11.055</v>
      </c>
      <c r="R954" s="9">
        <v>1</v>
      </c>
      <c r="S954" s="9">
        <v>0</v>
      </c>
      <c r="T954" s="9">
        <v>0</v>
      </c>
      <c r="U954" s="9">
        <v>0</v>
      </c>
      <c r="V954" s="9">
        <v>0</v>
      </c>
      <c r="W954" s="25">
        <v>1</v>
      </c>
      <c r="X954" s="9">
        <v>0</v>
      </c>
      <c r="Y954" s="9">
        <v>1</v>
      </c>
      <c r="Z954" s="25">
        <v>0</v>
      </c>
      <c r="AA954" s="9">
        <v>0</v>
      </c>
      <c r="AB954" s="25">
        <v>1</v>
      </c>
      <c r="AC954" s="17">
        <v>1981</v>
      </c>
      <c r="AD954" s="27" t="s">
        <v>87</v>
      </c>
      <c r="AE954" s="27" t="s">
        <v>87</v>
      </c>
      <c r="AF954" s="27" t="s">
        <v>87</v>
      </c>
      <c r="AG954" s="34" t="s">
        <v>87</v>
      </c>
      <c r="AH954" s="33">
        <v>0</v>
      </c>
      <c r="AI954" s="15">
        <v>1</v>
      </c>
      <c r="AJ954">
        <v>0.63300000000000001</v>
      </c>
      <c r="AK954" s="31">
        <f t="shared" si="160"/>
        <v>0.36699999999999999</v>
      </c>
      <c r="AL954" t="s">
        <v>87</v>
      </c>
      <c r="AM954" s="31" t="s">
        <v>87</v>
      </c>
      <c r="AN954">
        <v>0</v>
      </c>
      <c r="AO954" s="15">
        <v>1</v>
      </c>
      <c r="AP954" t="s">
        <v>87</v>
      </c>
      <c r="AQ954" s="15" t="s">
        <v>87</v>
      </c>
      <c r="AR954" s="15" t="s">
        <v>129</v>
      </c>
      <c r="AS954">
        <v>1</v>
      </c>
      <c r="AT954">
        <v>0</v>
      </c>
      <c r="AU954">
        <v>0</v>
      </c>
      <c r="AV954">
        <v>0</v>
      </c>
      <c r="AW954">
        <v>0</v>
      </c>
      <c r="AX954">
        <v>0</v>
      </c>
      <c r="AY954" s="15">
        <v>0</v>
      </c>
      <c r="AZ954">
        <v>1</v>
      </c>
      <c r="BA954">
        <v>0</v>
      </c>
      <c r="BB954" s="15">
        <v>0</v>
      </c>
      <c r="BC954">
        <v>19368</v>
      </c>
      <c r="BD954">
        <v>1730</v>
      </c>
      <c r="BE954" s="21">
        <v>0.91900000000000004</v>
      </c>
      <c r="BF954" s="21">
        <v>30.21</v>
      </c>
      <c r="BG954">
        <v>0</v>
      </c>
      <c r="BH954">
        <v>0</v>
      </c>
      <c r="BI954">
        <v>0</v>
      </c>
      <c r="BJ954">
        <v>0</v>
      </c>
      <c r="BK954">
        <v>0</v>
      </c>
      <c r="BL954" s="15">
        <v>1</v>
      </c>
      <c r="BM954">
        <v>1</v>
      </c>
      <c r="BN954">
        <v>0</v>
      </c>
      <c r="BO954">
        <v>0</v>
      </c>
      <c r="BP954" s="15">
        <v>0</v>
      </c>
      <c r="BQ954">
        <v>0</v>
      </c>
      <c r="BR954">
        <v>0</v>
      </c>
      <c r="BS954" s="15">
        <v>0</v>
      </c>
      <c r="BT954">
        <v>1</v>
      </c>
      <c r="BU954">
        <v>0</v>
      </c>
      <c r="BV954">
        <v>0</v>
      </c>
      <c r="BW954">
        <v>0</v>
      </c>
      <c r="BX954">
        <v>1</v>
      </c>
      <c r="BY954">
        <v>1</v>
      </c>
      <c r="BZ954">
        <v>1</v>
      </c>
      <c r="CA954">
        <v>1</v>
      </c>
      <c r="CB954">
        <v>0</v>
      </c>
      <c r="CC954">
        <v>0</v>
      </c>
      <c r="CD954">
        <v>1</v>
      </c>
      <c r="CE954" s="15">
        <v>0</v>
      </c>
      <c r="CF954">
        <v>0.19600000000000001</v>
      </c>
      <c r="CG954">
        <v>166</v>
      </c>
      <c r="CH954">
        <v>1</v>
      </c>
      <c r="CI954">
        <v>0</v>
      </c>
      <c r="CJ954">
        <v>34</v>
      </c>
      <c r="CK954" s="28" t="s">
        <v>80</v>
      </c>
    </row>
    <row r="955" spans="1:89" x14ac:dyDescent="0.35">
      <c r="A955">
        <v>954</v>
      </c>
      <c r="B955">
        <v>65</v>
      </c>
      <c r="C955" s="21" t="s">
        <v>232</v>
      </c>
      <c r="D955" s="11">
        <v>9.99</v>
      </c>
      <c r="E955" s="12">
        <v>1.46</v>
      </c>
      <c r="F955" s="7">
        <f t="shared" si="163"/>
        <v>6.8424657534246576</v>
      </c>
      <c r="G955" s="8">
        <v>0</v>
      </c>
      <c r="H955" s="9">
        <v>0</v>
      </c>
      <c r="I955" s="9">
        <v>0</v>
      </c>
      <c r="J955" s="9">
        <v>1</v>
      </c>
      <c r="K955" s="9">
        <v>0</v>
      </c>
      <c r="L955" s="8">
        <v>50445</v>
      </c>
      <c r="M955" s="9">
        <v>19</v>
      </c>
      <c r="N955" s="9">
        <f t="shared" si="153"/>
        <v>50425</v>
      </c>
      <c r="O955" s="9">
        <f t="shared" si="154"/>
        <v>24</v>
      </c>
      <c r="P955" s="7">
        <v>13.153</v>
      </c>
      <c r="Q955" s="7">
        <f t="shared" si="164"/>
        <v>8.9969999999999981</v>
      </c>
      <c r="R955" s="9">
        <v>1</v>
      </c>
      <c r="S955" s="9">
        <v>0</v>
      </c>
      <c r="T955" s="9">
        <v>0</v>
      </c>
      <c r="U955" s="9">
        <v>0</v>
      </c>
      <c r="V955" s="9">
        <v>0</v>
      </c>
      <c r="W955" s="25">
        <v>1</v>
      </c>
      <c r="X955" s="9">
        <v>0</v>
      </c>
      <c r="Y955" s="9">
        <v>1</v>
      </c>
      <c r="Z955" s="25">
        <v>0</v>
      </c>
      <c r="AA955" s="9">
        <v>0</v>
      </c>
      <c r="AB955" s="25">
        <v>1</v>
      </c>
      <c r="AC955" s="17">
        <v>1981</v>
      </c>
      <c r="AD955" s="27" t="s">
        <v>87</v>
      </c>
      <c r="AE955" s="27" t="s">
        <v>87</v>
      </c>
      <c r="AF955" s="27" t="s">
        <v>87</v>
      </c>
      <c r="AG955" s="34" t="s">
        <v>87</v>
      </c>
      <c r="AH955" s="33">
        <v>1</v>
      </c>
      <c r="AI955" s="15">
        <v>0</v>
      </c>
      <c r="AJ955">
        <v>0.51700000000000002</v>
      </c>
      <c r="AK955" s="31">
        <f t="shared" si="160"/>
        <v>0.48299999999999998</v>
      </c>
      <c r="AL955" t="s">
        <v>87</v>
      </c>
      <c r="AM955" s="31" t="s">
        <v>87</v>
      </c>
      <c r="AN955">
        <v>0</v>
      </c>
      <c r="AO955" s="15">
        <v>1</v>
      </c>
      <c r="AP955" t="s">
        <v>87</v>
      </c>
      <c r="AQ955" s="15" t="s">
        <v>87</v>
      </c>
      <c r="AR955" s="15" t="s">
        <v>129</v>
      </c>
      <c r="AS955">
        <v>1</v>
      </c>
      <c r="AT955">
        <v>0</v>
      </c>
      <c r="AU955">
        <v>0</v>
      </c>
      <c r="AV955">
        <v>0</v>
      </c>
      <c r="AW955">
        <v>0</v>
      </c>
      <c r="AX955">
        <v>0</v>
      </c>
      <c r="AY955" s="15">
        <v>0</v>
      </c>
      <c r="AZ955">
        <v>1</v>
      </c>
      <c r="BA955">
        <v>0</v>
      </c>
      <c r="BB955" s="15">
        <v>0</v>
      </c>
      <c r="BC955">
        <v>19368</v>
      </c>
      <c r="BD955">
        <v>1730</v>
      </c>
      <c r="BE955" s="21">
        <v>0.91900000000000004</v>
      </c>
      <c r="BF955" s="21">
        <v>28.15</v>
      </c>
      <c r="BG955">
        <v>0</v>
      </c>
      <c r="BH955">
        <v>0</v>
      </c>
      <c r="BI955">
        <v>0</v>
      </c>
      <c r="BJ955">
        <v>0</v>
      </c>
      <c r="BK955">
        <v>0</v>
      </c>
      <c r="BL955" s="15">
        <v>1</v>
      </c>
      <c r="BM955">
        <v>1</v>
      </c>
      <c r="BN955">
        <v>0</v>
      </c>
      <c r="BO955">
        <v>0</v>
      </c>
      <c r="BP955" s="15">
        <v>0</v>
      </c>
      <c r="BQ955">
        <v>0</v>
      </c>
      <c r="BR955">
        <v>0</v>
      </c>
      <c r="BS955" s="15">
        <v>0</v>
      </c>
      <c r="BT955">
        <v>1</v>
      </c>
      <c r="BU955">
        <v>0</v>
      </c>
      <c r="BV955">
        <v>0</v>
      </c>
      <c r="BW955">
        <v>0</v>
      </c>
      <c r="BX955">
        <v>1</v>
      </c>
      <c r="BY955">
        <v>1</v>
      </c>
      <c r="BZ955">
        <v>1</v>
      </c>
      <c r="CA955">
        <v>1</v>
      </c>
      <c r="CB955">
        <v>0</v>
      </c>
      <c r="CC955">
        <v>0</v>
      </c>
      <c r="CD955">
        <v>1</v>
      </c>
      <c r="CE955" s="15">
        <v>0</v>
      </c>
      <c r="CF955">
        <v>0.19600000000000001</v>
      </c>
      <c r="CG955">
        <v>166</v>
      </c>
      <c r="CH955">
        <v>1</v>
      </c>
      <c r="CI955">
        <v>0</v>
      </c>
      <c r="CJ955">
        <v>34</v>
      </c>
      <c r="CK955" s="28" t="s">
        <v>80</v>
      </c>
    </row>
    <row r="956" spans="1:89" x14ac:dyDescent="0.35">
      <c r="A956">
        <v>955</v>
      </c>
      <c r="B956">
        <v>65</v>
      </c>
      <c r="C956" s="21" t="s">
        <v>232</v>
      </c>
      <c r="D956" s="11">
        <v>5.94</v>
      </c>
      <c r="E956" s="12">
        <v>1.23</v>
      </c>
      <c r="F956" s="7">
        <f t="shared" si="163"/>
        <v>4.8292682926829276</v>
      </c>
      <c r="G956" s="8">
        <v>0</v>
      </c>
      <c r="H956" s="9">
        <v>0</v>
      </c>
      <c r="I956" s="9">
        <v>0</v>
      </c>
      <c r="J956" s="9">
        <v>1</v>
      </c>
      <c r="K956" s="9">
        <v>0</v>
      </c>
      <c r="L956" s="8">
        <v>3235</v>
      </c>
      <c r="M956" s="9">
        <v>18</v>
      </c>
      <c r="N956" s="9">
        <f t="shared" si="153"/>
        <v>3216</v>
      </c>
      <c r="O956" s="9">
        <f t="shared" si="154"/>
        <v>24</v>
      </c>
      <c r="P956" s="7">
        <v>13.131</v>
      </c>
      <c r="Q956" s="7">
        <f t="shared" si="164"/>
        <v>9.1490000000000009</v>
      </c>
      <c r="R956" s="9">
        <v>1</v>
      </c>
      <c r="S956" s="9">
        <v>0</v>
      </c>
      <c r="T956" s="9">
        <v>0</v>
      </c>
      <c r="U956" s="9">
        <v>0</v>
      </c>
      <c r="V956" s="9">
        <v>0</v>
      </c>
      <c r="W956" s="25">
        <v>1</v>
      </c>
      <c r="X956" s="9">
        <v>0</v>
      </c>
      <c r="Y956" s="9">
        <v>1</v>
      </c>
      <c r="Z956" s="25">
        <v>0</v>
      </c>
      <c r="AA956" s="9">
        <v>0</v>
      </c>
      <c r="AB956" s="25">
        <v>1</v>
      </c>
      <c r="AC956" s="17">
        <v>1981</v>
      </c>
      <c r="AD956" s="27" t="s">
        <v>87</v>
      </c>
      <c r="AE956" s="27" t="s">
        <v>87</v>
      </c>
      <c r="AF956" s="27" t="s">
        <v>87</v>
      </c>
      <c r="AG956" s="34" t="s">
        <v>87</v>
      </c>
      <c r="AH956" s="33">
        <f>1-AI956</f>
        <v>0.93799999999999994</v>
      </c>
      <c r="AI956" s="15">
        <v>6.2E-2</v>
      </c>
      <c r="AJ956">
        <v>0.52400000000000002</v>
      </c>
      <c r="AK956" s="31">
        <f t="shared" si="160"/>
        <v>0.47599999999999998</v>
      </c>
      <c r="AL956" t="s">
        <v>87</v>
      </c>
      <c r="AM956" s="31" t="s">
        <v>87</v>
      </c>
      <c r="AN956">
        <v>0</v>
      </c>
      <c r="AO956" s="15">
        <v>1</v>
      </c>
      <c r="AP956" t="s">
        <v>87</v>
      </c>
      <c r="AQ956" s="15" t="s">
        <v>87</v>
      </c>
      <c r="AR956" s="15" t="s">
        <v>129</v>
      </c>
      <c r="AS956">
        <v>1</v>
      </c>
      <c r="AT956">
        <v>0</v>
      </c>
      <c r="AU956">
        <v>0</v>
      </c>
      <c r="AV956">
        <v>0</v>
      </c>
      <c r="AW956">
        <v>0</v>
      </c>
      <c r="AX956">
        <v>0</v>
      </c>
      <c r="AY956" s="15">
        <v>0</v>
      </c>
      <c r="AZ956">
        <v>1</v>
      </c>
      <c r="BA956">
        <v>0</v>
      </c>
      <c r="BB956" s="15">
        <v>0</v>
      </c>
      <c r="BC956">
        <v>19368</v>
      </c>
      <c r="BD956">
        <v>1730</v>
      </c>
      <c r="BE956" s="21">
        <v>0.91900000000000004</v>
      </c>
      <c r="BF956" s="21">
        <v>28.28</v>
      </c>
      <c r="BG956">
        <v>0</v>
      </c>
      <c r="BH956">
        <v>1</v>
      </c>
      <c r="BI956">
        <v>0</v>
      </c>
      <c r="BJ956">
        <v>0</v>
      </c>
      <c r="BK956">
        <v>0</v>
      </c>
      <c r="BL956" s="15">
        <v>0</v>
      </c>
      <c r="BM956">
        <v>0</v>
      </c>
      <c r="BN956">
        <v>0</v>
      </c>
      <c r="BO956">
        <v>1</v>
      </c>
      <c r="BP956" s="15">
        <v>0</v>
      </c>
      <c r="BQ956">
        <v>0</v>
      </c>
      <c r="BR956">
        <v>0</v>
      </c>
      <c r="BS956" s="15">
        <v>0</v>
      </c>
      <c r="BT956">
        <v>1</v>
      </c>
      <c r="BU956">
        <v>0</v>
      </c>
      <c r="BV956">
        <v>0</v>
      </c>
      <c r="BW956">
        <v>0</v>
      </c>
      <c r="BX956">
        <v>1</v>
      </c>
      <c r="BY956">
        <v>1</v>
      </c>
      <c r="BZ956">
        <v>1</v>
      </c>
      <c r="CA956">
        <v>1</v>
      </c>
      <c r="CB956">
        <v>0</v>
      </c>
      <c r="CC956">
        <v>0</v>
      </c>
      <c r="CD956">
        <v>1</v>
      </c>
      <c r="CE956" s="15">
        <v>0</v>
      </c>
      <c r="CF956">
        <v>0.19600000000000001</v>
      </c>
      <c r="CG956">
        <v>166</v>
      </c>
      <c r="CH956">
        <v>1</v>
      </c>
      <c r="CI956">
        <v>0</v>
      </c>
      <c r="CJ956">
        <v>34</v>
      </c>
      <c r="CK956" s="28" t="s">
        <v>80</v>
      </c>
    </row>
    <row r="957" spans="1:89" x14ac:dyDescent="0.35">
      <c r="A957">
        <v>956</v>
      </c>
      <c r="B957">
        <v>65</v>
      </c>
      <c r="C957" s="21" t="s">
        <v>232</v>
      </c>
      <c r="D957" s="11">
        <v>5.25</v>
      </c>
      <c r="E957" s="12">
        <v>2.7</v>
      </c>
      <c r="F957" s="7">
        <f t="shared" si="163"/>
        <v>1.9444444444444444</v>
      </c>
      <c r="G957" s="8">
        <v>0</v>
      </c>
      <c r="H957" s="9">
        <v>0</v>
      </c>
      <c r="I957" s="9">
        <v>0</v>
      </c>
      <c r="J957" s="9">
        <v>1</v>
      </c>
      <c r="K957" s="9">
        <v>0</v>
      </c>
      <c r="L957" s="8">
        <v>49198</v>
      </c>
      <c r="M957" s="9">
        <v>18</v>
      </c>
      <c r="N957" s="9">
        <f t="shared" si="153"/>
        <v>49179</v>
      </c>
      <c r="O957" s="9">
        <f t="shared" si="154"/>
        <v>24</v>
      </c>
      <c r="P957" s="7">
        <v>13.154999999999999</v>
      </c>
      <c r="Q957" s="7">
        <f t="shared" si="164"/>
        <v>11.055</v>
      </c>
      <c r="R957" s="9">
        <v>1</v>
      </c>
      <c r="S957" s="9">
        <v>0</v>
      </c>
      <c r="T957" s="9">
        <v>0</v>
      </c>
      <c r="U957" s="9">
        <v>0</v>
      </c>
      <c r="V957" s="9">
        <v>0</v>
      </c>
      <c r="W957" s="25">
        <v>1</v>
      </c>
      <c r="X957" s="9">
        <v>0</v>
      </c>
      <c r="Y957" s="9">
        <v>1</v>
      </c>
      <c r="Z957" s="25">
        <v>0</v>
      </c>
      <c r="AA957" s="9">
        <v>0</v>
      </c>
      <c r="AB957" s="25">
        <v>1</v>
      </c>
      <c r="AC957" s="17">
        <v>1981</v>
      </c>
      <c r="AD957" s="27" t="s">
        <v>87</v>
      </c>
      <c r="AE957" s="27" t="s">
        <v>87</v>
      </c>
      <c r="AF957" s="27" t="s">
        <v>87</v>
      </c>
      <c r="AG957" s="34" t="s">
        <v>87</v>
      </c>
      <c r="AH957" s="33">
        <v>0</v>
      </c>
      <c r="AI957" s="15">
        <v>1</v>
      </c>
      <c r="AJ957">
        <v>0.63300000000000001</v>
      </c>
      <c r="AK957" s="31">
        <f t="shared" si="160"/>
        <v>0.36699999999999999</v>
      </c>
      <c r="AL957" t="s">
        <v>87</v>
      </c>
      <c r="AM957" s="31" t="s">
        <v>87</v>
      </c>
      <c r="AN957">
        <v>0</v>
      </c>
      <c r="AO957" s="15">
        <v>1</v>
      </c>
      <c r="AP957" t="s">
        <v>87</v>
      </c>
      <c r="AQ957" s="15" t="s">
        <v>87</v>
      </c>
      <c r="AR957" s="15" t="s">
        <v>129</v>
      </c>
      <c r="AS957">
        <v>1</v>
      </c>
      <c r="AT957">
        <v>0</v>
      </c>
      <c r="AU957">
        <v>0</v>
      </c>
      <c r="AV957">
        <v>0</v>
      </c>
      <c r="AW957">
        <v>0</v>
      </c>
      <c r="AX957">
        <v>0</v>
      </c>
      <c r="AY957" s="15">
        <v>0</v>
      </c>
      <c r="AZ957">
        <v>1</v>
      </c>
      <c r="BA957">
        <v>0</v>
      </c>
      <c r="BB957" s="15">
        <v>0</v>
      </c>
      <c r="BC957">
        <v>19368</v>
      </c>
      <c r="BD957">
        <v>1730</v>
      </c>
      <c r="BE957" s="21">
        <v>0.91900000000000004</v>
      </c>
      <c r="BF957" s="21">
        <v>30.21</v>
      </c>
      <c r="BG957">
        <v>0</v>
      </c>
      <c r="BH957">
        <v>1</v>
      </c>
      <c r="BI957">
        <v>0</v>
      </c>
      <c r="BJ957">
        <v>0</v>
      </c>
      <c r="BK957">
        <v>0</v>
      </c>
      <c r="BL957" s="15">
        <v>0</v>
      </c>
      <c r="BM957">
        <v>0</v>
      </c>
      <c r="BN957">
        <v>0</v>
      </c>
      <c r="BO957">
        <v>1</v>
      </c>
      <c r="BP957" s="15">
        <v>0</v>
      </c>
      <c r="BQ957">
        <v>0</v>
      </c>
      <c r="BR957">
        <v>0</v>
      </c>
      <c r="BS957" s="15">
        <v>0</v>
      </c>
      <c r="BT957">
        <v>1</v>
      </c>
      <c r="BU957">
        <v>0</v>
      </c>
      <c r="BV957">
        <v>0</v>
      </c>
      <c r="BW957">
        <v>0</v>
      </c>
      <c r="BX957">
        <v>1</v>
      </c>
      <c r="BY957">
        <v>1</v>
      </c>
      <c r="BZ957">
        <v>1</v>
      </c>
      <c r="CA957">
        <v>1</v>
      </c>
      <c r="CB957">
        <v>0</v>
      </c>
      <c r="CC957">
        <v>0</v>
      </c>
      <c r="CD957">
        <v>1</v>
      </c>
      <c r="CE957" s="15">
        <v>0</v>
      </c>
      <c r="CF957">
        <v>0.19600000000000001</v>
      </c>
      <c r="CG957">
        <v>166</v>
      </c>
      <c r="CH957">
        <v>1</v>
      </c>
      <c r="CI957">
        <v>0</v>
      </c>
      <c r="CJ957">
        <v>34</v>
      </c>
      <c r="CK957" s="28" t="s">
        <v>80</v>
      </c>
    </row>
    <row r="958" spans="1:89" x14ac:dyDescent="0.35">
      <c r="A958">
        <v>957</v>
      </c>
      <c r="B958">
        <v>65</v>
      </c>
      <c r="C958" s="21" t="s">
        <v>232</v>
      </c>
      <c r="D958" s="11">
        <v>5.23</v>
      </c>
      <c r="E958" s="12">
        <v>2.5</v>
      </c>
      <c r="F958" s="7">
        <f t="shared" si="163"/>
        <v>2.0920000000000001</v>
      </c>
      <c r="G958" s="8">
        <v>0</v>
      </c>
      <c r="H958" s="9">
        <v>0</v>
      </c>
      <c r="I958" s="9">
        <v>0</v>
      </c>
      <c r="J958" s="9">
        <v>1</v>
      </c>
      <c r="K958" s="9">
        <v>0</v>
      </c>
      <c r="L958" s="8">
        <v>52433</v>
      </c>
      <c r="M958" s="9">
        <v>18</v>
      </c>
      <c r="N958" s="9">
        <f t="shared" si="153"/>
        <v>52414</v>
      </c>
      <c r="O958" s="9">
        <f t="shared" si="154"/>
        <v>24</v>
      </c>
      <c r="P958" s="7">
        <v>13.153</v>
      </c>
      <c r="Q958" s="7">
        <f t="shared" si="164"/>
        <v>8.9969999999999981</v>
      </c>
      <c r="R958" s="9">
        <v>1</v>
      </c>
      <c r="S958" s="9">
        <v>0</v>
      </c>
      <c r="T958" s="9">
        <v>0</v>
      </c>
      <c r="U958" s="9">
        <v>0</v>
      </c>
      <c r="V958" s="9">
        <v>0</v>
      </c>
      <c r="W958" s="25">
        <v>1</v>
      </c>
      <c r="X958" s="9">
        <v>0</v>
      </c>
      <c r="Y958" s="9">
        <v>1</v>
      </c>
      <c r="Z958" s="25">
        <v>0</v>
      </c>
      <c r="AA958" s="9">
        <v>0</v>
      </c>
      <c r="AB958" s="25">
        <v>1</v>
      </c>
      <c r="AC958" s="17">
        <v>1981</v>
      </c>
      <c r="AD958" s="27" t="s">
        <v>87</v>
      </c>
      <c r="AE958" s="27" t="s">
        <v>87</v>
      </c>
      <c r="AF958" s="27" t="s">
        <v>87</v>
      </c>
      <c r="AG958" s="34" t="s">
        <v>87</v>
      </c>
      <c r="AH958" s="33">
        <v>1</v>
      </c>
      <c r="AI958" s="15">
        <v>0</v>
      </c>
      <c r="AJ958">
        <v>0.51700000000000002</v>
      </c>
      <c r="AK958" s="31">
        <f t="shared" si="160"/>
        <v>0.48299999999999998</v>
      </c>
      <c r="AL958" t="s">
        <v>87</v>
      </c>
      <c r="AM958" s="31" t="s">
        <v>87</v>
      </c>
      <c r="AN958">
        <v>0</v>
      </c>
      <c r="AO958" s="15">
        <v>1</v>
      </c>
      <c r="AP958" t="s">
        <v>87</v>
      </c>
      <c r="AQ958" s="15" t="s">
        <v>87</v>
      </c>
      <c r="AR958" s="15" t="s">
        <v>129</v>
      </c>
      <c r="AS958">
        <v>1</v>
      </c>
      <c r="AT958">
        <v>0</v>
      </c>
      <c r="AU958">
        <v>0</v>
      </c>
      <c r="AV958">
        <v>0</v>
      </c>
      <c r="AW958">
        <v>0</v>
      </c>
      <c r="AX958">
        <v>0</v>
      </c>
      <c r="AY958" s="15">
        <v>0</v>
      </c>
      <c r="AZ958">
        <v>1</v>
      </c>
      <c r="BA958">
        <v>0</v>
      </c>
      <c r="BB958" s="15">
        <v>0</v>
      </c>
      <c r="BC958">
        <v>19368</v>
      </c>
      <c r="BD958">
        <v>1730</v>
      </c>
      <c r="BE958" s="21">
        <v>0.91900000000000004</v>
      </c>
      <c r="BF958" s="21">
        <v>28.15</v>
      </c>
      <c r="BG958">
        <v>0</v>
      </c>
      <c r="BH958">
        <v>1</v>
      </c>
      <c r="BI958">
        <v>0</v>
      </c>
      <c r="BJ958">
        <v>0</v>
      </c>
      <c r="BK958">
        <v>0</v>
      </c>
      <c r="BL958" s="15">
        <v>0</v>
      </c>
      <c r="BM958">
        <v>0</v>
      </c>
      <c r="BN958">
        <v>0</v>
      </c>
      <c r="BO958">
        <v>1</v>
      </c>
      <c r="BP958" s="15">
        <v>0</v>
      </c>
      <c r="BQ958">
        <v>0</v>
      </c>
      <c r="BR958">
        <v>0</v>
      </c>
      <c r="BS958" s="15">
        <v>0</v>
      </c>
      <c r="BT958">
        <v>1</v>
      </c>
      <c r="BU958">
        <v>0</v>
      </c>
      <c r="BV958">
        <v>0</v>
      </c>
      <c r="BW958">
        <v>0</v>
      </c>
      <c r="BX958">
        <v>1</v>
      </c>
      <c r="BY958">
        <v>1</v>
      </c>
      <c r="BZ958">
        <v>1</v>
      </c>
      <c r="CA958">
        <v>1</v>
      </c>
      <c r="CB958">
        <v>0</v>
      </c>
      <c r="CC958">
        <v>0</v>
      </c>
      <c r="CD958">
        <v>1</v>
      </c>
      <c r="CE958" s="15">
        <v>0</v>
      </c>
      <c r="CF958">
        <v>0.19600000000000001</v>
      </c>
      <c r="CG958">
        <v>166</v>
      </c>
      <c r="CH958">
        <v>1</v>
      </c>
      <c r="CI958">
        <v>0</v>
      </c>
      <c r="CJ958">
        <v>34</v>
      </c>
      <c r="CK958" s="28" t="s">
        <v>80</v>
      </c>
    </row>
    <row r="959" spans="1:89" x14ac:dyDescent="0.35">
      <c r="A959">
        <v>958</v>
      </c>
      <c r="B959">
        <v>65</v>
      </c>
      <c r="C959" s="21" t="s">
        <v>232</v>
      </c>
      <c r="D959" s="11">
        <v>5.29</v>
      </c>
      <c r="E959" s="12">
        <v>1.34</v>
      </c>
      <c r="F959" s="7">
        <f t="shared" si="163"/>
        <v>3.9477611940298507</v>
      </c>
      <c r="G959" s="8">
        <v>0</v>
      </c>
      <c r="H959" s="9">
        <v>0</v>
      </c>
      <c r="I959" s="9">
        <v>0</v>
      </c>
      <c r="J959" s="9">
        <v>1</v>
      </c>
      <c r="K959" s="9">
        <v>0</v>
      </c>
      <c r="L959" s="8">
        <v>3069</v>
      </c>
      <c r="M959" s="9">
        <v>19</v>
      </c>
      <c r="N959" s="9">
        <f t="shared" si="153"/>
        <v>3049</v>
      </c>
      <c r="O959" s="9">
        <f t="shared" si="154"/>
        <v>24</v>
      </c>
      <c r="P959" s="7">
        <v>13.131</v>
      </c>
      <c r="Q959" s="7">
        <f t="shared" si="164"/>
        <v>9.1490000000000009</v>
      </c>
      <c r="R959" s="9">
        <v>1</v>
      </c>
      <c r="S959" s="9">
        <v>0</v>
      </c>
      <c r="T959" s="9">
        <v>0</v>
      </c>
      <c r="U959" s="9">
        <v>0</v>
      </c>
      <c r="V959" s="9">
        <v>0</v>
      </c>
      <c r="W959" s="25">
        <v>1</v>
      </c>
      <c r="X959" s="9">
        <v>0</v>
      </c>
      <c r="Y959" s="9">
        <v>1</v>
      </c>
      <c r="Z959" s="25">
        <v>0</v>
      </c>
      <c r="AA959" s="9">
        <v>0</v>
      </c>
      <c r="AB959" s="25">
        <v>1</v>
      </c>
      <c r="AC959" s="17">
        <v>1981</v>
      </c>
      <c r="AD959" s="27" t="s">
        <v>87</v>
      </c>
      <c r="AE959" s="27" t="s">
        <v>87</v>
      </c>
      <c r="AF959" s="27" t="s">
        <v>87</v>
      </c>
      <c r="AG959" s="34" t="s">
        <v>87</v>
      </c>
      <c r="AH959" s="33">
        <f>1-AI959</f>
        <v>0.93799999999999994</v>
      </c>
      <c r="AI959" s="15">
        <v>6.2E-2</v>
      </c>
      <c r="AJ959">
        <v>0.52400000000000002</v>
      </c>
      <c r="AK959" s="31">
        <f t="shared" si="160"/>
        <v>0.47599999999999998</v>
      </c>
      <c r="AL959" t="s">
        <v>87</v>
      </c>
      <c r="AM959" s="31" t="s">
        <v>87</v>
      </c>
      <c r="AN959">
        <v>0</v>
      </c>
      <c r="AO959" s="15">
        <v>1</v>
      </c>
      <c r="AP959" t="s">
        <v>87</v>
      </c>
      <c r="AQ959" s="15" t="s">
        <v>87</v>
      </c>
      <c r="AR959" s="15" t="s">
        <v>129</v>
      </c>
      <c r="AS959">
        <v>1</v>
      </c>
      <c r="AT959">
        <v>0</v>
      </c>
      <c r="AU959">
        <v>0</v>
      </c>
      <c r="AV959">
        <v>0</v>
      </c>
      <c r="AW959">
        <v>0</v>
      </c>
      <c r="AX959">
        <v>0</v>
      </c>
      <c r="AY959" s="15">
        <v>0</v>
      </c>
      <c r="AZ959">
        <v>1</v>
      </c>
      <c r="BA959">
        <v>0</v>
      </c>
      <c r="BB959" s="15">
        <v>0</v>
      </c>
      <c r="BC959">
        <v>19368</v>
      </c>
      <c r="BD959">
        <v>1730</v>
      </c>
      <c r="BE959" s="21">
        <v>0.91900000000000004</v>
      </c>
      <c r="BF959" s="21">
        <v>28.28</v>
      </c>
      <c r="BG959">
        <v>0</v>
      </c>
      <c r="BH959">
        <v>1</v>
      </c>
      <c r="BI959">
        <v>0</v>
      </c>
      <c r="BJ959">
        <v>0</v>
      </c>
      <c r="BK959">
        <v>0</v>
      </c>
      <c r="BL959" s="15">
        <v>0</v>
      </c>
      <c r="BM959">
        <v>1</v>
      </c>
      <c r="BN959">
        <v>0</v>
      </c>
      <c r="BO959">
        <v>0</v>
      </c>
      <c r="BP959" s="15">
        <v>0</v>
      </c>
      <c r="BQ959">
        <v>0</v>
      </c>
      <c r="BR959">
        <v>0</v>
      </c>
      <c r="BS959" s="15">
        <v>0</v>
      </c>
      <c r="BT959">
        <v>1</v>
      </c>
      <c r="BU959">
        <v>0</v>
      </c>
      <c r="BV959">
        <v>0</v>
      </c>
      <c r="BW959">
        <v>0</v>
      </c>
      <c r="BX959">
        <v>1</v>
      </c>
      <c r="BY959">
        <v>1</v>
      </c>
      <c r="BZ959">
        <v>1</v>
      </c>
      <c r="CA959">
        <v>1</v>
      </c>
      <c r="CB959">
        <v>0</v>
      </c>
      <c r="CC959">
        <v>0</v>
      </c>
      <c r="CD959">
        <v>1</v>
      </c>
      <c r="CE959" s="15">
        <v>0</v>
      </c>
      <c r="CF959">
        <v>0.19600000000000001</v>
      </c>
      <c r="CG959">
        <v>166</v>
      </c>
      <c r="CH959">
        <v>1</v>
      </c>
      <c r="CI959">
        <v>0</v>
      </c>
      <c r="CJ959">
        <v>34</v>
      </c>
      <c r="CK959" s="28" t="s">
        <v>80</v>
      </c>
    </row>
    <row r="960" spans="1:89" x14ac:dyDescent="0.35">
      <c r="A960">
        <v>959</v>
      </c>
      <c r="B960">
        <v>65</v>
      </c>
      <c r="C960" s="21" t="s">
        <v>232</v>
      </c>
      <c r="D960" s="11">
        <v>4.28</v>
      </c>
      <c r="E960" s="12">
        <v>2.9</v>
      </c>
      <c r="F960" s="7">
        <f t="shared" si="163"/>
        <v>1.4758620689655173</v>
      </c>
      <c r="G960" s="8">
        <v>0</v>
      </c>
      <c r="H960" s="9">
        <v>0</v>
      </c>
      <c r="I960" s="9">
        <v>0</v>
      </c>
      <c r="J960" s="9">
        <v>1</v>
      </c>
      <c r="K960" s="9">
        <v>0</v>
      </c>
      <c r="L960" s="8">
        <v>47143</v>
      </c>
      <c r="M960" s="9">
        <v>19</v>
      </c>
      <c r="N960" s="9">
        <f t="shared" si="153"/>
        <v>47123</v>
      </c>
      <c r="O960" s="9">
        <f t="shared" si="154"/>
        <v>24</v>
      </c>
      <c r="P960" s="7">
        <v>13.154999999999999</v>
      </c>
      <c r="Q960" s="7">
        <f t="shared" si="164"/>
        <v>11.055</v>
      </c>
      <c r="R960" s="9">
        <v>1</v>
      </c>
      <c r="S960" s="9">
        <v>0</v>
      </c>
      <c r="T960" s="9">
        <v>0</v>
      </c>
      <c r="U960" s="9">
        <v>0</v>
      </c>
      <c r="V960" s="9">
        <v>0</v>
      </c>
      <c r="W960" s="25">
        <v>1</v>
      </c>
      <c r="X960" s="9">
        <v>0</v>
      </c>
      <c r="Y960" s="9">
        <v>1</v>
      </c>
      <c r="Z960" s="25">
        <v>0</v>
      </c>
      <c r="AA960" s="9">
        <v>0</v>
      </c>
      <c r="AB960" s="25">
        <v>1</v>
      </c>
      <c r="AC960" s="17">
        <v>1981</v>
      </c>
      <c r="AD960" s="27" t="s">
        <v>87</v>
      </c>
      <c r="AE960" s="27" t="s">
        <v>87</v>
      </c>
      <c r="AF960" s="27" t="s">
        <v>87</v>
      </c>
      <c r="AG960" s="34" t="s">
        <v>87</v>
      </c>
      <c r="AH960" s="33">
        <v>0</v>
      </c>
      <c r="AI960" s="15">
        <v>1</v>
      </c>
      <c r="AJ960">
        <v>0.63300000000000001</v>
      </c>
      <c r="AK960" s="31">
        <f t="shared" si="160"/>
        <v>0.36699999999999999</v>
      </c>
      <c r="AL960" t="s">
        <v>87</v>
      </c>
      <c r="AM960" s="31" t="s">
        <v>87</v>
      </c>
      <c r="AN960">
        <v>0</v>
      </c>
      <c r="AO960" s="15">
        <v>1</v>
      </c>
      <c r="AP960" t="s">
        <v>87</v>
      </c>
      <c r="AQ960" s="15" t="s">
        <v>87</v>
      </c>
      <c r="AR960" s="15" t="s">
        <v>129</v>
      </c>
      <c r="AS960">
        <v>1</v>
      </c>
      <c r="AT960">
        <v>0</v>
      </c>
      <c r="AU960">
        <v>0</v>
      </c>
      <c r="AV960">
        <v>0</v>
      </c>
      <c r="AW960">
        <v>0</v>
      </c>
      <c r="AX960">
        <v>0</v>
      </c>
      <c r="AY960" s="15">
        <v>0</v>
      </c>
      <c r="AZ960">
        <v>1</v>
      </c>
      <c r="BA960">
        <v>0</v>
      </c>
      <c r="BB960" s="15">
        <v>0</v>
      </c>
      <c r="BC960">
        <v>19368</v>
      </c>
      <c r="BD960">
        <v>1730</v>
      </c>
      <c r="BE960" s="21">
        <v>0.91900000000000004</v>
      </c>
      <c r="BF960" s="21">
        <v>30.21</v>
      </c>
      <c r="BG960">
        <v>0</v>
      </c>
      <c r="BH960">
        <v>1</v>
      </c>
      <c r="BI960">
        <v>0</v>
      </c>
      <c r="BJ960">
        <v>0</v>
      </c>
      <c r="BK960">
        <v>0</v>
      </c>
      <c r="BL960" s="15">
        <v>0</v>
      </c>
      <c r="BM960">
        <v>1</v>
      </c>
      <c r="BN960">
        <v>0</v>
      </c>
      <c r="BO960">
        <v>0</v>
      </c>
      <c r="BP960" s="15">
        <v>0</v>
      </c>
      <c r="BQ960">
        <v>0</v>
      </c>
      <c r="BR960">
        <v>0</v>
      </c>
      <c r="BS960" s="15">
        <v>0</v>
      </c>
      <c r="BT960">
        <v>1</v>
      </c>
      <c r="BU960">
        <v>0</v>
      </c>
      <c r="BV960">
        <v>0</v>
      </c>
      <c r="BW960">
        <v>0</v>
      </c>
      <c r="BX960">
        <v>1</v>
      </c>
      <c r="BY960">
        <v>1</v>
      </c>
      <c r="BZ960">
        <v>1</v>
      </c>
      <c r="CA960">
        <v>1</v>
      </c>
      <c r="CB960">
        <v>0</v>
      </c>
      <c r="CC960">
        <v>0</v>
      </c>
      <c r="CD960">
        <v>1</v>
      </c>
      <c r="CE960" s="15">
        <v>0</v>
      </c>
      <c r="CF960">
        <v>0.19600000000000001</v>
      </c>
      <c r="CG960">
        <v>166</v>
      </c>
      <c r="CH960">
        <v>1</v>
      </c>
      <c r="CI960">
        <v>0</v>
      </c>
      <c r="CJ960">
        <v>34</v>
      </c>
      <c r="CK960" s="28" t="s">
        <v>80</v>
      </c>
    </row>
    <row r="961" spans="1:89" x14ac:dyDescent="0.35">
      <c r="A961">
        <v>960</v>
      </c>
      <c r="B961">
        <v>65</v>
      </c>
      <c r="C961" s="21" t="s">
        <v>232</v>
      </c>
      <c r="D961" s="11">
        <v>4.25</v>
      </c>
      <c r="E961" s="12">
        <v>2.7</v>
      </c>
      <c r="F961" s="7">
        <f t="shared" si="163"/>
        <v>1.574074074074074</v>
      </c>
      <c r="G961" s="8">
        <v>0</v>
      </c>
      <c r="H961" s="9">
        <v>0</v>
      </c>
      <c r="I961" s="9">
        <v>0</v>
      </c>
      <c r="J961" s="9">
        <v>1</v>
      </c>
      <c r="K961" s="9">
        <v>0</v>
      </c>
      <c r="L961" s="8">
        <v>50212</v>
      </c>
      <c r="M961" s="9">
        <v>19</v>
      </c>
      <c r="N961" s="9">
        <f t="shared" si="153"/>
        <v>50192</v>
      </c>
      <c r="O961" s="9">
        <f t="shared" si="154"/>
        <v>24</v>
      </c>
      <c r="P961" s="7">
        <v>13.153</v>
      </c>
      <c r="Q961" s="7">
        <f t="shared" si="164"/>
        <v>8.9969999999999981</v>
      </c>
      <c r="R961" s="9">
        <v>1</v>
      </c>
      <c r="S961" s="9">
        <v>0</v>
      </c>
      <c r="T961" s="9">
        <v>0</v>
      </c>
      <c r="U961" s="9">
        <v>0</v>
      </c>
      <c r="V961" s="9">
        <v>0</v>
      </c>
      <c r="W961" s="25">
        <v>1</v>
      </c>
      <c r="X961" s="9">
        <v>0</v>
      </c>
      <c r="Y961" s="9">
        <v>1</v>
      </c>
      <c r="Z961" s="25">
        <v>0</v>
      </c>
      <c r="AA961" s="9">
        <v>0</v>
      </c>
      <c r="AB961" s="25">
        <v>1</v>
      </c>
      <c r="AC961" s="17">
        <v>1981</v>
      </c>
      <c r="AD961" s="27" t="s">
        <v>87</v>
      </c>
      <c r="AE961" s="27" t="s">
        <v>87</v>
      </c>
      <c r="AF961" s="27" t="s">
        <v>87</v>
      </c>
      <c r="AG961" s="34" t="s">
        <v>87</v>
      </c>
      <c r="AH961" s="33">
        <v>1</v>
      </c>
      <c r="AI961" s="15">
        <v>0</v>
      </c>
      <c r="AJ961">
        <v>0.51700000000000002</v>
      </c>
      <c r="AK961" s="31">
        <f t="shared" si="160"/>
        <v>0.48299999999999998</v>
      </c>
      <c r="AL961" t="s">
        <v>87</v>
      </c>
      <c r="AM961" s="31" t="s">
        <v>87</v>
      </c>
      <c r="AN961">
        <v>0</v>
      </c>
      <c r="AO961" s="15">
        <v>1</v>
      </c>
      <c r="AP961" t="s">
        <v>87</v>
      </c>
      <c r="AQ961" s="15" t="s">
        <v>87</v>
      </c>
      <c r="AR961" s="15" t="s">
        <v>129</v>
      </c>
      <c r="AS961">
        <v>1</v>
      </c>
      <c r="AT961">
        <v>0</v>
      </c>
      <c r="AU961">
        <v>0</v>
      </c>
      <c r="AV961">
        <v>0</v>
      </c>
      <c r="AW961">
        <v>0</v>
      </c>
      <c r="AX961">
        <v>0</v>
      </c>
      <c r="AY961" s="15">
        <v>0</v>
      </c>
      <c r="AZ961">
        <v>1</v>
      </c>
      <c r="BA961">
        <v>0</v>
      </c>
      <c r="BB961" s="15">
        <v>0</v>
      </c>
      <c r="BC961">
        <v>19368</v>
      </c>
      <c r="BD961">
        <v>1730</v>
      </c>
      <c r="BE961" s="21">
        <v>0.91900000000000004</v>
      </c>
      <c r="BF961" s="21">
        <v>28.15</v>
      </c>
      <c r="BG961">
        <v>0</v>
      </c>
      <c r="BH961">
        <v>1</v>
      </c>
      <c r="BI961">
        <v>0</v>
      </c>
      <c r="BJ961">
        <v>0</v>
      </c>
      <c r="BK961">
        <v>0</v>
      </c>
      <c r="BL961" s="15">
        <v>0</v>
      </c>
      <c r="BM961">
        <v>1</v>
      </c>
      <c r="BN961">
        <v>0</v>
      </c>
      <c r="BO961">
        <v>0</v>
      </c>
      <c r="BP961" s="15">
        <v>0</v>
      </c>
      <c r="BQ961">
        <v>0</v>
      </c>
      <c r="BR961">
        <v>0</v>
      </c>
      <c r="BS961" s="15">
        <v>0</v>
      </c>
      <c r="BT961">
        <v>1</v>
      </c>
      <c r="BU961">
        <v>0</v>
      </c>
      <c r="BV961">
        <v>0</v>
      </c>
      <c r="BW961">
        <v>0</v>
      </c>
      <c r="BX961">
        <v>1</v>
      </c>
      <c r="BY961">
        <v>1</v>
      </c>
      <c r="BZ961">
        <v>1</v>
      </c>
      <c r="CA961">
        <v>1</v>
      </c>
      <c r="CB961">
        <v>0</v>
      </c>
      <c r="CC961">
        <v>0</v>
      </c>
      <c r="CD961">
        <v>1</v>
      </c>
      <c r="CE961" s="15">
        <v>0</v>
      </c>
      <c r="CF961">
        <v>0.19600000000000001</v>
      </c>
      <c r="CG961">
        <v>166</v>
      </c>
      <c r="CH961">
        <v>1</v>
      </c>
      <c r="CI961">
        <v>0</v>
      </c>
      <c r="CJ961">
        <v>34</v>
      </c>
      <c r="CK961" s="28" t="s">
        <v>80</v>
      </c>
    </row>
    <row r="962" spans="1:89" x14ac:dyDescent="0.35">
      <c r="A962">
        <v>961</v>
      </c>
      <c r="B962">
        <v>66</v>
      </c>
      <c r="C962" s="21" t="s">
        <v>233</v>
      </c>
      <c r="D962" s="11">
        <v>6.4</v>
      </c>
      <c r="E962" s="12">
        <v>1</v>
      </c>
      <c r="F962" s="7">
        <f t="shared" si="163"/>
        <v>6.4</v>
      </c>
      <c r="G962" s="8">
        <v>1</v>
      </c>
      <c r="H962" s="9">
        <v>0</v>
      </c>
      <c r="I962" s="9">
        <v>0</v>
      </c>
      <c r="J962" s="9">
        <v>0</v>
      </c>
      <c r="K962" s="9">
        <v>0</v>
      </c>
      <c r="L962" s="8">
        <v>526</v>
      </c>
      <c r="M962" s="9">
        <v>3</v>
      </c>
      <c r="N962" s="9">
        <f t="shared" ref="N962:N1025" si="165">L962-M962-1</f>
        <v>522</v>
      </c>
      <c r="O962" s="9">
        <f t="shared" ref="O962:O1025" si="166">COUNTIF(B:B,B962)</f>
        <v>8</v>
      </c>
      <c r="P962" s="7">
        <v>11.6</v>
      </c>
      <c r="Q962" s="7">
        <f t="shared" si="164"/>
        <v>10.399999999999999</v>
      </c>
      <c r="R962" s="9">
        <v>1</v>
      </c>
      <c r="S962" s="9">
        <v>0</v>
      </c>
      <c r="T962" s="9">
        <v>0</v>
      </c>
      <c r="U962" s="9">
        <v>1</v>
      </c>
      <c r="V962" s="9">
        <v>0</v>
      </c>
      <c r="W962" s="25">
        <v>0</v>
      </c>
      <c r="X962" s="9">
        <v>0</v>
      </c>
      <c r="Y962" s="9">
        <v>1</v>
      </c>
      <c r="Z962" s="25">
        <v>0</v>
      </c>
      <c r="AA962" s="9">
        <v>0</v>
      </c>
      <c r="AB962" s="25">
        <v>1</v>
      </c>
      <c r="AC962" s="17">
        <v>1983</v>
      </c>
      <c r="AD962" s="27" t="s">
        <v>87</v>
      </c>
      <c r="AE962" s="27" t="s">
        <v>87</v>
      </c>
      <c r="AF962" s="27" t="s">
        <v>87</v>
      </c>
      <c r="AG962" s="34" t="s">
        <v>87</v>
      </c>
      <c r="AH962" s="33">
        <v>1</v>
      </c>
      <c r="AI962" s="15">
        <v>0</v>
      </c>
      <c r="AJ962">
        <v>1</v>
      </c>
      <c r="AK962" s="31">
        <f t="shared" si="160"/>
        <v>0</v>
      </c>
      <c r="AL962">
        <v>0.45400000000000001</v>
      </c>
      <c r="AM962" s="31">
        <f t="shared" ref="AM962:AM976" si="167">1-AL962</f>
        <v>0.54600000000000004</v>
      </c>
      <c r="AN962">
        <v>0</v>
      </c>
      <c r="AO962" s="15">
        <v>1</v>
      </c>
      <c r="AP962">
        <v>0</v>
      </c>
      <c r="AQ962" s="15">
        <v>1</v>
      </c>
      <c r="AR962" s="15" t="s">
        <v>19</v>
      </c>
      <c r="AS962">
        <v>0</v>
      </c>
      <c r="AT962">
        <v>0</v>
      </c>
      <c r="AU962">
        <v>0</v>
      </c>
      <c r="AV962">
        <v>0</v>
      </c>
      <c r="AW962">
        <v>0</v>
      </c>
      <c r="AX962">
        <v>0</v>
      </c>
      <c r="AY962" s="15">
        <v>1</v>
      </c>
      <c r="AZ962">
        <v>0</v>
      </c>
      <c r="BA962">
        <v>1</v>
      </c>
      <c r="BB962" s="15">
        <v>0</v>
      </c>
      <c r="BC962">
        <v>925</v>
      </c>
      <c r="BD962" t="s">
        <v>87</v>
      </c>
      <c r="BE962" s="21">
        <v>0.70299999999999996</v>
      </c>
      <c r="BF962" s="21">
        <v>28</v>
      </c>
      <c r="BG962">
        <v>0</v>
      </c>
      <c r="BH962">
        <v>1</v>
      </c>
      <c r="BI962">
        <v>0</v>
      </c>
      <c r="BJ962">
        <v>0</v>
      </c>
      <c r="BK962">
        <v>0</v>
      </c>
      <c r="BL962" s="15">
        <v>0</v>
      </c>
      <c r="BM962">
        <v>0</v>
      </c>
      <c r="BN962">
        <v>0</v>
      </c>
      <c r="BO962">
        <v>0</v>
      </c>
      <c r="BP962" s="15">
        <v>0</v>
      </c>
      <c r="BQ962">
        <v>0</v>
      </c>
      <c r="BR962">
        <v>0</v>
      </c>
      <c r="BS962" s="15">
        <v>0</v>
      </c>
      <c r="BT962">
        <v>0</v>
      </c>
      <c r="BU962">
        <v>0</v>
      </c>
      <c r="BV962">
        <v>0</v>
      </c>
      <c r="BW962">
        <v>0</v>
      </c>
      <c r="BX962">
        <v>0</v>
      </c>
      <c r="BY962">
        <v>0</v>
      </c>
      <c r="BZ962">
        <v>0</v>
      </c>
      <c r="CA962">
        <v>0</v>
      </c>
      <c r="CB962">
        <v>1</v>
      </c>
      <c r="CC962">
        <v>1</v>
      </c>
      <c r="CD962">
        <v>0</v>
      </c>
      <c r="CE962" s="15">
        <v>0</v>
      </c>
      <c r="CF962">
        <v>0.29799999999999999</v>
      </c>
      <c r="CG962">
        <v>6</v>
      </c>
      <c r="CH962">
        <v>1</v>
      </c>
      <c r="CI962">
        <v>0</v>
      </c>
      <c r="CJ962">
        <v>19</v>
      </c>
      <c r="CK962" s="28" t="s">
        <v>80</v>
      </c>
    </row>
    <row r="963" spans="1:89" x14ac:dyDescent="0.35">
      <c r="A963">
        <v>962</v>
      </c>
      <c r="B963">
        <v>66</v>
      </c>
      <c r="C963" s="21" t="s">
        <v>233</v>
      </c>
      <c r="D963" s="11">
        <v>5.8</v>
      </c>
      <c r="E963" s="12">
        <v>1.2</v>
      </c>
      <c r="F963" s="7">
        <f t="shared" si="163"/>
        <v>4.833333333333333</v>
      </c>
      <c r="G963" s="8">
        <v>1</v>
      </c>
      <c r="H963" s="9">
        <v>0</v>
      </c>
      <c r="I963" s="9">
        <v>0</v>
      </c>
      <c r="J963" s="9">
        <v>0</v>
      </c>
      <c r="K963" s="9">
        <v>0</v>
      </c>
      <c r="L963" s="8">
        <v>515</v>
      </c>
      <c r="M963" s="9">
        <v>5</v>
      </c>
      <c r="N963" s="9">
        <f t="shared" si="165"/>
        <v>509</v>
      </c>
      <c r="O963" s="9">
        <f t="shared" si="166"/>
        <v>8</v>
      </c>
      <c r="P963" s="7">
        <v>11.6</v>
      </c>
      <c r="Q963" s="7">
        <f t="shared" si="164"/>
        <v>10.399999999999999</v>
      </c>
      <c r="R963" s="9">
        <v>1</v>
      </c>
      <c r="S963" s="9">
        <v>0</v>
      </c>
      <c r="T963" s="9">
        <v>0</v>
      </c>
      <c r="U963" s="9">
        <v>1</v>
      </c>
      <c r="V963" s="9">
        <v>0</v>
      </c>
      <c r="W963" s="25">
        <v>0</v>
      </c>
      <c r="X963" s="9">
        <v>0</v>
      </c>
      <c r="Y963" s="9">
        <v>1</v>
      </c>
      <c r="Z963" s="25">
        <v>0</v>
      </c>
      <c r="AA963" s="9">
        <v>0</v>
      </c>
      <c r="AB963" s="25">
        <v>1</v>
      </c>
      <c r="AC963" s="17">
        <v>1983</v>
      </c>
      <c r="AD963" s="27" t="s">
        <v>87</v>
      </c>
      <c r="AE963" s="27" t="s">
        <v>87</v>
      </c>
      <c r="AF963" s="27" t="s">
        <v>87</v>
      </c>
      <c r="AG963" s="34" t="s">
        <v>87</v>
      </c>
      <c r="AH963" s="33">
        <v>1</v>
      </c>
      <c r="AI963" s="15">
        <v>0</v>
      </c>
      <c r="AJ963">
        <v>1</v>
      </c>
      <c r="AK963" s="31">
        <f t="shared" si="160"/>
        <v>0</v>
      </c>
      <c r="AL963">
        <v>0.45400000000000001</v>
      </c>
      <c r="AM963" s="31">
        <f t="shared" si="167"/>
        <v>0.54600000000000004</v>
      </c>
      <c r="AN963">
        <v>0</v>
      </c>
      <c r="AO963" s="15">
        <v>1</v>
      </c>
      <c r="AP963">
        <v>0</v>
      </c>
      <c r="AQ963" s="15">
        <v>1</v>
      </c>
      <c r="AR963" s="15" t="s">
        <v>19</v>
      </c>
      <c r="AS963">
        <v>0</v>
      </c>
      <c r="AT963">
        <v>0</v>
      </c>
      <c r="AU963">
        <v>0</v>
      </c>
      <c r="AV963">
        <v>0</v>
      </c>
      <c r="AW963">
        <v>0</v>
      </c>
      <c r="AX963">
        <v>0</v>
      </c>
      <c r="AY963" s="15">
        <v>1</v>
      </c>
      <c r="AZ963">
        <v>0</v>
      </c>
      <c r="BA963">
        <v>1</v>
      </c>
      <c r="BB963" s="15">
        <v>0</v>
      </c>
      <c r="BC963">
        <v>925</v>
      </c>
      <c r="BD963" t="s">
        <v>87</v>
      </c>
      <c r="BE963" s="21">
        <v>0.70299999999999996</v>
      </c>
      <c r="BF963" s="21">
        <v>28</v>
      </c>
      <c r="BG963">
        <v>0</v>
      </c>
      <c r="BH963">
        <v>1</v>
      </c>
      <c r="BI963">
        <v>0</v>
      </c>
      <c r="BJ963">
        <v>0</v>
      </c>
      <c r="BK963">
        <v>0</v>
      </c>
      <c r="BL963" s="15">
        <v>0</v>
      </c>
      <c r="BM963">
        <v>0</v>
      </c>
      <c r="BN963">
        <v>0</v>
      </c>
      <c r="BO963">
        <v>0</v>
      </c>
      <c r="BP963" s="15">
        <v>0</v>
      </c>
      <c r="BQ963">
        <v>0</v>
      </c>
      <c r="BR963">
        <v>0</v>
      </c>
      <c r="BS963" s="15">
        <v>0</v>
      </c>
      <c r="BT963">
        <v>0</v>
      </c>
      <c r="BU963">
        <v>0</v>
      </c>
      <c r="BV963">
        <v>0</v>
      </c>
      <c r="BW963">
        <v>0</v>
      </c>
      <c r="BX963">
        <v>0</v>
      </c>
      <c r="BY963">
        <v>0</v>
      </c>
      <c r="BZ963">
        <v>0</v>
      </c>
      <c r="CA963">
        <v>0</v>
      </c>
      <c r="CB963">
        <v>1</v>
      </c>
      <c r="CC963">
        <v>1</v>
      </c>
      <c r="CD963">
        <v>0</v>
      </c>
      <c r="CE963" s="15">
        <v>0</v>
      </c>
      <c r="CF963">
        <v>0.29799999999999999</v>
      </c>
      <c r="CG963">
        <v>6</v>
      </c>
      <c r="CH963">
        <v>1</v>
      </c>
      <c r="CI963">
        <v>0</v>
      </c>
      <c r="CJ963">
        <v>19</v>
      </c>
      <c r="CK963" s="28" t="s">
        <v>80</v>
      </c>
    </row>
    <row r="964" spans="1:89" x14ac:dyDescent="0.35">
      <c r="A964">
        <v>963</v>
      </c>
      <c r="B964">
        <v>66</v>
      </c>
      <c r="C964" s="21" t="s">
        <v>233</v>
      </c>
      <c r="D964" s="11">
        <v>8.8000000000000007</v>
      </c>
      <c r="E964" s="12">
        <v>1.6</v>
      </c>
      <c r="F964" s="7">
        <f t="shared" si="163"/>
        <v>5.5</v>
      </c>
      <c r="G964" s="8">
        <v>1</v>
      </c>
      <c r="H964" s="9">
        <v>0</v>
      </c>
      <c r="I964" s="9">
        <v>0</v>
      </c>
      <c r="J964" s="9">
        <v>0</v>
      </c>
      <c r="K964" s="9">
        <v>0</v>
      </c>
      <c r="L964" s="8">
        <v>515</v>
      </c>
      <c r="M964" s="9">
        <v>5</v>
      </c>
      <c r="N964" s="9">
        <f t="shared" si="165"/>
        <v>509</v>
      </c>
      <c r="O964" s="9">
        <f t="shared" si="166"/>
        <v>8</v>
      </c>
      <c r="P964" s="7">
        <v>11.6</v>
      </c>
      <c r="Q964" s="7">
        <f t="shared" si="164"/>
        <v>10.399999999999999</v>
      </c>
      <c r="R964" s="9">
        <v>1</v>
      </c>
      <c r="S964" s="9">
        <v>0</v>
      </c>
      <c r="T964" s="9">
        <v>0</v>
      </c>
      <c r="U964" s="9">
        <v>1</v>
      </c>
      <c r="V964" s="9">
        <v>0</v>
      </c>
      <c r="W964" s="25">
        <v>0</v>
      </c>
      <c r="X964" s="9">
        <v>0</v>
      </c>
      <c r="Y964" s="9">
        <v>1</v>
      </c>
      <c r="Z964" s="25">
        <v>0</v>
      </c>
      <c r="AA964" s="9">
        <v>0</v>
      </c>
      <c r="AB964" s="25">
        <v>1</v>
      </c>
      <c r="AC964" s="17">
        <v>1983</v>
      </c>
      <c r="AD964" s="27" t="s">
        <v>87</v>
      </c>
      <c r="AE964" s="27" t="s">
        <v>87</v>
      </c>
      <c r="AF964" s="27" t="s">
        <v>87</v>
      </c>
      <c r="AG964" s="34" t="s">
        <v>87</v>
      </c>
      <c r="AH964" s="33">
        <v>1</v>
      </c>
      <c r="AI964" s="15">
        <v>0</v>
      </c>
      <c r="AJ964">
        <v>1</v>
      </c>
      <c r="AK964" s="31">
        <f t="shared" si="160"/>
        <v>0</v>
      </c>
      <c r="AL964">
        <v>0.45400000000000001</v>
      </c>
      <c r="AM964" s="31">
        <f t="shared" si="167"/>
        <v>0.54600000000000004</v>
      </c>
      <c r="AN964">
        <v>0</v>
      </c>
      <c r="AO964" s="15">
        <v>1</v>
      </c>
      <c r="AP964">
        <v>0</v>
      </c>
      <c r="AQ964" s="15">
        <v>1</v>
      </c>
      <c r="AR964" s="15" t="s">
        <v>19</v>
      </c>
      <c r="AS964">
        <v>0</v>
      </c>
      <c r="AT964">
        <v>0</v>
      </c>
      <c r="AU964">
        <v>0</v>
      </c>
      <c r="AV964">
        <v>0</v>
      </c>
      <c r="AW964">
        <v>0</v>
      </c>
      <c r="AX964">
        <v>0</v>
      </c>
      <c r="AY964" s="15">
        <v>1</v>
      </c>
      <c r="AZ964">
        <v>0</v>
      </c>
      <c r="BA964">
        <v>1</v>
      </c>
      <c r="BB964" s="15">
        <v>0</v>
      </c>
      <c r="BC964">
        <v>925</v>
      </c>
      <c r="BD964" t="s">
        <v>87</v>
      </c>
      <c r="BE964" s="21">
        <v>0.70299999999999996</v>
      </c>
      <c r="BF964" s="21">
        <v>28</v>
      </c>
      <c r="BG964">
        <v>0</v>
      </c>
      <c r="BH964">
        <v>1</v>
      </c>
      <c r="BI964">
        <v>0</v>
      </c>
      <c r="BJ964">
        <v>0</v>
      </c>
      <c r="BK964">
        <v>0</v>
      </c>
      <c r="BL964" s="15">
        <v>0</v>
      </c>
      <c r="BM964">
        <v>0</v>
      </c>
      <c r="BN964">
        <v>0</v>
      </c>
      <c r="BO964">
        <v>0</v>
      </c>
      <c r="BP964" s="15">
        <v>0</v>
      </c>
      <c r="BQ964">
        <v>0</v>
      </c>
      <c r="BR964">
        <v>0</v>
      </c>
      <c r="BS964" s="15">
        <v>0</v>
      </c>
      <c r="BT964">
        <v>0</v>
      </c>
      <c r="BU964">
        <v>0</v>
      </c>
      <c r="BV964">
        <v>0</v>
      </c>
      <c r="BW964">
        <v>0</v>
      </c>
      <c r="BX964">
        <v>0</v>
      </c>
      <c r="BY964">
        <v>0</v>
      </c>
      <c r="BZ964">
        <v>0</v>
      </c>
      <c r="CA964">
        <v>0</v>
      </c>
      <c r="CB964">
        <v>1</v>
      </c>
      <c r="CC964">
        <v>1</v>
      </c>
      <c r="CD964">
        <v>0</v>
      </c>
      <c r="CE964" s="15">
        <v>0</v>
      </c>
      <c r="CF964">
        <v>0.29799999999999999</v>
      </c>
      <c r="CG964">
        <v>6</v>
      </c>
      <c r="CH964">
        <v>1</v>
      </c>
      <c r="CI964">
        <v>0</v>
      </c>
      <c r="CJ964">
        <v>19</v>
      </c>
      <c r="CK964" s="28" t="s">
        <v>80</v>
      </c>
    </row>
    <row r="965" spans="1:89" x14ac:dyDescent="0.35">
      <c r="A965">
        <v>964</v>
      </c>
      <c r="B965">
        <v>66</v>
      </c>
      <c r="C965" s="21" t="s">
        <v>233</v>
      </c>
      <c r="D965" s="11">
        <v>8.1999999999999993</v>
      </c>
      <c r="E965" s="12">
        <v>2</v>
      </c>
      <c r="F965" s="7">
        <f t="shared" si="163"/>
        <v>4.0999999999999996</v>
      </c>
      <c r="G965" s="8">
        <v>1</v>
      </c>
      <c r="H965" s="9">
        <v>0</v>
      </c>
      <c r="I965" s="9">
        <v>0</v>
      </c>
      <c r="J965" s="9">
        <v>0</v>
      </c>
      <c r="K965" s="9">
        <v>0</v>
      </c>
      <c r="L965" s="8">
        <v>515</v>
      </c>
      <c r="M965" s="9">
        <v>13</v>
      </c>
      <c r="N965" s="9">
        <f t="shared" si="165"/>
        <v>501</v>
      </c>
      <c r="O965" s="9">
        <f t="shared" si="166"/>
        <v>8</v>
      </c>
      <c r="P965" s="7">
        <v>11.6</v>
      </c>
      <c r="Q965" s="7">
        <f t="shared" si="164"/>
        <v>10.399999999999999</v>
      </c>
      <c r="R965" s="9">
        <v>1</v>
      </c>
      <c r="S965" s="9">
        <v>0</v>
      </c>
      <c r="T965" s="9">
        <v>0</v>
      </c>
      <c r="U965" s="9">
        <v>1</v>
      </c>
      <c r="V965" s="9">
        <v>0</v>
      </c>
      <c r="W965" s="25">
        <v>0</v>
      </c>
      <c r="X965" s="9">
        <v>0</v>
      </c>
      <c r="Y965" s="9">
        <v>1</v>
      </c>
      <c r="Z965" s="25">
        <v>0</v>
      </c>
      <c r="AA965" s="9">
        <v>0</v>
      </c>
      <c r="AB965" s="25">
        <v>1</v>
      </c>
      <c r="AC965" s="17">
        <v>1983</v>
      </c>
      <c r="AD965" s="27" t="s">
        <v>87</v>
      </c>
      <c r="AE965" s="27" t="s">
        <v>87</v>
      </c>
      <c r="AF965" s="27" t="s">
        <v>87</v>
      </c>
      <c r="AG965" s="34" t="s">
        <v>87</v>
      </c>
      <c r="AH965" s="33">
        <v>1</v>
      </c>
      <c r="AI965" s="15">
        <v>0</v>
      </c>
      <c r="AJ965">
        <v>1</v>
      </c>
      <c r="AK965" s="31">
        <f t="shared" si="160"/>
        <v>0</v>
      </c>
      <c r="AL965">
        <v>0.45400000000000001</v>
      </c>
      <c r="AM965" s="31">
        <f t="shared" si="167"/>
        <v>0.54600000000000004</v>
      </c>
      <c r="AN965">
        <v>0</v>
      </c>
      <c r="AO965" s="15">
        <v>1</v>
      </c>
      <c r="AP965">
        <v>0</v>
      </c>
      <c r="AQ965" s="15">
        <v>1</v>
      </c>
      <c r="AR965" s="15" t="s">
        <v>19</v>
      </c>
      <c r="AS965">
        <v>0</v>
      </c>
      <c r="AT965">
        <v>0</v>
      </c>
      <c r="AU965">
        <v>0</v>
      </c>
      <c r="AV965">
        <v>0</v>
      </c>
      <c r="AW965">
        <v>0</v>
      </c>
      <c r="AX965">
        <v>0</v>
      </c>
      <c r="AY965" s="15">
        <v>1</v>
      </c>
      <c r="AZ965">
        <v>0</v>
      </c>
      <c r="BA965">
        <v>1</v>
      </c>
      <c r="BB965" s="15">
        <v>0</v>
      </c>
      <c r="BC965">
        <v>925</v>
      </c>
      <c r="BD965" t="s">
        <v>87</v>
      </c>
      <c r="BE965" s="21">
        <v>0.70299999999999996</v>
      </c>
      <c r="BF965" s="21">
        <v>28</v>
      </c>
      <c r="BG965">
        <v>0</v>
      </c>
      <c r="BH965">
        <v>1</v>
      </c>
      <c r="BI965">
        <v>0</v>
      </c>
      <c r="BJ965">
        <v>0</v>
      </c>
      <c r="BK965">
        <v>0</v>
      </c>
      <c r="BL965" s="15">
        <v>0</v>
      </c>
      <c r="BM965">
        <v>0</v>
      </c>
      <c r="BN965">
        <v>0</v>
      </c>
      <c r="BO965">
        <v>0</v>
      </c>
      <c r="BP965" s="15">
        <v>0</v>
      </c>
      <c r="BQ965">
        <v>0</v>
      </c>
      <c r="BR965">
        <v>0</v>
      </c>
      <c r="BS965" s="15">
        <v>0</v>
      </c>
      <c r="BT965">
        <v>0</v>
      </c>
      <c r="BU965">
        <v>0</v>
      </c>
      <c r="BV965">
        <v>0</v>
      </c>
      <c r="BW965">
        <v>0</v>
      </c>
      <c r="BX965">
        <v>0</v>
      </c>
      <c r="BY965">
        <v>0</v>
      </c>
      <c r="BZ965">
        <v>0</v>
      </c>
      <c r="CA965">
        <v>0</v>
      </c>
      <c r="CB965">
        <v>1</v>
      </c>
      <c r="CC965">
        <v>1</v>
      </c>
      <c r="CD965">
        <v>0</v>
      </c>
      <c r="CE965" s="15">
        <v>0</v>
      </c>
      <c r="CF965">
        <v>0.29799999999999999</v>
      </c>
      <c r="CG965">
        <v>6</v>
      </c>
      <c r="CH965">
        <v>1</v>
      </c>
      <c r="CI965">
        <v>0</v>
      </c>
      <c r="CJ965">
        <v>19</v>
      </c>
      <c r="CK965" s="28" t="s">
        <v>80</v>
      </c>
    </row>
    <row r="966" spans="1:89" x14ac:dyDescent="0.35">
      <c r="A966">
        <v>965</v>
      </c>
      <c r="B966">
        <v>66</v>
      </c>
      <c r="C966" s="21" t="s">
        <v>233</v>
      </c>
      <c r="D966" s="11">
        <v>7.4</v>
      </c>
      <c r="E966" s="12">
        <v>0.8</v>
      </c>
      <c r="F966" s="7">
        <f t="shared" si="163"/>
        <v>9.25</v>
      </c>
      <c r="G966" s="8">
        <v>1</v>
      </c>
      <c r="H966" s="9">
        <v>0</v>
      </c>
      <c r="I966" s="9">
        <v>0</v>
      </c>
      <c r="J966" s="9">
        <v>0</v>
      </c>
      <c r="K966" s="9">
        <v>0</v>
      </c>
      <c r="L966" s="8">
        <v>526</v>
      </c>
      <c r="M966" s="9">
        <v>3</v>
      </c>
      <c r="N966" s="9">
        <f t="shared" si="165"/>
        <v>522</v>
      </c>
      <c r="O966" s="9">
        <f t="shared" si="166"/>
        <v>8</v>
      </c>
      <c r="P966" s="7">
        <v>11.6</v>
      </c>
      <c r="Q966" s="7">
        <f t="shared" si="164"/>
        <v>10.399999999999999</v>
      </c>
      <c r="R966" s="9">
        <v>1</v>
      </c>
      <c r="S966" s="9">
        <v>0</v>
      </c>
      <c r="T966" s="9">
        <v>0</v>
      </c>
      <c r="U966" s="9">
        <v>1</v>
      </c>
      <c r="V966" s="9">
        <v>0</v>
      </c>
      <c r="W966" s="25">
        <v>0</v>
      </c>
      <c r="X966" s="9">
        <v>0</v>
      </c>
      <c r="Y966" s="9">
        <v>1</v>
      </c>
      <c r="Z966" s="25">
        <v>0</v>
      </c>
      <c r="AA966" s="9">
        <v>0</v>
      </c>
      <c r="AB966" s="25">
        <v>1</v>
      </c>
      <c r="AC966" s="17">
        <v>1983</v>
      </c>
      <c r="AD966" s="27" t="s">
        <v>87</v>
      </c>
      <c r="AE966" s="27" t="s">
        <v>87</v>
      </c>
      <c r="AF966" s="27" t="s">
        <v>87</v>
      </c>
      <c r="AG966" s="34" t="s">
        <v>87</v>
      </c>
      <c r="AH966" s="33">
        <v>1</v>
      </c>
      <c r="AI966" s="15">
        <v>0</v>
      </c>
      <c r="AJ966">
        <v>1</v>
      </c>
      <c r="AK966" s="31">
        <f t="shared" si="160"/>
        <v>0</v>
      </c>
      <c r="AL966">
        <v>0.45400000000000001</v>
      </c>
      <c r="AM966" s="31">
        <f t="shared" si="167"/>
        <v>0.54600000000000004</v>
      </c>
      <c r="AN966">
        <v>0</v>
      </c>
      <c r="AO966" s="15">
        <v>1</v>
      </c>
      <c r="AP966">
        <v>0</v>
      </c>
      <c r="AQ966" s="15">
        <v>1</v>
      </c>
      <c r="AR966" s="15" t="s">
        <v>19</v>
      </c>
      <c r="AS966">
        <v>0</v>
      </c>
      <c r="AT966">
        <v>0</v>
      </c>
      <c r="AU966">
        <v>0</v>
      </c>
      <c r="AV966">
        <v>0</v>
      </c>
      <c r="AW966">
        <v>0</v>
      </c>
      <c r="AX966">
        <v>0</v>
      </c>
      <c r="AY966" s="15">
        <v>1</v>
      </c>
      <c r="AZ966">
        <v>0</v>
      </c>
      <c r="BA966">
        <v>1</v>
      </c>
      <c r="BB966" s="15">
        <v>0</v>
      </c>
      <c r="BC966">
        <v>925</v>
      </c>
      <c r="BD966" t="s">
        <v>87</v>
      </c>
      <c r="BE966" s="21">
        <v>0.70299999999999996</v>
      </c>
      <c r="BF966" s="21">
        <v>28</v>
      </c>
      <c r="BG966">
        <v>0</v>
      </c>
      <c r="BH966">
        <v>1</v>
      </c>
      <c r="BI966">
        <v>0</v>
      </c>
      <c r="BJ966">
        <v>0</v>
      </c>
      <c r="BK966">
        <v>0</v>
      </c>
      <c r="BL966" s="15">
        <v>0</v>
      </c>
      <c r="BM966">
        <v>0</v>
      </c>
      <c r="BN966">
        <v>0</v>
      </c>
      <c r="BO966">
        <v>0</v>
      </c>
      <c r="BP966" s="15">
        <v>0</v>
      </c>
      <c r="BQ966">
        <v>0</v>
      </c>
      <c r="BR966">
        <v>0</v>
      </c>
      <c r="BS966" s="15">
        <v>0</v>
      </c>
      <c r="BT966">
        <v>0</v>
      </c>
      <c r="BU966">
        <v>0</v>
      </c>
      <c r="BV966">
        <v>0</v>
      </c>
      <c r="BW966">
        <v>0</v>
      </c>
      <c r="BX966">
        <v>0</v>
      </c>
      <c r="BY966">
        <v>0</v>
      </c>
      <c r="BZ966">
        <v>0</v>
      </c>
      <c r="CA966">
        <v>0</v>
      </c>
      <c r="CB966">
        <v>1</v>
      </c>
      <c r="CC966">
        <v>1</v>
      </c>
      <c r="CD966">
        <v>0</v>
      </c>
      <c r="CE966" s="15">
        <v>0</v>
      </c>
      <c r="CF966">
        <v>0.29799999999999999</v>
      </c>
      <c r="CG966">
        <v>6</v>
      </c>
      <c r="CH966">
        <v>1</v>
      </c>
      <c r="CI966">
        <v>0</v>
      </c>
      <c r="CJ966">
        <v>19</v>
      </c>
      <c r="CK966" s="28" t="s">
        <v>80</v>
      </c>
    </row>
    <row r="967" spans="1:89" x14ac:dyDescent="0.35">
      <c r="A967">
        <v>966</v>
      </c>
      <c r="B967">
        <v>66</v>
      </c>
      <c r="C967" s="21" t="s">
        <v>233</v>
      </c>
      <c r="D967" s="11">
        <v>7.1</v>
      </c>
      <c r="E967" s="12">
        <v>0.9</v>
      </c>
      <c r="F967" s="7">
        <f t="shared" si="163"/>
        <v>7.8888888888888884</v>
      </c>
      <c r="G967" s="8">
        <v>1</v>
      </c>
      <c r="H967" s="9">
        <v>0</v>
      </c>
      <c r="I967" s="9">
        <v>0</v>
      </c>
      <c r="J967" s="9">
        <v>0</v>
      </c>
      <c r="K967" s="9">
        <v>0</v>
      </c>
      <c r="L967" s="8">
        <v>515</v>
      </c>
      <c r="M967" s="9">
        <v>5</v>
      </c>
      <c r="N967" s="9">
        <f t="shared" si="165"/>
        <v>509</v>
      </c>
      <c r="O967" s="9">
        <f t="shared" si="166"/>
        <v>8</v>
      </c>
      <c r="P967" s="7">
        <v>11.6</v>
      </c>
      <c r="Q967" s="7">
        <f t="shared" si="164"/>
        <v>10.399999999999999</v>
      </c>
      <c r="R967" s="9">
        <v>1</v>
      </c>
      <c r="S967" s="9">
        <v>0</v>
      </c>
      <c r="T967" s="9">
        <v>0</v>
      </c>
      <c r="U967" s="9">
        <v>1</v>
      </c>
      <c r="V967" s="9">
        <v>0</v>
      </c>
      <c r="W967" s="25">
        <v>0</v>
      </c>
      <c r="X967" s="9">
        <v>0</v>
      </c>
      <c r="Y967" s="9">
        <v>1</v>
      </c>
      <c r="Z967" s="25">
        <v>0</v>
      </c>
      <c r="AA967" s="9">
        <v>0</v>
      </c>
      <c r="AB967" s="25">
        <v>1</v>
      </c>
      <c r="AC967" s="17">
        <v>1983</v>
      </c>
      <c r="AD967" s="27" t="s">
        <v>87</v>
      </c>
      <c r="AE967" s="27" t="s">
        <v>87</v>
      </c>
      <c r="AF967" s="27" t="s">
        <v>87</v>
      </c>
      <c r="AG967" s="34" t="s">
        <v>87</v>
      </c>
      <c r="AH967" s="33">
        <v>1</v>
      </c>
      <c r="AI967" s="15">
        <v>0</v>
      </c>
      <c r="AJ967">
        <v>1</v>
      </c>
      <c r="AK967" s="31">
        <f t="shared" si="160"/>
        <v>0</v>
      </c>
      <c r="AL967">
        <v>0.45400000000000001</v>
      </c>
      <c r="AM967" s="31">
        <f t="shared" si="167"/>
        <v>0.54600000000000004</v>
      </c>
      <c r="AN967">
        <v>0</v>
      </c>
      <c r="AO967" s="15">
        <v>1</v>
      </c>
      <c r="AP967">
        <v>0</v>
      </c>
      <c r="AQ967" s="15">
        <v>1</v>
      </c>
      <c r="AR967" s="15" t="s">
        <v>19</v>
      </c>
      <c r="AS967">
        <v>0</v>
      </c>
      <c r="AT967">
        <v>0</v>
      </c>
      <c r="AU967">
        <v>0</v>
      </c>
      <c r="AV967">
        <v>0</v>
      </c>
      <c r="AW967">
        <v>0</v>
      </c>
      <c r="AX967">
        <v>0</v>
      </c>
      <c r="AY967" s="15">
        <v>1</v>
      </c>
      <c r="AZ967">
        <v>0</v>
      </c>
      <c r="BA967">
        <v>1</v>
      </c>
      <c r="BB967" s="15">
        <v>0</v>
      </c>
      <c r="BC967">
        <v>925</v>
      </c>
      <c r="BD967" t="s">
        <v>87</v>
      </c>
      <c r="BE967" s="21">
        <v>0.70299999999999996</v>
      </c>
      <c r="BF967" s="21">
        <v>28</v>
      </c>
      <c r="BG967">
        <v>0</v>
      </c>
      <c r="BH967">
        <v>1</v>
      </c>
      <c r="BI967">
        <v>0</v>
      </c>
      <c r="BJ967">
        <v>0</v>
      </c>
      <c r="BK967">
        <v>0</v>
      </c>
      <c r="BL967" s="15">
        <v>0</v>
      </c>
      <c r="BM967">
        <v>0</v>
      </c>
      <c r="BN967">
        <v>0</v>
      </c>
      <c r="BO967">
        <v>0</v>
      </c>
      <c r="BP967" s="15">
        <v>0</v>
      </c>
      <c r="BQ967">
        <v>0</v>
      </c>
      <c r="BR967">
        <v>0</v>
      </c>
      <c r="BS967" s="15">
        <v>0</v>
      </c>
      <c r="BT967">
        <v>0</v>
      </c>
      <c r="BU967">
        <v>0</v>
      </c>
      <c r="BV967">
        <v>0</v>
      </c>
      <c r="BW967">
        <v>0</v>
      </c>
      <c r="BX967">
        <v>0</v>
      </c>
      <c r="BY967">
        <v>0</v>
      </c>
      <c r="BZ967">
        <v>0</v>
      </c>
      <c r="CA967">
        <v>0</v>
      </c>
      <c r="CB967">
        <v>1</v>
      </c>
      <c r="CC967">
        <v>1</v>
      </c>
      <c r="CD967">
        <v>0</v>
      </c>
      <c r="CE967" s="15">
        <v>0</v>
      </c>
      <c r="CF967">
        <v>0.29799999999999999</v>
      </c>
      <c r="CG967">
        <v>6</v>
      </c>
      <c r="CH967">
        <v>1</v>
      </c>
      <c r="CI967">
        <v>0</v>
      </c>
      <c r="CJ967">
        <v>19</v>
      </c>
      <c r="CK967" s="28" t="s">
        <v>80</v>
      </c>
    </row>
    <row r="968" spans="1:89" x14ac:dyDescent="0.35">
      <c r="A968">
        <v>967</v>
      </c>
      <c r="B968">
        <v>66</v>
      </c>
      <c r="C968" s="21" t="s">
        <v>233</v>
      </c>
      <c r="D968" s="11">
        <v>8.4</v>
      </c>
      <c r="E968" s="12">
        <v>1.3</v>
      </c>
      <c r="F968" s="7">
        <f t="shared" si="163"/>
        <v>6.4615384615384617</v>
      </c>
      <c r="G968" s="8">
        <v>1</v>
      </c>
      <c r="H968" s="9">
        <v>0</v>
      </c>
      <c r="I968" s="9">
        <v>0</v>
      </c>
      <c r="J968" s="9">
        <v>0</v>
      </c>
      <c r="K968" s="9">
        <v>0</v>
      </c>
      <c r="L968" s="8">
        <v>515</v>
      </c>
      <c r="M968" s="9">
        <v>13</v>
      </c>
      <c r="N968" s="9">
        <f t="shared" si="165"/>
        <v>501</v>
      </c>
      <c r="O968" s="9">
        <f t="shared" si="166"/>
        <v>8</v>
      </c>
      <c r="P968" s="7">
        <v>11.6</v>
      </c>
      <c r="Q968" s="7">
        <f t="shared" si="164"/>
        <v>10.399999999999999</v>
      </c>
      <c r="R968" s="9">
        <v>1</v>
      </c>
      <c r="S968" s="9">
        <v>0</v>
      </c>
      <c r="T968" s="9">
        <v>0</v>
      </c>
      <c r="U968" s="9">
        <v>1</v>
      </c>
      <c r="V968" s="9">
        <v>0</v>
      </c>
      <c r="W968" s="25">
        <v>0</v>
      </c>
      <c r="X968" s="9">
        <v>0</v>
      </c>
      <c r="Y968" s="9">
        <v>1</v>
      </c>
      <c r="Z968" s="25">
        <v>0</v>
      </c>
      <c r="AA968" s="9">
        <v>0</v>
      </c>
      <c r="AB968" s="25">
        <v>1</v>
      </c>
      <c r="AC968" s="17">
        <v>1983</v>
      </c>
      <c r="AD968" s="27" t="s">
        <v>87</v>
      </c>
      <c r="AE968" s="27" t="s">
        <v>87</v>
      </c>
      <c r="AF968" s="27" t="s">
        <v>87</v>
      </c>
      <c r="AG968" s="34" t="s">
        <v>87</v>
      </c>
      <c r="AH968" s="33">
        <v>1</v>
      </c>
      <c r="AI968" s="15">
        <v>0</v>
      </c>
      <c r="AJ968">
        <v>1</v>
      </c>
      <c r="AK968" s="31">
        <f t="shared" si="160"/>
        <v>0</v>
      </c>
      <c r="AL968">
        <v>0.45400000000000001</v>
      </c>
      <c r="AM968" s="31">
        <f t="shared" si="167"/>
        <v>0.54600000000000004</v>
      </c>
      <c r="AN968">
        <v>0</v>
      </c>
      <c r="AO968" s="15">
        <v>1</v>
      </c>
      <c r="AP968">
        <v>0</v>
      </c>
      <c r="AQ968" s="15">
        <v>1</v>
      </c>
      <c r="AR968" s="15" t="s">
        <v>19</v>
      </c>
      <c r="AS968">
        <v>0</v>
      </c>
      <c r="AT968">
        <v>0</v>
      </c>
      <c r="AU968">
        <v>0</v>
      </c>
      <c r="AV968">
        <v>0</v>
      </c>
      <c r="AW968">
        <v>0</v>
      </c>
      <c r="AX968">
        <v>0</v>
      </c>
      <c r="AY968" s="15">
        <v>1</v>
      </c>
      <c r="AZ968">
        <v>0</v>
      </c>
      <c r="BA968">
        <v>1</v>
      </c>
      <c r="BB968" s="15">
        <v>0</v>
      </c>
      <c r="BC968">
        <v>925</v>
      </c>
      <c r="BD968" t="s">
        <v>87</v>
      </c>
      <c r="BE968" s="21">
        <v>0.70299999999999996</v>
      </c>
      <c r="BF968" s="21">
        <v>28</v>
      </c>
      <c r="BG968">
        <v>0</v>
      </c>
      <c r="BH968">
        <v>1</v>
      </c>
      <c r="BI968">
        <v>0</v>
      </c>
      <c r="BJ968">
        <v>0</v>
      </c>
      <c r="BK968">
        <v>0</v>
      </c>
      <c r="BL968" s="15">
        <v>0</v>
      </c>
      <c r="BM968">
        <v>0</v>
      </c>
      <c r="BN968">
        <v>0</v>
      </c>
      <c r="BO968">
        <v>0</v>
      </c>
      <c r="BP968" s="15">
        <v>0</v>
      </c>
      <c r="BQ968">
        <v>0</v>
      </c>
      <c r="BR968">
        <v>0</v>
      </c>
      <c r="BS968" s="15">
        <v>0</v>
      </c>
      <c r="BT968">
        <v>0</v>
      </c>
      <c r="BU968">
        <v>0</v>
      </c>
      <c r="BV968">
        <v>0</v>
      </c>
      <c r="BW968">
        <v>0</v>
      </c>
      <c r="BX968">
        <v>0</v>
      </c>
      <c r="BY968">
        <v>0</v>
      </c>
      <c r="BZ968">
        <v>0</v>
      </c>
      <c r="CA968">
        <v>0</v>
      </c>
      <c r="CB968">
        <v>1</v>
      </c>
      <c r="CC968">
        <v>1</v>
      </c>
      <c r="CD968">
        <v>0</v>
      </c>
      <c r="CE968" s="15">
        <v>0</v>
      </c>
      <c r="CF968">
        <v>0.29799999999999999</v>
      </c>
      <c r="CG968">
        <v>6</v>
      </c>
      <c r="CH968">
        <v>1</v>
      </c>
      <c r="CI968">
        <v>0</v>
      </c>
      <c r="CJ968">
        <v>19</v>
      </c>
      <c r="CK968" s="28" t="s">
        <v>80</v>
      </c>
    </row>
    <row r="969" spans="1:89" x14ac:dyDescent="0.35">
      <c r="A969">
        <v>968</v>
      </c>
      <c r="B969">
        <v>66</v>
      </c>
      <c r="C969" s="21" t="s">
        <v>233</v>
      </c>
      <c r="D969" s="11">
        <v>8.8000000000000007</v>
      </c>
      <c r="E969" s="12">
        <v>1.5</v>
      </c>
      <c r="F969" s="7">
        <f t="shared" si="163"/>
        <v>5.8666666666666671</v>
      </c>
      <c r="G969" s="8">
        <v>1</v>
      </c>
      <c r="H969" s="9">
        <v>0</v>
      </c>
      <c r="I969" s="9">
        <v>0</v>
      </c>
      <c r="J969" s="9">
        <v>0</v>
      </c>
      <c r="K969" s="9">
        <v>0</v>
      </c>
      <c r="L969" s="8">
        <v>515</v>
      </c>
      <c r="M969" s="9">
        <v>13</v>
      </c>
      <c r="N969" s="9">
        <f t="shared" si="165"/>
        <v>501</v>
      </c>
      <c r="O969" s="9">
        <f t="shared" si="166"/>
        <v>8</v>
      </c>
      <c r="P969" s="7">
        <v>11.6</v>
      </c>
      <c r="Q969" s="7">
        <f t="shared" si="164"/>
        <v>10.399999999999999</v>
      </c>
      <c r="R969" s="9">
        <v>1</v>
      </c>
      <c r="S969" s="9">
        <v>0</v>
      </c>
      <c r="T969" s="9">
        <v>0</v>
      </c>
      <c r="U969" s="9">
        <v>1</v>
      </c>
      <c r="V969" s="9">
        <v>0</v>
      </c>
      <c r="W969" s="25">
        <v>0</v>
      </c>
      <c r="X969" s="9">
        <v>0</v>
      </c>
      <c r="Y969" s="9">
        <v>1</v>
      </c>
      <c r="Z969" s="25">
        <v>0</v>
      </c>
      <c r="AA969" s="9">
        <v>0</v>
      </c>
      <c r="AB969" s="25">
        <v>1</v>
      </c>
      <c r="AC969" s="17">
        <v>1983</v>
      </c>
      <c r="AD969" s="27" t="s">
        <v>87</v>
      </c>
      <c r="AE969" s="27" t="s">
        <v>87</v>
      </c>
      <c r="AF969" s="27" t="s">
        <v>87</v>
      </c>
      <c r="AG969" s="34" t="s">
        <v>87</v>
      </c>
      <c r="AH969" s="33">
        <v>1</v>
      </c>
      <c r="AI969" s="15">
        <v>0</v>
      </c>
      <c r="AJ969">
        <v>1</v>
      </c>
      <c r="AK969" s="31">
        <f t="shared" si="160"/>
        <v>0</v>
      </c>
      <c r="AL969">
        <v>0.45400000000000001</v>
      </c>
      <c r="AM969" s="31">
        <f t="shared" si="167"/>
        <v>0.54600000000000004</v>
      </c>
      <c r="AN969">
        <v>0</v>
      </c>
      <c r="AO969" s="15">
        <v>1</v>
      </c>
      <c r="AP969">
        <v>0</v>
      </c>
      <c r="AQ969" s="15">
        <v>1</v>
      </c>
      <c r="AR969" s="15" t="s">
        <v>19</v>
      </c>
      <c r="AS969">
        <v>0</v>
      </c>
      <c r="AT969">
        <v>0</v>
      </c>
      <c r="AU969">
        <v>0</v>
      </c>
      <c r="AV969">
        <v>0</v>
      </c>
      <c r="AW969">
        <v>0</v>
      </c>
      <c r="AX969">
        <v>0</v>
      </c>
      <c r="AY969" s="15">
        <v>1</v>
      </c>
      <c r="AZ969">
        <v>0</v>
      </c>
      <c r="BA969">
        <v>1</v>
      </c>
      <c r="BB969" s="15">
        <v>0</v>
      </c>
      <c r="BC969">
        <v>925</v>
      </c>
      <c r="BD969" t="s">
        <v>87</v>
      </c>
      <c r="BE969" s="21">
        <v>0.70299999999999996</v>
      </c>
      <c r="BF969" s="21">
        <v>28</v>
      </c>
      <c r="BG969">
        <v>0</v>
      </c>
      <c r="BH969">
        <v>1</v>
      </c>
      <c r="BI969">
        <v>0</v>
      </c>
      <c r="BJ969">
        <v>0</v>
      </c>
      <c r="BK969">
        <v>0</v>
      </c>
      <c r="BL969" s="15">
        <v>0</v>
      </c>
      <c r="BM969">
        <v>0</v>
      </c>
      <c r="BN969">
        <v>0</v>
      </c>
      <c r="BO969">
        <v>0</v>
      </c>
      <c r="BP969" s="15">
        <v>0</v>
      </c>
      <c r="BQ969">
        <v>0</v>
      </c>
      <c r="BR969">
        <v>0</v>
      </c>
      <c r="BS969" s="15">
        <v>0</v>
      </c>
      <c r="BT969">
        <v>0</v>
      </c>
      <c r="BU969">
        <v>0</v>
      </c>
      <c r="BV969">
        <v>0</v>
      </c>
      <c r="BW969">
        <v>0</v>
      </c>
      <c r="BX969">
        <v>0</v>
      </c>
      <c r="BY969">
        <v>0</v>
      </c>
      <c r="BZ969">
        <v>0</v>
      </c>
      <c r="CA969">
        <v>0</v>
      </c>
      <c r="CB969">
        <v>1</v>
      </c>
      <c r="CC969">
        <v>1</v>
      </c>
      <c r="CD969">
        <v>0</v>
      </c>
      <c r="CE969" s="15">
        <v>0</v>
      </c>
      <c r="CF969">
        <v>0.29799999999999999</v>
      </c>
      <c r="CG969">
        <v>6</v>
      </c>
      <c r="CH969">
        <v>1</v>
      </c>
      <c r="CI969">
        <v>0</v>
      </c>
      <c r="CJ969">
        <v>19</v>
      </c>
      <c r="CK969" s="28" t="s">
        <v>80</v>
      </c>
    </row>
    <row r="970" spans="1:89" x14ac:dyDescent="0.35">
      <c r="A970">
        <v>969</v>
      </c>
      <c r="B970">
        <v>67</v>
      </c>
      <c r="C970" s="21" t="s">
        <v>234</v>
      </c>
      <c r="D970" s="11">
        <v>21.4</v>
      </c>
      <c r="E970" s="12">
        <v>12</v>
      </c>
      <c r="F970" s="7">
        <f t="shared" ref="F970:F1001" si="168">D970/E970</f>
        <v>1.7833333333333332</v>
      </c>
      <c r="G970" s="8">
        <v>0</v>
      </c>
      <c r="H970" s="9">
        <v>0</v>
      </c>
      <c r="I970" s="9">
        <v>1</v>
      </c>
      <c r="J970" s="9">
        <v>0</v>
      </c>
      <c r="K970" s="9">
        <v>0</v>
      </c>
      <c r="L970" s="8">
        <v>1900</v>
      </c>
      <c r="M970" s="9">
        <v>11</v>
      </c>
      <c r="N970" s="9">
        <f t="shared" si="165"/>
        <v>1888</v>
      </c>
      <c r="O970" s="9">
        <f t="shared" si="166"/>
        <v>7</v>
      </c>
      <c r="P970" s="7">
        <v>4.6900000000000004</v>
      </c>
      <c r="Q970" s="7">
        <f t="shared" ref="Q970:Q996" si="169">BF970-P970-6</f>
        <v>28.330000000000005</v>
      </c>
      <c r="R970" s="9">
        <v>1</v>
      </c>
      <c r="S970" s="9">
        <v>0</v>
      </c>
      <c r="T970" s="9">
        <v>0</v>
      </c>
      <c r="U970" s="9">
        <v>0</v>
      </c>
      <c r="V970" s="9">
        <v>1</v>
      </c>
      <c r="W970" s="25">
        <v>0</v>
      </c>
      <c r="X970" s="9">
        <v>0</v>
      </c>
      <c r="Y970" s="9">
        <v>1</v>
      </c>
      <c r="Z970" s="25">
        <v>0</v>
      </c>
      <c r="AA970" s="9">
        <v>1</v>
      </c>
      <c r="AB970" s="25">
        <v>0</v>
      </c>
      <c r="AC970" s="17">
        <v>2005</v>
      </c>
      <c r="AD970" s="7">
        <f t="shared" ref="AD970:AD976" si="170">0.57</f>
        <v>0.56999999999999995</v>
      </c>
      <c r="AE970" s="27">
        <v>0.25</v>
      </c>
      <c r="AF970" s="27">
        <v>0.17</v>
      </c>
      <c r="AG970" s="34">
        <v>0.01</v>
      </c>
      <c r="AH970" s="33">
        <v>0</v>
      </c>
      <c r="AI970" s="15">
        <v>1</v>
      </c>
      <c r="AJ970">
        <v>0.55000000000000004</v>
      </c>
      <c r="AK970" s="31">
        <v>0.45</v>
      </c>
      <c r="AL970">
        <v>1</v>
      </c>
      <c r="AM970" s="31">
        <f t="shared" si="167"/>
        <v>0</v>
      </c>
      <c r="AN970">
        <v>0</v>
      </c>
      <c r="AO970" s="15">
        <v>1</v>
      </c>
      <c r="AP970">
        <v>0.85</v>
      </c>
      <c r="AQ970" s="15">
        <v>0.15</v>
      </c>
      <c r="AR970" s="15" t="s">
        <v>205</v>
      </c>
      <c r="AS970">
        <v>0</v>
      </c>
      <c r="AT970">
        <v>0</v>
      </c>
      <c r="AU970">
        <v>0</v>
      </c>
      <c r="AV970">
        <v>0</v>
      </c>
      <c r="AW970">
        <v>0</v>
      </c>
      <c r="AX970">
        <v>0</v>
      </c>
      <c r="AY970" s="15">
        <v>1</v>
      </c>
      <c r="AZ970">
        <v>0</v>
      </c>
      <c r="BA970">
        <v>0</v>
      </c>
      <c r="BB970" s="15">
        <v>1</v>
      </c>
      <c r="BC970" t="s">
        <v>87</v>
      </c>
      <c r="BD970">
        <v>28</v>
      </c>
      <c r="BE970" s="21">
        <v>0.70299999999999996</v>
      </c>
      <c r="BF970" s="21">
        <v>39.020000000000003</v>
      </c>
      <c r="BG970">
        <v>0</v>
      </c>
      <c r="BH970">
        <v>0</v>
      </c>
      <c r="BI970">
        <v>1</v>
      </c>
      <c r="BJ970">
        <v>0</v>
      </c>
      <c r="BK970">
        <v>0</v>
      </c>
      <c r="BL970" s="15">
        <v>0</v>
      </c>
      <c r="BM970">
        <v>0</v>
      </c>
      <c r="BN970">
        <v>0</v>
      </c>
      <c r="BO970">
        <v>1</v>
      </c>
      <c r="BP970" s="15">
        <v>0</v>
      </c>
      <c r="BQ970">
        <v>0</v>
      </c>
      <c r="BR970">
        <v>0</v>
      </c>
      <c r="BS970" s="15">
        <v>0</v>
      </c>
      <c r="BT970">
        <v>1</v>
      </c>
      <c r="BU970">
        <v>1</v>
      </c>
      <c r="BV970">
        <v>0</v>
      </c>
      <c r="BW970">
        <v>0</v>
      </c>
      <c r="BX970">
        <v>0</v>
      </c>
      <c r="BY970">
        <v>1</v>
      </c>
      <c r="BZ970">
        <v>1</v>
      </c>
      <c r="CA970">
        <v>0</v>
      </c>
      <c r="CB970">
        <v>0</v>
      </c>
      <c r="CC970">
        <v>1</v>
      </c>
      <c r="CD970">
        <v>1</v>
      </c>
      <c r="CE970" s="15">
        <v>0</v>
      </c>
      <c r="CF970">
        <v>0.19600000000000001</v>
      </c>
      <c r="CG970">
        <v>118</v>
      </c>
      <c r="CH970">
        <v>1</v>
      </c>
      <c r="CI970">
        <v>0</v>
      </c>
      <c r="CJ970">
        <v>36</v>
      </c>
      <c r="CK970" s="28" t="s">
        <v>80</v>
      </c>
    </row>
    <row r="971" spans="1:89" x14ac:dyDescent="0.35">
      <c r="A971">
        <v>970</v>
      </c>
      <c r="B971">
        <v>67</v>
      </c>
      <c r="C971" s="21" t="s">
        <v>234</v>
      </c>
      <c r="D971" s="11">
        <v>6</v>
      </c>
      <c r="E971" s="12">
        <v>1</v>
      </c>
      <c r="F971" s="7">
        <f t="shared" si="168"/>
        <v>6</v>
      </c>
      <c r="G971" s="8">
        <v>0</v>
      </c>
      <c r="H971" s="9">
        <v>0</v>
      </c>
      <c r="I971" s="9">
        <v>1</v>
      </c>
      <c r="J971" s="9">
        <v>0</v>
      </c>
      <c r="K971" s="9">
        <v>0</v>
      </c>
      <c r="L971" s="8">
        <v>1900</v>
      </c>
      <c r="M971" s="9">
        <v>11</v>
      </c>
      <c r="N971" s="9">
        <f t="shared" si="165"/>
        <v>1888</v>
      </c>
      <c r="O971" s="9">
        <f t="shared" si="166"/>
        <v>7</v>
      </c>
      <c r="P971" s="7">
        <v>4.6900000000000004</v>
      </c>
      <c r="Q971" s="7">
        <f t="shared" si="169"/>
        <v>28.330000000000005</v>
      </c>
      <c r="R971" s="9">
        <v>1</v>
      </c>
      <c r="S971" s="9">
        <v>0</v>
      </c>
      <c r="T971" s="9">
        <v>0</v>
      </c>
      <c r="U971" s="9">
        <v>0</v>
      </c>
      <c r="V971" s="9">
        <v>1</v>
      </c>
      <c r="W971" s="25">
        <v>0</v>
      </c>
      <c r="X971" s="9">
        <v>0</v>
      </c>
      <c r="Y971" s="9">
        <v>1</v>
      </c>
      <c r="Z971" s="25">
        <v>0</v>
      </c>
      <c r="AA971" s="9">
        <v>1</v>
      </c>
      <c r="AB971" s="25">
        <v>0</v>
      </c>
      <c r="AC971" s="17">
        <v>2005</v>
      </c>
      <c r="AD971" s="7">
        <f t="shared" si="170"/>
        <v>0.56999999999999995</v>
      </c>
      <c r="AE971" s="27">
        <v>0.25</v>
      </c>
      <c r="AF971" s="27">
        <v>0.17</v>
      </c>
      <c r="AG971" s="34">
        <v>0.01</v>
      </c>
      <c r="AH971" s="33">
        <v>0</v>
      </c>
      <c r="AI971" s="15">
        <v>1</v>
      </c>
      <c r="AJ971">
        <v>0.55000000000000004</v>
      </c>
      <c r="AK971" s="31">
        <v>0.45</v>
      </c>
      <c r="AL971">
        <v>1</v>
      </c>
      <c r="AM971" s="31">
        <f t="shared" si="167"/>
        <v>0</v>
      </c>
      <c r="AN971">
        <v>0</v>
      </c>
      <c r="AO971" s="15">
        <v>1</v>
      </c>
      <c r="AP971">
        <v>0.85</v>
      </c>
      <c r="AQ971" s="15">
        <v>0.15</v>
      </c>
      <c r="AR971" s="15" t="s">
        <v>205</v>
      </c>
      <c r="AS971">
        <v>0</v>
      </c>
      <c r="AT971">
        <v>0</v>
      </c>
      <c r="AU971">
        <v>0</v>
      </c>
      <c r="AV971">
        <v>0</v>
      </c>
      <c r="AW971">
        <v>0</v>
      </c>
      <c r="AX971">
        <v>0</v>
      </c>
      <c r="AY971" s="15">
        <v>1</v>
      </c>
      <c r="AZ971">
        <v>0</v>
      </c>
      <c r="BA971">
        <v>0</v>
      </c>
      <c r="BB971" s="15">
        <v>1</v>
      </c>
      <c r="BC971" t="s">
        <v>87</v>
      </c>
      <c r="BD971">
        <v>28</v>
      </c>
      <c r="BE971" s="21">
        <v>0.70299999999999996</v>
      </c>
      <c r="BF971" s="21">
        <v>39.020000000000003</v>
      </c>
      <c r="BG971">
        <v>1</v>
      </c>
      <c r="BH971">
        <v>0</v>
      </c>
      <c r="BI971">
        <v>0</v>
      </c>
      <c r="BJ971">
        <v>0</v>
      </c>
      <c r="BK971">
        <v>0</v>
      </c>
      <c r="BL971" s="15">
        <v>0</v>
      </c>
      <c r="BM971">
        <v>0</v>
      </c>
      <c r="BN971">
        <v>0</v>
      </c>
      <c r="BO971">
        <v>1</v>
      </c>
      <c r="BP971" s="15">
        <v>0</v>
      </c>
      <c r="BQ971">
        <v>0</v>
      </c>
      <c r="BR971">
        <v>0</v>
      </c>
      <c r="BS971" s="15">
        <v>0</v>
      </c>
      <c r="BT971">
        <v>1</v>
      </c>
      <c r="BU971">
        <v>1</v>
      </c>
      <c r="BV971">
        <v>0</v>
      </c>
      <c r="BW971">
        <v>0</v>
      </c>
      <c r="BX971">
        <v>0</v>
      </c>
      <c r="BY971">
        <v>1</v>
      </c>
      <c r="BZ971">
        <v>1</v>
      </c>
      <c r="CA971">
        <v>0</v>
      </c>
      <c r="CB971">
        <v>0</v>
      </c>
      <c r="CC971">
        <v>1</v>
      </c>
      <c r="CD971">
        <v>1</v>
      </c>
      <c r="CE971" s="15">
        <v>0</v>
      </c>
      <c r="CF971">
        <v>0.19600000000000001</v>
      </c>
      <c r="CG971">
        <v>118</v>
      </c>
      <c r="CH971">
        <v>1</v>
      </c>
      <c r="CI971">
        <v>0</v>
      </c>
      <c r="CJ971">
        <v>36</v>
      </c>
      <c r="CK971" s="28" t="s">
        <v>80</v>
      </c>
    </row>
    <row r="972" spans="1:89" x14ac:dyDescent="0.35">
      <c r="A972">
        <v>971</v>
      </c>
      <c r="B972">
        <v>67</v>
      </c>
      <c r="C972" s="21" t="s">
        <v>234</v>
      </c>
      <c r="D972" s="11">
        <v>-4.0999999999999996</v>
      </c>
      <c r="E972" s="12">
        <v>1.2</v>
      </c>
      <c r="F972" s="7">
        <f t="shared" si="168"/>
        <v>-3.4166666666666665</v>
      </c>
      <c r="G972" s="8">
        <v>0</v>
      </c>
      <c r="H972" s="9">
        <v>0</v>
      </c>
      <c r="I972" s="9">
        <v>1</v>
      </c>
      <c r="J972" s="9">
        <v>0</v>
      </c>
      <c r="K972" s="9">
        <v>0</v>
      </c>
      <c r="L972" s="8">
        <v>2926</v>
      </c>
      <c r="M972" s="9">
        <v>11</v>
      </c>
      <c r="N972" s="9">
        <f t="shared" si="165"/>
        <v>2914</v>
      </c>
      <c r="O972" s="9">
        <f t="shared" si="166"/>
        <v>7</v>
      </c>
      <c r="P972" s="7">
        <v>4.6900000000000004</v>
      </c>
      <c r="Q972" s="7">
        <f t="shared" si="169"/>
        <v>28.330000000000005</v>
      </c>
      <c r="R972" s="9">
        <v>1</v>
      </c>
      <c r="S972" s="9">
        <v>0</v>
      </c>
      <c r="T972" s="9">
        <v>0</v>
      </c>
      <c r="U972" s="9">
        <v>0</v>
      </c>
      <c r="V972" s="9">
        <v>1</v>
      </c>
      <c r="W972" s="25">
        <v>0</v>
      </c>
      <c r="X972" s="9">
        <v>0</v>
      </c>
      <c r="Y972" s="9">
        <v>1</v>
      </c>
      <c r="Z972" s="25">
        <v>0</v>
      </c>
      <c r="AA972" s="9">
        <v>1</v>
      </c>
      <c r="AB972" s="25">
        <v>0</v>
      </c>
      <c r="AC972" s="17">
        <v>2005</v>
      </c>
      <c r="AD972" s="7">
        <f t="shared" si="170"/>
        <v>0.56999999999999995</v>
      </c>
      <c r="AE972" s="27">
        <v>0.25</v>
      </c>
      <c r="AF972" s="27">
        <v>0.17</v>
      </c>
      <c r="AG972" s="34">
        <v>0.01</v>
      </c>
      <c r="AH972" s="33">
        <v>0</v>
      </c>
      <c r="AI972" s="15">
        <v>1</v>
      </c>
      <c r="AJ972">
        <v>0.55000000000000004</v>
      </c>
      <c r="AK972" s="31">
        <v>0.45</v>
      </c>
      <c r="AL972">
        <v>1</v>
      </c>
      <c r="AM972" s="31">
        <f t="shared" si="167"/>
        <v>0</v>
      </c>
      <c r="AN972">
        <v>0</v>
      </c>
      <c r="AO972" s="15">
        <v>1</v>
      </c>
      <c r="AP972">
        <v>0.85</v>
      </c>
      <c r="AQ972" s="15">
        <v>0.15</v>
      </c>
      <c r="AR972" s="15" t="s">
        <v>205</v>
      </c>
      <c r="AS972">
        <v>0</v>
      </c>
      <c r="AT972">
        <v>0</v>
      </c>
      <c r="AU972">
        <v>0</v>
      </c>
      <c r="AV972">
        <v>0</v>
      </c>
      <c r="AW972">
        <v>0</v>
      </c>
      <c r="AX972">
        <v>0</v>
      </c>
      <c r="AY972" s="15">
        <v>1</v>
      </c>
      <c r="AZ972">
        <v>0</v>
      </c>
      <c r="BA972">
        <v>0</v>
      </c>
      <c r="BB972" s="15">
        <v>1</v>
      </c>
      <c r="BC972" t="s">
        <v>87</v>
      </c>
      <c r="BD972">
        <v>28</v>
      </c>
      <c r="BE972" s="21">
        <v>0.70299999999999996</v>
      </c>
      <c r="BF972" s="21">
        <v>39.020000000000003</v>
      </c>
      <c r="BG972">
        <v>0</v>
      </c>
      <c r="BH972">
        <v>0</v>
      </c>
      <c r="BI972">
        <v>1</v>
      </c>
      <c r="BJ972">
        <v>0</v>
      </c>
      <c r="BK972">
        <v>0</v>
      </c>
      <c r="BL972" s="15">
        <v>0</v>
      </c>
      <c r="BM972">
        <v>0</v>
      </c>
      <c r="BN972">
        <v>0</v>
      </c>
      <c r="BO972">
        <v>1</v>
      </c>
      <c r="BP972" s="15">
        <v>0</v>
      </c>
      <c r="BQ972">
        <v>0</v>
      </c>
      <c r="BR972">
        <v>0</v>
      </c>
      <c r="BS972" s="15">
        <v>0</v>
      </c>
      <c r="BT972">
        <v>1</v>
      </c>
      <c r="BU972">
        <v>1</v>
      </c>
      <c r="BV972">
        <v>0</v>
      </c>
      <c r="BW972">
        <v>0</v>
      </c>
      <c r="BX972">
        <v>0</v>
      </c>
      <c r="BY972">
        <v>1</v>
      </c>
      <c r="BZ972">
        <v>1</v>
      </c>
      <c r="CA972">
        <v>0</v>
      </c>
      <c r="CB972">
        <v>0</v>
      </c>
      <c r="CC972">
        <v>1</v>
      </c>
      <c r="CD972">
        <v>1</v>
      </c>
      <c r="CE972" s="15">
        <v>0</v>
      </c>
      <c r="CF972">
        <v>0.19600000000000001</v>
      </c>
      <c r="CG972">
        <v>118</v>
      </c>
      <c r="CH972">
        <v>1</v>
      </c>
      <c r="CI972">
        <v>0</v>
      </c>
      <c r="CJ972">
        <v>36</v>
      </c>
      <c r="CK972" s="28" t="s">
        <v>80</v>
      </c>
    </row>
    <row r="973" spans="1:89" x14ac:dyDescent="0.35">
      <c r="A973">
        <v>972</v>
      </c>
      <c r="B973">
        <v>67</v>
      </c>
      <c r="C973" s="21" t="s">
        <v>234</v>
      </c>
      <c r="D973" s="11">
        <v>20</v>
      </c>
      <c r="E973" s="12">
        <v>9</v>
      </c>
      <c r="F973" s="7">
        <f t="shared" si="168"/>
        <v>2.2222222222222223</v>
      </c>
      <c r="G973" s="8">
        <v>0</v>
      </c>
      <c r="H973" s="9">
        <v>0</v>
      </c>
      <c r="I973" s="9">
        <v>1</v>
      </c>
      <c r="J973" s="9">
        <v>0</v>
      </c>
      <c r="K973" s="9">
        <v>0</v>
      </c>
      <c r="L973" s="8">
        <v>1027</v>
      </c>
      <c r="M973" s="9">
        <v>11</v>
      </c>
      <c r="N973" s="9">
        <f t="shared" si="165"/>
        <v>1015</v>
      </c>
      <c r="O973" s="9">
        <f t="shared" si="166"/>
        <v>7</v>
      </c>
      <c r="P973" s="7">
        <v>4.6900000000000004</v>
      </c>
      <c r="Q973" s="7">
        <f t="shared" si="169"/>
        <v>28.330000000000005</v>
      </c>
      <c r="R973" s="9">
        <v>1</v>
      </c>
      <c r="S973" s="9">
        <v>0</v>
      </c>
      <c r="T973" s="9">
        <v>0</v>
      </c>
      <c r="U973" s="9">
        <v>0</v>
      </c>
      <c r="V973" s="9">
        <v>1</v>
      </c>
      <c r="W973" s="25">
        <v>0</v>
      </c>
      <c r="X973" s="9">
        <v>0</v>
      </c>
      <c r="Y973" s="9">
        <v>1</v>
      </c>
      <c r="Z973" s="25">
        <v>0</v>
      </c>
      <c r="AA973" s="9">
        <v>1</v>
      </c>
      <c r="AB973" s="25">
        <v>0</v>
      </c>
      <c r="AC973" s="17">
        <v>2005</v>
      </c>
      <c r="AD973" s="7">
        <f t="shared" si="170"/>
        <v>0.56999999999999995</v>
      </c>
      <c r="AE973" s="27">
        <v>0.25</v>
      </c>
      <c r="AF973" s="27">
        <v>0.17</v>
      </c>
      <c r="AG973" s="34">
        <v>0.01</v>
      </c>
      <c r="AH973" s="33">
        <v>0</v>
      </c>
      <c r="AI973" s="15">
        <v>1</v>
      </c>
      <c r="AJ973">
        <v>0.55000000000000004</v>
      </c>
      <c r="AK973" s="31">
        <v>0.45</v>
      </c>
      <c r="AL973">
        <v>1</v>
      </c>
      <c r="AM973" s="31">
        <f t="shared" si="167"/>
        <v>0</v>
      </c>
      <c r="AN973">
        <v>0</v>
      </c>
      <c r="AO973" s="15">
        <v>1</v>
      </c>
      <c r="AP973">
        <v>0.85</v>
      </c>
      <c r="AQ973" s="15">
        <v>0.15</v>
      </c>
      <c r="AR973" s="15" t="s">
        <v>205</v>
      </c>
      <c r="AS973">
        <v>0</v>
      </c>
      <c r="AT973">
        <v>0</v>
      </c>
      <c r="AU973">
        <v>0</v>
      </c>
      <c r="AV973">
        <v>0</v>
      </c>
      <c r="AW973">
        <v>0</v>
      </c>
      <c r="AX973">
        <v>0</v>
      </c>
      <c r="AY973" s="15">
        <v>1</v>
      </c>
      <c r="AZ973">
        <v>0</v>
      </c>
      <c r="BA973">
        <v>0</v>
      </c>
      <c r="BB973" s="15">
        <v>1</v>
      </c>
      <c r="BC973" t="s">
        <v>87</v>
      </c>
      <c r="BD973">
        <v>28</v>
      </c>
      <c r="BE973" s="21">
        <v>0.70299999999999996</v>
      </c>
      <c r="BF973" s="21">
        <v>39.020000000000003</v>
      </c>
      <c r="BG973">
        <v>0</v>
      </c>
      <c r="BH973">
        <v>0</v>
      </c>
      <c r="BI973">
        <v>0</v>
      </c>
      <c r="BJ973">
        <v>0</v>
      </c>
      <c r="BK973">
        <v>0</v>
      </c>
      <c r="BL973" s="15">
        <v>1</v>
      </c>
      <c r="BM973">
        <v>0</v>
      </c>
      <c r="BN973">
        <v>1</v>
      </c>
      <c r="BO973">
        <v>0</v>
      </c>
      <c r="BP973" s="15">
        <v>0</v>
      </c>
      <c r="BQ973">
        <v>0</v>
      </c>
      <c r="BR973">
        <v>0</v>
      </c>
      <c r="BS973" s="15">
        <v>0</v>
      </c>
      <c r="BT973">
        <v>1</v>
      </c>
      <c r="BU973">
        <v>1</v>
      </c>
      <c r="BV973">
        <v>0</v>
      </c>
      <c r="BW973">
        <v>0</v>
      </c>
      <c r="BX973">
        <v>0</v>
      </c>
      <c r="BY973">
        <v>1</v>
      </c>
      <c r="BZ973">
        <v>1</v>
      </c>
      <c r="CA973">
        <v>0</v>
      </c>
      <c r="CB973">
        <v>0</v>
      </c>
      <c r="CC973">
        <v>1</v>
      </c>
      <c r="CD973">
        <v>1</v>
      </c>
      <c r="CE973" s="15">
        <v>0</v>
      </c>
      <c r="CF973">
        <v>0.19600000000000001</v>
      </c>
      <c r="CG973">
        <v>118</v>
      </c>
      <c r="CH973">
        <v>1</v>
      </c>
      <c r="CI973">
        <v>0</v>
      </c>
      <c r="CJ973">
        <v>36</v>
      </c>
      <c r="CK973" s="28" t="s">
        <v>80</v>
      </c>
    </row>
    <row r="974" spans="1:89" x14ac:dyDescent="0.35">
      <c r="A974">
        <v>973</v>
      </c>
      <c r="B974">
        <v>67</v>
      </c>
      <c r="C974" s="21" t="s">
        <v>234</v>
      </c>
      <c r="D974" s="11">
        <v>20.399999999999999</v>
      </c>
      <c r="E974" s="12">
        <v>9</v>
      </c>
      <c r="F974" s="7">
        <f t="shared" si="168"/>
        <v>2.2666666666666666</v>
      </c>
      <c r="G974" s="8">
        <v>0</v>
      </c>
      <c r="H974" s="9">
        <v>0</v>
      </c>
      <c r="I974" s="9">
        <v>1</v>
      </c>
      <c r="J974" s="9">
        <v>0</v>
      </c>
      <c r="K974" s="9">
        <v>0</v>
      </c>
      <c r="L974" s="8">
        <v>1001</v>
      </c>
      <c r="M974" s="9">
        <v>11</v>
      </c>
      <c r="N974" s="9">
        <f t="shared" si="165"/>
        <v>989</v>
      </c>
      <c r="O974" s="9">
        <f t="shared" si="166"/>
        <v>7</v>
      </c>
      <c r="P974" s="7">
        <v>4.6900000000000004</v>
      </c>
      <c r="Q974" s="7">
        <f t="shared" si="169"/>
        <v>28.330000000000005</v>
      </c>
      <c r="R974" s="9">
        <v>1</v>
      </c>
      <c r="S974" s="9">
        <v>0</v>
      </c>
      <c r="T974" s="9">
        <v>0</v>
      </c>
      <c r="U974" s="9">
        <v>0</v>
      </c>
      <c r="V974" s="9">
        <v>1</v>
      </c>
      <c r="W974" s="25">
        <v>0</v>
      </c>
      <c r="X974" s="9">
        <v>0</v>
      </c>
      <c r="Y974" s="9">
        <v>1</v>
      </c>
      <c r="Z974" s="25">
        <v>0</v>
      </c>
      <c r="AA974" s="9">
        <v>1</v>
      </c>
      <c r="AB974" s="25">
        <v>0</v>
      </c>
      <c r="AC974" s="17">
        <v>2005</v>
      </c>
      <c r="AD974" s="7">
        <f t="shared" si="170"/>
        <v>0.56999999999999995</v>
      </c>
      <c r="AE974" s="27">
        <v>0.25</v>
      </c>
      <c r="AF974" s="27">
        <v>0.17</v>
      </c>
      <c r="AG974" s="34">
        <v>0.01</v>
      </c>
      <c r="AH974" s="33">
        <v>0</v>
      </c>
      <c r="AI974" s="15">
        <v>1</v>
      </c>
      <c r="AJ974">
        <v>0.55000000000000004</v>
      </c>
      <c r="AK974" s="31">
        <v>0.45</v>
      </c>
      <c r="AL974">
        <v>1</v>
      </c>
      <c r="AM974" s="31">
        <f t="shared" si="167"/>
        <v>0</v>
      </c>
      <c r="AN974">
        <v>0</v>
      </c>
      <c r="AO974" s="15">
        <v>1</v>
      </c>
      <c r="AP974">
        <v>0.85</v>
      </c>
      <c r="AQ974" s="15">
        <v>0.15</v>
      </c>
      <c r="AR974" s="15" t="s">
        <v>205</v>
      </c>
      <c r="AS974">
        <v>0</v>
      </c>
      <c r="AT974">
        <v>0</v>
      </c>
      <c r="AU974">
        <v>0</v>
      </c>
      <c r="AV974">
        <v>0</v>
      </c>
      <c r="AW974">
        <v>0</v>
      </c>
      <c r="AX974">
        <v>0</v>
      </c>
      <c r="AY974" s="15">
        <v>1</v>
      </c>
      <c r="AZ974">
        <v>0</v>
      </c>
      <c r="BA974">
        <v>0</v>
      </c>
      <c r="BB974" s="15">
        <v>1</v>
      </c>
      <c r="BC974" t="s">
        <v>87</v>
      </c>
      <c r="BD974">
        <v>28</v>
      </c>
      <c r="BE974" s="21">
        <v>0.70299999999999996</v>
      </c>
      <c r="BF974" s="21">
        <v>39.020000000000003</v>
      </c>
      <c r="BG974">
        <v>0</v>
      </c>
      <c r="BH974">
        <v>0</v>
      </c>
      <c r="BI974">
        <v>0</v>
      </c>
      <c r="BJ974">
        <v>0</v>
      </c>
      <c r="BK974">
        <v>0</v>
      </c>
      <c r="BL974" s="15">
        <v>1</v>
      </c>
      <c r="BM974">
        <v>0</v>
      </c>
      <c r="BN974">
        <v>1</v>
      </c>
      <c r="BO974">
        <v>0</v>
      </c>
      <c r="BP974" s="15">
        <v>0</v>
      </c>
      <c r="BQ974">
        <v>0</v>
      </c>
      <c r="BR974">
        <v>0</v>
      </c>
      <c r="BS974" s="15">
        <v>0</v>
      </c>
      <c r="BT974">
        <v>1</v>
      </c>
      <c r="BU974">
        <v>1</v>
      </c>
      <c r="BV974">
        <v>0</v>
      </c>
      <c r="BW974">
        <v>0</v>
      </c>
      <c r="BX974">
        <v>0</v>
      </c>
      <c r="BY974">
        <v>1</v>
      </c>
      <c r="BZ974">
        <v>1</v>
      </c>
      <c r="CA974">
        <v>0</v>
      </c>
      <c r="CB974">
        <v>0</v>
      </c>
      <c r="CC974">
        <v>1</v>
      </c>
      <c r="CD974">
        <v>1</v>
      </c>
      <c r="CE974" s="15">
        <v>0</v>
      </c>
      <c r="CF974">
        <v>0.19600000000000001</v>
      </c>
      <c r="CG974">
        <v>118</v>
      </c>
      <c r="CH974">
        <v>1</v>
      </c>
      <c r="CI974">
        <v>0</v>
      </c>
      <c r="CJ974">
        <v>36</v>
      </c>
      <c r="CK974" s="28" t="s">
        <v>80</v>
      </c>
    </row>
    <row r="975" spans="1:89" x14ac:dyDescent="0.35">
      <c r="A975">
        <v>974</v>
      </c>
      <c r="B975">
        <v>67</v>
      </c>
      <c r="C975" s="21" t="s">
        <v>234</v>
      </c>
      <c r="D975" s="11">
        <v>2.4</v>
      </c>
      <c r="E975" s="12">
        <v>14</v>
      </c>
      <c r="F975" s="7">
        <f t="shared" si="168"/>
        <v>0.17142857142857143</v>
      </c>
      <c r="G975" s="8">
        <v>0</v>
      </c>
      <c r="H975" s="9">
        <v>0</v>
      </c>
      <c r="I975" s="9">
        <v>1</v>
      </c>
      <c r="J975" s="9">
        <v>0</v>
      </c>
      <c r="K975" s="9">
        <v>0</v>
      </c>
      <c r="L975" s="8">
        <v>493</v>
      </c>
      <c r="M975" s="9">
        <v>11</v>
      </c>
      <c r="N975" s="9">
        <f t="shared" si="165"/>
        <v>481</v>
      </c>
      <c r="O975" s="9">
        <f t="shared" si="166"/>
        <v>7</v>
      </c>
      <c r="P975" s="7">
        <v>4.6900000000000004</v>
      </c>
      <c r="Q975" s="7">
        <f t="shared" si="169"/>
        <v>28.330000000000005</v>
      </c>
      <c r="R975" s="9">
        <v>1</v>
      </c>
      <c r="S975" s="9">
        <v>0</v>
      </c>
      <c r="T975" s="9">
        <v>0</v>
      </c>
      <c r="U975" s="9">
        <v>0</v>
      </c>
      <c r="V975" s="9">
        <v>1</v>
      </c>
      <c r="W975" s="25">
        <v>0</v>
      </c>
      <c r="X975" s="9">
        <v>0</v>
      </c>
      <c r="Y975" s="9">
        <v>1</v>
      </c>
      <c r="Z975" s="25">
        <v>0</v>
      </c>
      <c r="AA975" s="9">
        <v>1</v>
      </c>
      <c r="AB975" s="25">
        <v>0</v>
      </c>
      <c r="AC975" s="17">
        <v>2005</v>
      </c>
      <c r="AD975" s="7">
        <f t="shared" si="170"/>
        <v>0.56999999999999995</v>
      </c>
      <c r="AE975" s="27">
        <v>0.25</v>
      </c>
      <c r="AF975" s="27">
        <v>0.17</v>
      </c>
      <c r="AG975" s="34">
        <v>0.01</v>
      </c>
      <c r="AH975" s="33">
        <v>0</v>
      </c>
      <c r="AI975" s="15">
        <v>1</v>
      </c>
      <c r="AJ975">
        <v>0.55000000000000004</v>
      </c>
      <c r="AK975" s="31">
        <v>0.45</v>
      </c>
      <c r="AL975">
        <v>1</v>
      </c>
      <c r="AM975" s="31">
        <f t="shared" si="167"/>
        <v>0</v>
      </c>
      <c r="AN975">
        <v>0</v>
      </c>
      <c r="AO975" s="15">
        <v>1</v>
      </c>
      <c r="AP975">
        <v>0.85</v>
      </c>
      <c r="AQ975" s="15">
        <v>0.15</v>
      </c>
      <c r="AR975" s="15" t="s">
        <v>205</v>
      </c>
      <c r="AS975">
        <v>0</v>
      </c>
      <c r="AT975">
        <v>0</v>
      </c>
      <c r="AU975">
        <v>0</v>
      </c>
      <c r="AV975">
        <v>0</v>
      </c>
      <c r="AW975">
        <v>0</v>
      </c>
      <c r="AX975">
        <v>0</v>
      </c>
      <c r="AY975" s="15">
        <v>1</v>
      </c>
      <c r="AZ975">
        <v>0</v>
      </c>
      <c r="BA975">
        <v>0</v>
      </c>
      <c r="BB975" s="15">
        <v>1</v>
      </c>
      <c r="BC975" t="s">
        <v>87</v>
      </c>
      <c r="BD975">
        <v>28</v>
      </c>
      <c r="BE975" s="21">
        <v>0.70299999999999996</v>
      </c>
      <c r="BF975" s="21">
        <v>39.020000000000003</v>
      </c>
      <c r="BG975">
        <v>0</v>
      </c>
      <c r="BH975">
        <v>0</v>
      </c>
      <c r="BI975">
        <v>0</v>
      </c>
      <c r="BJ975">
        <v>0</v>
      </c>
      <c r="BK975">
        <v>0</v>
      </c>
      <c r="BL975" s="15">
        <v>1</v>
      </c>
      <c r="BM975">
        <v>0</v>
      </c>
      <c r="BN975">
        <v>1</v>
      </c>
      <c r="BO975">
        <v>0</v>
      </c>
      <c r="BP975" s="15">
        <v>0</v>
      </c>
      <c r="BQ975">
        <v>0</v>
      </c>
      <c r="BR975">
        <v>0</v>
      </c>
      <c r="BS975" s="15">
        <v>0</v>
      </c>
      <c r="BT975">
        <v>1</v>
      </c>
      <c r="BU975">
        <v>1</v>
      </c>
      <c r="BV975">
        <v>0</v>
      </c>
      <c r="BW975">
        <v>0</v>
      </c>
      <c r="BX975">
        <v>0</v>
      </c>
      <c r="BY975">
        <v>1</v>
      </c>
      <c r="BZ975">
        <v>1</v>
      </c>
      <c r="CA975">
        <v>0</v>
      </c>
      <c r="CB975">
        <v>0</v>
      </c>
      <c r="CC975">
        <v>1</v>
      </c>
      <c r="CD975">
        <v>1</v>
      </c>
      <c r="CE975" s="15">
        <v>0</v>
      </c>
      <c r="CF975">
        <v>0.19600000000000001</v>
      </c>
      <c r="CG975">
        <v>118</v>
      </c>
      <c r="CH975">
        <v>1</v>
      </c>
      <c r="CI975">
        <v>0</v>
      </c>
      <c r="CJ975">
        <v>36</v>
      </c>
      <c r="CK975" s="28" t="s">
        <v>80</v>
      </c>
    </row>
    <row r="976" spans="1:89" x14ac:dyDescent="0.35">
      <c r="A976">
        <v>975</v>
      </c>
      <c r="B976">
        <v>67</v>
      </c>
      <c r="C976" s="21" t="s">
        <v>234</v>
      </c>
      <c r="D976" s="11">
        <v>21.6</v>
      </c>
      <c r="E976" s="12">
        <v>4</v>
      </c>
      <c r="F976" s="7">
        <f t="shared" si="168"/>
        <v>5.4</v>
      </c>
      <c r="G976" s="8">
        <v>0</v>
      </c>
      <c r="H976" s="9">
        <v>0</v>
      </c>
      <c r="I976" s="9">
        <v>1</v>
      </c>
      <c r="J976" s="9">
        <v>0</v>
      </c>
      <c r="K976" s="9">
        <v>0</v>
      </c>
      <c r="L976" s="8">
        <v>2260</v>
      </c>
      <c r="M976" s="9">
        <v>11</v>
      </c>
      <c r="N976" s="9">
        <f t="shared" si="165"/>
        <v>2248</v>
      </c>
      <c r="O976" s="9">
        <f t="shared" si="166"/>
        <v>7</v>
      </c>
      <c r="P976" s="7">
        <v>4.6900000000000004</v>
      </c>
      <c r="Q976" s="7">
        <f t="shared" si="169"/>
        <v>28.330000000000005</v>
      </c>
      <c r="R976" s="9">
        <v>1</v>
      </c>
      <c r="S976" s="9">
        <v>0</v>
      </c>
      <c r="T976" s="9">
        <v>0</v>
      </c>
      <c r="U976" s="9">
        <v>0</v>
      </c>
      <c r="V976" s="9">
        <v>1</v>
      </c>
      <c r="W976" s="25">
        <v>0</v>
      </c>
      <c r="X976" s="9">
        <v>0</v>
      </c>
      <c r="Y976" s="9">
        <v>1</v>
      </c>
      <c r="Z976" s="25">
        <v>0</v>
      </c>
      <c r="AA976" s="9">
        <v>1</v>
      </c>
      <c r="AB976" s="25">
        <v>0</v>
      </c>
      <c r="AC976" s="17">
        <v>2005</v>
      </c>
      <c r="AD976" s="7">
        <f t="shared" si="170"/>
        <v>0.56999999999999995</v>
      </c>
      <c r="AE976" s="27">
        <v>0.25</v>
      </c>
      <c r="AF976" s="27">
        <v>0.17</v>
      </c>
      <c r="AG976" s="34">
        <v>0.01</v>
      </c>
      <c r="AH976" s="33">
        <v>0</v>
      </c>
      <c r="AI976" s="15">
        <v>1</v>
      </c>
      <c r="AJ976">
        <v>0.55000000000000004</v>
      </c>
      <c r="AK976" s="31">
        <v>0.45</v>
      </c>
      <c r="AL976">
        <v>1</v>
      </c>
      <c r="AM976" s="31">
        <f t="shared" si="167"/>
        <v>0</v>
      </c>
      <c r="AN976">
        <v>0</v>
      </c>
      <c r="AO976" s="15">
        <v>1</v>
      </c>
      <c r="AP976">
        <v>0.85</v>
      </c>
      <c r="AQ976" s="15">
        <v>0.15</v>
      </c>
      <c r="AR976" s="15" t="s">
        <v>205</v>
      </c>
      <c r="AS976">
        <v>0</v>
      </c>
      <c r="AT976">
        <v>0</v>
      </c>
      <c r="AU976">
        <v>0</v>
      </c>
      <c r="AV976">
        <v>0</v>
      </c>
      <c r="AW976">
        <v>0</v>
      </c>
      <c r="AX976">
        <v>0</v>
      </c>
      <c r="AY976" s="15">
        <v>1</v>
      </c>
      <c r="AZ976">
        <v>0</v>
      </c>
      <c r="BA976">
        <v>0</v>
      </c>
      <c r="BB976" s="15">
        <v>1</v>
      </c>
      <c r="BC976" t="s">
        <v>87</v>
      </c>
      <c r="BD976">
        <v>28</v>
      </c>
      <c r="BE976" s="21">
        <v>0.70299999999999996</v>
      </c>
      <c r="BF976" s="21">
        <v>39.020000000000003</v>
      </c>
      <c r="BG976">
        <v>0</v>
      </c>
      <c r="BH976">
        <v>0</v>
      </c>
      <c r="BI976">
        <v>0</v>
      </c>
      <c r="BJ976">
        <v>0</v>
      </c>
      <c r="BK976">
        <v>0</v>
      </c>
      <c r="BL976" s="15">
        <v>1</v>
      </c>
      <c r="BM976">
        <v>0</v>
      </c>
      <c r="BN976">
        <v>1</v>
      </c>
      <c r="BO976">
        <v>0</v>
      </c>
      <c r="BP976" s="15">
        <v>0</v>
      </c>
      <c r="BQ976">
        <v>0</v>
      </c>
      <c r="BR976">
        <v>0</v>
      </c>
      <c r="BS976" s="15">
        <v>0</v>
      </c>
      <c r="BT976">
        <v>1</v>
      </c>
      <c r="BU976">
        <v>1</v>
      </c>
      <c r="BV976">
        <v>0</v>
      </c>
      <c r="BW976">
        <v>0</v>
      </c>
      <c r="BX976">
        <v>0</v>
      </c>
      <c r="BY976">
        <v>1</v>
      </c>
      <c r="BZ976">
        <v>1</v>
      </c>
      <c r="CA976">
        <v>0</v>
      </c>
      <c r="CB976">
        <v>0</v>
      </c>
      <c r="CC976">
        <v>1</v>
      </c>
      <c r="CD976">
        <v>1</v>
      </c>
      <c r="CE976" s="15">
        <v>0</v>
      </c>
      <c r="CF976">
        <v>0.19600000000000001</v>
      </c>
      <c r="CG976">
        <v>118</v>
      </c>
      <c r="CH976">
        <v>1</v>
      </c>
      <c r="CI976">
        <v>0</v>
      </c>
      <c r="CJ976">
        <v>36</v>
      </c>
      <c r="CK976" s="28" t="s">
        <v>80</v>
      </c>
    </row>
    <row r="977" spans="1:89" x14ac:dyDescent="0.35">
      <c r="A977">
        <v>976</v>
      </c>
      <c r="B977">
        <v>68</v>
      </c>
      <c r="C977" s="21" t="s">
        <v>235</v>
      </c>
      <c r="D977" s="11">
        <v>9</v>
      </c>
      <c r="E977" s="12">
        <v>0.4</v>
      </c>
      <c r="F977" s="7">
        <f t="shared" si="168"/>
        <v>22.5</v>
      </c>
      <c r="G977" s="8">
        <v>0</v>
      </c>
      <c r="H977" s="9">
        <v>0</v>
      </c>
      <c r="I977" s="9">
        <v>1</v>
      </c>
      <c r="J977" s="9">
        <v>0</v>
      </c>
      <c r="K977" s="9">
        <v>0</v>
      </c>
      <c r="L977" s="8">
        <v>11271</v>
      </c>
      <c r="M977" s="9">
        <v>22</v>
      </c>
      <c r="N977" s="9">
        <f t="shared" si="165"/>
        <v>11248</v>
      </c>
      <c r="O977" s="9">
        <f t="shared" si="166"/>
        <v>20</v>
      </c>
      <c r="P977" s="7">
        <v>8.8800000000000008</v>
      </c>
      <c r="Q977" s="7">
        <f t="shared" si="169"/>
        <v>16.949999999999996</v>
      </c>
      <c r="R977" s="9">
        <v>1</v>
      </c>
      <c r="S977" s="9">
        <v>0</v>
      </c>
      <c r="T977" s="9">
        <v>0</v>
      </c>
      <c r="U977" s="9">
        <v>0</v>
      </c>
      <c r="V977" s="9">
        <v>0</v>
      </c>
      <c r="W977" s="25">
        <v>1</v>
      </c>
      <c r="X977" s="9">
        <v>1</v>
      </c>
      <c r="Y977" s="9">
        <v>0</v>
      </c>
      <c r="Z977" s="25">
        <v>0</v>
      </c>
      <c r="AA977" s="9">
        <v>0</v>
      </c>
      <c r="AB977" s="25">
        <v>1</v>
      </c>
      <c r="AC977" s="17">
        <v>2002</v>
      </c>
      <c r="AD977" s="27" t="s">
        <v>87</v>
      </c>
      <c r="AE977" s="27" t="s">
        <v>87</v>
      </c>
      <c r="AF977" s="27" t="s">
        <v>87</v>
      </c>
      <c r="AG977" s="34" t="s">
        <v>87</v>
      </c>
      <c r="AH977" s="33" t="s">
        <v>87</v>
      </c>
      <c r="AI977" s="15" t="s">
        <v>87</v>
      </c>
      <c r="AJ977">
        <v>0.51</v>
      </c>
      <c r="AK977" s="31">
        <f t="shared" ref="AK977:AK984" si="171">1-AJ977</f>
        <v>0.49</v>
      </c>
      <c r="AL977" t="s">
        <v>87</v>
      </c>
      <c r="AM977" s="31" t="s">
        <v>87</v>
      </c>
      <c r="AN977">
        <v>0</v>
      </c>
      <c r="AO977" s="15">
        <v>1</v>
      </c>
      <c r="AP977">
        <v>0.75</v>
      </c>
      <c r="AQ977" s="15">
        <f t="shared" ref="AQ977:AQ986" si="172">1-AP977</f>
        <v>0.25</v>
      </c>
      <c r="AR977" s="15" t="s">
        <v>5</v>
      </c>
      <c r="AS977">
        <v>0</v>
      </c>
      <c r="AT977">
        <v>1</v>
      </c>
      <c r="AU977">
        <v>0</v>
      </c>
      <c r="AV977">
        <v>0</v>
      </c>
      <c r="AW977">
        <v>0</v>
      </c>
      <c r="AX977">
        <v>0</v>
      </c>
      <c r="AY977" s="15">
        <v>0</v>
      </c>
      <c r="AZ977">
        <v>0</v>
      </c>
      <c r="BA977">
        <v>1</v>
      </c>
      <c r="BB977" s="15">
        <v>0</v>
      </c>
      <c r="BC977">
        <v>942</v>
      </c>
      <c r="BD977">
        <v>131</v>
      </c>
      <c r="BE977" s="21">
        <v>0.29299999999999998</v>
      </c>
      <c r="BF977" s="21">
        <v>31.83</v>
      </c>
      <c r="BG977">
        <v>1</v>
      </c>
      <c r="BH977">
        <v>0</v>
      </c>
      <c r="BI977">
        <v>0</v>
      </c>
      <c r="BJ977">
        <v>0</v>
      </c>
      <c r="BK977">
        <v>0</v>
      </c>
      <c r="BL977" s="15">
        <v>0</v>
      </c>
      <c r="BM977">
        <v>0</v>
      </c>
      <c r="BN977">
        <v>0</v>
      </c>
      <c r="BO977">
        <v>1</v>
      </c>
      <c r="BP977" s="15">
        <v>0</v>
      </c>
      <c r="BQ977">
        <v>0</v>
      </c>
      <c r="BR977">
        <v>0</v>
      </c>
      <c r="BS977" s="15">
        <v>0</v>
      </c>
      <c r="BT977">
        <v>1</v>
      </c>
      <c r="BU977">
        <v>1</v>
      </c>
      <c r="BV977">
        <v>0</v>
      </c>
      <c r="BW977">
        <v>0</v>
      </c>
      <c r="BX977">
        <v>1</v>
      </c>
      <c r="BY977">
        <v>1</v>
      </c>
      <c r="BZ977">
        <v>1</v>
      </c>
      <c r="CA977">
        <v>0</v>
      </c>
      <c r="CB977">
        <v>0</v>
      </c>
      <c r="CC977">
        <v>0</v>
      </c>
      <c r="CD977">
        <v>1</v>
      </c>
      <c r="CE977" s="15">
        <v>1</v>
      </c>
      <c r="CF977">
        <v>0.29799999999999999</v>
      </c>
      <c r="CG977">
        <v>149</v>
      </c>
      <c r="CH977">
        <v>1</v>
      </c>
      <c r="CI977">
        <v>0</v>
      </c>
      <c r="CJ977">
        <v>33</v>
      </c>
      <c r="CK977" s="28" t="s">
        <v>80</v>
      </c>
    </row>
    <row r="978" spans="1:89" x14ac:dyDescent="0.35">
      <c r="A978">
        <v>977</v>
      </c>
      <c r="B978">
        <v>68</v>
      </c>
      <c r="C978" s="21" t="s">
        <v>235</v>
      </c>
      <c r="D978" s="11">
        <v>20</v>
      </c>
      <c r="E978" s="12">
        <v>6</v>
      </c>
      <c r="F978" s="7">
        <f t="shared" si="168"/>
        <v>3.3333333333333335</v>
      </c>
      <c r="G978" s="8">
        <v>0</v>
      </c>
      <c r="H978" s="9">
        <v>0</v>
      </c>
      <c r="I978" s="9">
        <v>1</v>
      </c>
      <c r="J978" s="9">
        <v>0</v>
      </c>
      <c r="K978" s="9">
        <v>0</v>
      </c>
      <c r="L978" s="8">
        <v>11271</v>
      </c>
      <c r="M978" s="9">
        <v>22</v>
      </c>
      <c r="N978" s="9">
        <f t="shared" si="165"/>
        <v>11248</v>
      </c>
      <c r="O978" s="9">
        <f t="shared" si="166"/>
        <v>20</v>
      </c>
      <c r="P978" s="7">
        <v>8.8800000000000008</v>
      </c>
      <c r="Q978" s="7">
        <f t="shared" si="169"/>
        <v>16.949999999999996</v>
      </c>
      <c r="R978" s="9">
        <v>1</v>
      </c>
      <c r="S978" s="9">
        <v>0</v>
      </c>
      <c r="T978" s="9">
        <v>0</v>
      </c>
      <c r="U978" s="9">
        <v>0</v>
      </c>
      <c r="V978" s="9">
        <v>0</v>
      </c>
      <c r="W978" s="25">
        <v>0</v>
      </c>
      <c r="X978" s="9">
        <v>1</v>
      </c>
      <c r="Y978" s="9">
        <v>0</v>
      </c>
      <c r="Z978" s="25">
        <v>0</v>
      </c>
      <c r="AA978" s="9">
        <v>0</v>
      </c>
      <c r="AB978" s="25">
        <v>1</v>
      </c>
      <c r="AC978" s="17">
        <v>2002</v>
      </c>
      <c r="AD978" s="27" t="s">
        <v>87</v>
      </c>
      <c r="AE978" s="27" t="s">
        <v>87</v>
      </c>
      <c r="AF978" s="27" t="s">
        <v>87</v>
      </c>
      <c r="AG978" s="34" t="s">
        <v>87</v>
      </c>
      <c r="AH978" s="33" t="s">
        <v>87</v>
      </c>
      <c r="AI978" s="15" t="s">
        <v>87</v>
      </c>
      <c r="AJ978">
        <v>0.51</v>
      </c>
      <c r="AK978" s="31">
        <f t="shared" si="171"/>
        <v>0.49</v>
      </c>
      <c r="AL978" t="s">
        <v>87</v>
      </c>
      <c r="AM978" s="31" t="s">
        <v>87</v>
      </c>
      <c r="AN978">
        <v>0</v>
      </c>
      <c r="AO978" s="15">
        <v>1</v>
      </c>
      <c r="AP978">
        <v>0.75</v>
      </c>
      <c r="AQ978" s="15">
        <f t="shared" si="172"/>
        <v>0.25</v>
      </c>
      <c r="AR978" s="15" t="s">
        <v>5</v>
      </c>
      <c r="AS978">
        <v>0</v>
      </c>
      <c r="AT978">
        <v>1</v>
      </c>
      <c r="AU978">
        <v>0</v>
      </c>
      <c r="AV978">
        <v>0</v>
      </c>
      <c r="AW978">
        <v>0</v>
      </c>
      <c r="AX978">
        <v>0</v>
      </c>
      <c r="AY978" s="15">
        <v>0</v>
      </c>
      <c r="AZ978">
        <v>0</v>
      </c>
      <c r="BA978">
        <v>1</v>
      </c>
      <c r="BB978" s="15">
        <v>0</v>
      </c>
      <c r="BC978">
        <v>942</v>
      </c>
      <c r="BD978">
        <v>131</v>
      </c>
      <c r="BE978" s="21">
        <v>0.29299999999999998</v>
      </c>
      <c r="BF978" s="21">
        <v>31.83</v>
      </c>
      <c r="BG978">
        <v>0</v>
      </c>
      <c r="BH978">
        <v>0</v>
      </c>
      <c r="BI978">
        <v>1</v>
      </c>
      <c r="BJ978">
        <v>0</v>
      </c>
      <c r="BK978">
        <v>0</v>
      </c>
      <c r="BL978" s="15">
        <v>0</v>
      </c>
      <c r="BM978">
        <v>0</v>
      </c>
      <c r="BN978">
        <v>0</v>
      </c>
      <c r="BO978">
        <v>1</v>
      </c>
      <c r="BP978" s="15">
        <v>0</v>
      </c>
      <c r="BQ978">
        <v>0</v>
      </c>
      <c r="BR978">
        <v>0</v>
      </c>
      <c r="BS978" s="15">
        <v>0</v>
      </c>
      <c r="BT978">
        <v>1</v>
      </c>
      <c r="BU978">
        <v>1</v>
      </c>
      <c r="BV978">
        <v>0</v>
      </c>
      <c r="BW978">
        <v>0</v>
      </c>
      <c r="BX978">
        <v>1</v>
      </c>
      <c r="BY978">
        <v>1</v>
      </c>
      <c r="BZ978">
        <v>1</v>
      </c>
      <c r="CA978">
        <v>0</v>
      </c>
      <c r="CB978">
        <v>0</v>
      </c>
      <c r="CC978">
        <v>0</v>
      </c>
      <c r="CD978">
        <v>1</v>
      </c>
      <c r="CE978" s="15">
        <v>1</v>
      </c>
      <c r="CF978">
        <v>0.29799999999999999</v>
      </c>
      <c r="CG978">
        <v>149</v>
      </c>
      <c r="CH978">
        <v>1</v>
      </c>
      <c r="CI978">
        <v>0</v>
      </c>
      <c r="CJ978">
        <v>33</v>
      </c>
      <c r="CK978" s="28" t="s">
        <v>80</v>
      </c>
    </row>
    <row r="979" spans="1:89" x14ac:dyDescent="0.35">
      <c r="A979">
        <v>978</v>
      </c>
      <c r="B979">
        <v>68</v>
      </c>
      <c r="C979" s="21" t="s">
        <v>235</v>
      </c>
      <c r="D979" s="11">
        <v>9</v>
      </c>
      <c r="E979" s="12">
        <v>1</v>
      </c>
      <c r="F979" s="7">
        <f t="shared" si="168"/>
        <v>9</v>
      </c>
      <c r="G979" s="8">
        <v>0</v>
      </c>
      <c r="H979" s="9">
        <v>0</v>
      </c>
      <c r="I979" s="9">
        <v>1</v>
      </c>
      <c r="J979" s="9">
        <v>0</v>
      </c>
      <c r="K979" s="9">
        <v>0</v>
      </c>
      <c r="L979" s="8">
        <v>11271</v>
      </c>
      <c r="M979" s="9">
        <v>22</v>
      </c>
      <c r="N979" s="9">
        <f t="shared" si="165"/>
        <v>11248</v>
      </c>
      <c r="O979" s="9">
        <f t="shared" si="166"/>
        <v>20</v>
      </c>
      <c r="P979" s="7">
        <v>8.8800000000000008</v>
      </c>
      <c r="Q979" s="7">
        <f t="shared" si="169"/>
        <v>16.949999999999996</v>
      </c>
      <c r="R979" s="9">
        <v>1</v>
      </c>
      <c r="S979" s="9">
        <v>0</v>
      </c>
      <c r="T979" s="9">
        <v>0</v>
      </c>
      <c r="U979" s="9">
        <v>0</v>
      </c>
      <c r="V979" s="9">
        <v>0</v>
      </c>
      <c r="W979" s="25">
        <v>1</v>
      </c>
      <c r="X979" s="9">
        <v>1</v>
      </c>
      <c r="Y979" s="9">
        <v>0</v>
      </c>
      <c r="Z979" s="25">
        <v>0</v>
      </c>
      <c r="AA979" s="9">
        <v>0</v>
      </c>
      <c r="AB979" s="25">
        <v>1</v>
      </c>
      <c r="AC979" s="17">
        <v>2002</v>
      </c>
      <c r="AD979" s="27" t="s">
        <v>87</v>
      </c>
      <c r="AE979" s="27" t="s">
        <v>87</v>
      </c>
      <c r="AF979" s="27" t="s">
        <v>87</v>
      </c>
      <c r="AG979" s="34" t="s">
        <v>87</v>
      </c>
      <c r="AH979" s="33" t="s">
        <v>87</v>
      </c>
      <c r="AI979" s="15" t="s">
        <v>87</v>
      </c>
      <c r="AJ979">
        <v>0.51</v>
      </c>
      <c r="AK979" s="31">
        <f t="shared" si="171"/>
        <v>0.49</v>
      </c>
      <c r="AL979" t="s">
        <v>87</v>
      </c>
      <c r="AM979" s="31" t="s">
        <v>87</v>
      </c>
      <c r="AN979">
        <v>0</v>
      </c>
      <c r="AO979" s="15">
        <v>1</v>
      </c>
      <c r="AP979">
        <v>0.75</v>
      </c>
      <c r="AQ979" s="15">
        <f t="shared" si="172"/>
        <v>0.25</v>
      </c>
      <c r="AR979" s="15" t="s">
        <v>5</v>
      </c>
      <c r="AS979">
        <v>0</v>
      </c>
      <c r="AT979">
        <v>1</v>
      </c>
      <c r="AU979">
        <v>0</v>
      </c>
      <c r="AV979">
        <v>0</v>
      </c>
      <c r="AW979">
        <v>0</v>
      </c>
      <c r="AX979">
        <v>0</v>
      </c>
      <c r="AY979" s="15">
        <v>0</v>
      </c>
      <c r="AZ979">
        <v>0</v>
      </c>
      <c r="BA979">
        <v>1</v>
      </c>
      <c r="BB979" s="15">
        <v>0</v>
      </c>
      <c r="BC979">
        <v>942</v>
      </c>
      <c r="BD979">
        <v>131</v>
      </c>
      <c r="BE979" s="21">
        <v>0.29299999999999998</v>
      </c>
      <c r="BF979" s="21">
        <v>31.83</v>
      </c>
      <c r="BG979">
        <v>0</v>
      </c>
      <c r="BH979">
        <v>1</v>
      </c>
      <c r="BI979">
        <v>0</v>
      </c>
      <c r="BJ979">
        <v>0</v>
      </c>
      <c r="BK979">
        <v>0</v>
      </c>
      <c r="BL979" s="15">
        <v>0</v>
      </c>
      <c r="BM979">
        <v>0</v>
      </c>
      <c r="BN979">
        <v>0</v>
      </c>
      <c r="BO979">
        <v>1</v>
      </c>
      <c r="BP979" s="15">
        <v>0</v>
      </c>
      <c r="BQ979">
        <v>0</v>
      </c>
      <c r="BR979">
        <v>0</v>
      </c>
      <c r="BS979" s="15">
        <v>0</v>
      </c>
      <c r="BT979">
        <v>1</v>
      </c>
      <c r="BU979">
        <v>1</v>
      </c>
      <c r="BV979">
        <v>0</v>
      </c>
      <c r="BW979">
        <v>0</v>
      </c>
      <c r="BX979">
        <v>1</v>
      </c>
      <c r="BY979">
        <v>1</v>
      </c>
      <c r="BZ979">
        <v>1</v>
      </c>
      <c r="CA979">
        <v>0</v>
      </c>
      <c r="CB979">
        <v>0</v>
      </c>
      <c r="CC979">
        <v>0</v>
      </c>
      <c r="CD979">
        <v>1</v>
      </c>
      <c r="CE979" s="15">
        <v>1</v>
      </c>
      <c r="CF979">
        <v>0.29799999999999999</v>
      </c>
      <c r="CG979">
        <v>149</v>
      </c>
      <c r="CH979">
        <v>1</v>
      </c>
      <c r="CI979">
        <v>0</v>
      </c>
      <c r="CJ979">
        <v>33</v>
      </c>
      <c r="CK979" s="28" t="s">
        <v>80</v>
      </c>
    </row>
    <row r="980" spans="1:89" x14ac:dyDescent="0.35">
      <c r="A980">
        <v>979</v>
      </c>
      <c r="B980">
        <v>68</v>
      </c>
      <c r="C980" s="21" t="s">
        <v>235</v>
      </c>
      <c r="D980" s="11">
        <v>26</v>
      </c>
      <c r="E980" s="12">
        <v>9</v>
      </c>
      <c r="F980" s="7">
        <f t="shared" si="168"/>
        <v>2.8888888888888888</v>
      </c>
      <c r="G980" s="8">
        <v>0</v>
      </c>
      <c r="H980" s="9">
        <v>0</v>
      </c>
      <c r="I980" s="9">
        <v>1</v>
      </c>
      <c r="J980" s="9">
        <v>0</v>
      </c>
      <c r="K980" s="9">
        <v>0</v>
      </c>
      <c r="L980" s="8">
        <v>11271</v>
      </c>
      <c r="M980" s="9">
        <v>22</v>
      </c>
      <c r="N980" s="9">
        <f t="shared" si="165"/>
        <v>11248</v>
      </c>
      <c r="O980" s="9">
        <f t="shared" si="166"/>
        <v>20</v>
      </c>
      <c r="P980" s="7">
        <v>8.8800000000000008</v>
      </c>
      <c r="Q980" s="7">
        <f t="shared" si="169"/>
        <v>16.949999999999996</v>
      </c>
      <c r="R980" s="9">
        <v>1</v>
      </c>
      <c r="S980" s="9">
        <v>0</v>
      </c>
      <c r="T980" s="9">
        <v>0</v>
      </c>
      <c r="U980" s="9">
        <v>0</v>
      </c>
      <c r="V980" s="9">
        <v>0</v>
      </c>
      <c r="W980" s="25">
        <v>1</v>
      </c>
      <c r="X980" s="9">
        <v>1</v>
      </c>
      <c r="Y980" s="9">
        <v>0</v>
      </c>
      <c r="Z980" s="25">
        <v>0</v>
      </c>
      <c r="AA980" s="9">
        <v>0</v>
      </c>
      <c r="AB980" s="25">
        <v>1</v>
      </c>
      <c r="AC980" s="17">
        <v>2002</v>
      </c>
      <c r="AD980" s="27" t="s">
        <v>87</v>
      </c>
      <c r="AE980" s="27" t="s">
        <v>87</v>
      </c>
      <c r="AF980" s="27" t="s">
        <v>87</v>
      </c>
      <c r="AG980" s="34" t="s">
        <v>87</v>
      </c>
      <c r="AH980" s="33" t="s">
        <v>87</v>
      </c>
      <c r="AI980" s="15" t="s">
        <v>87</v>
      </c>
      <c r="AJ980">
        <v>0.51</v>
      </c>
      <c r="AK980" s="31">
        <f t="shared" si="171"/>
        <v>0.49</v>
      </c>
      <c r="AL980" t="s">
        <v>87</v>
      </c>
      <c r="AM980" s="31" t="s">
        <v>87</v>
      </c>
      <c r="AN980">
        <v>0</v>
      </c>
      <c r="AO980" s="15">
        <v>1</v>
      </c>
      <c r="AP980">
        <v>0.75</v>
      </c>
      <c r="AQ980" s="15">
        <f t="shared" si="172"/>
        <v>0.25</v>
      </c>
      <c r="AR980" s="15" t="s">
        <v>5</v>
      </c>
      <c r="AS980">
        <v>0</v>
      </c>
      <c r="AT980">
        <v>1</v>
      </c>
      <c r="AU980">
        <v>0</v>
      </c>
      <c r="AV980">
        <v>0</v>
      </c>
      <c r="AW980">
        <v>0</v>
      </c>
      <c r="AX980">
        <v>0</v>
      </c>
      <c r="AY980" s="15">
        <v>0</v>
      </c>
      <c r="AZ980">
        <v>0</v>
      </c>
      <c r="BA980">
        <v>1</v>
      </c>
      <c r="BB980" s="15">
        <v>0</v>
      </c>
      <c r="BC980">
        <v>942</v>
      </c>
      <c r="BD980">
        <v>131</v>
      </c>
      <c r="BE980" s="21">
        <v>0.29299999999999998</v>
      </c>
      <c r="BF980" s="21">
        <v>31.83</v>
      </c>
      <c r="BG980">
        <v>0</v>
      </c>
      <c r="BH980">
        <v>0</v>
      </c>
      <c r="BI980">
        <v>1</v>
      </c>
      <c r="BJ980">
        <v>0</v>
      </c>
      <c r="BK980">
        <v>0</v>
      </c>
      <c r="BL980" s="15">
        <v>0</v>
      </c>
      <c r="BM980">
        <v>0</v>
      </c>
      <c r="BN980">
        <v>0</v>
      </c>
      <c r="BO980">
        <v>1</v>
      </c>
      <c r="BP980" s="15">
        <v>0</v>
      </c>
      <c r="BQ980">
        <v>0</v>
      </c>
      <c r="BR980">
        <v>0</v>
      </c>
      <c r="BS980" s="15">
        <v>0</v>
      </c>
      <c r="BT980">
        <v>1</v>
      </c>
      <c r="BU980">
        <v>1</v>
      </c>
      <c r="BV980">
        <v>0</v>
      </c>
      <c r="BW980">
        <v>0</v>
      </c>
      <c r="BX980">
        <v>1</v>
      </c>
      <c r="BY980">
        <v>1</v>
      </c>
      <c r="BZ980">
        <v>1</v>
      </c>
      <c r="CA980">
        <v>0</v>
      </c>
      <c r="CB980">
        <v>0</v>
      </c>
      <c r="CC980">
        <v>0</v>
      </c>
      <c r="CD980">
        <v>1</v>
      </c>
      <c r="CE980" s="15">
        <v>1</v>
      </c>
      <c r="CF980">
        <v>0.29799999999999999</v>
      </c>
      <c r="CG980">
        <v>149</v>
      </c>
      <c r="CH980">
        <v>1</v>
      </c>
      <c r="CI980">
        <v>0</v>
      </c>
      <c r="CJ980">
        <v>33</v>
      </c>
      <c r="CK980" s="28" t="s">
        <v>80</v>
      </c>
    </row>
    <row r="981" spans="1:89" x14ac:dyDescent="0.35">
      <c r="A981">
        <v>980</v>
      </c>
      <c r="B981">
        <v>68</v>
      </c>
      <c r="C981" s="21" t="s">
        <v>235</v>
      </c>
      <c r="D981" s="11">
        <v>9</v>
      </c>
      <c r="E981" s="12">
        <v>1</v>
      </c>
      <c r="F981" s="7">
        <f t="shared" si="168"/>
        <v>9</v>
      </c>
      <c r="G981" s="8">
        <v>0</v>
      </c>
      <c r="H981" s="9">
        <v>0</v>
      </c>
      <c r="I981" s="9">
        <v>1</v>
      </c>
      <c r="J981" s="9">
        <v>0</v>
      </c>
      <c r="K981" s="9">
        <v>0</v>
      </c>
      <c r="L981" s="8">
        <v>7380</v>
      </c>
      <c r="M981" s="9">
        <v>22</v>
      </c>
      <c r="N981" s="9">
        <f t="shared" si="165"/>
        <v>7357</v>
      </c>
      <c r="O981" s="9">
        <f t="shared" si="166"/>
        <v>20</v>
      </c>
      <c r="P981" s="7">
        <v>8.66</v>
      </c>
      <c r="Q981" s="7">
        <f t="shared" si="169"/>
        <v>20.91</v>
      </c>
      <c r="R981" s="9">
        <v>1</v>
      </c>
      <c r="S981" s="9">
        <v>0</v>
      </c>
      <c r="T981" s="9">
        <v>0</v>
      </c>
      <c r="U981" s="9">
        <v>0</v>
      </c>
      <c r="V981" s="9">
        <v>0</v>
      </c>
      <c r="W981" s="25">
        <v>1</v>
      </c>
      <c r="X981" s="9">
        <v>1</v>
      </c>
      <c r="Y981" s="9">
        <v>0</v>
      </c>
      <c r="Z981" s="25">
        <v>0</v>
      </c>
      <c r="AA981" s="9">
        <v>0</v>
      </c>
      <c r="AB981" s="25">
        <v>1</v>
      </c>
      <c r="AC981" s="17">
        <v>2002</v>
      </c>
      <c r="AD981" s="27" t="s">
        <v>87</v>
      </c>
      <c r="AE981" s="27" t="s">
        <v>87</v>
      </c>
      <c r="AF981" s="27" t="s">
        <v>87</v>
      </c>
      <c r="AG981" s="34" t="s">
        <v>87</v>
      </c>
      <c r="AH981" s="33" t="s">
        <v>87</v>
      </c>
      <c r="AI981" s="15" t="s">
        <v>87</v>
      </c>
      <c r="AJ981">
        <v>0.5</v>
      </c>
      <c r="AK981" s="31">
        <f t="shared" si="171"/>
        <v>0.5</v>
      </c>
      <c r="AL981" t="s">
        <v>87</v>
      </c>
      <c r="AM981" s="31" t="s">
        <v>87</v>
      </c>
      <c r="AN981">
        <v>0</v>
      </c>
      <c r="AO981" s="15">
        <v>1</v>
      </c>
      <c r="AP981">
        <v>0.73</v>
      </c>
      <c r="AQ981" s="15">
        <f t="shared" si="172"/>
        <v>0.27</v>
      </c>
      <c r="AR981" s="15" t="s">
        <v>5</v>
      </c>
      <c r="AS981">
        <v>0</v>
      </c>
      <c r="AT981">
        <v>1</v>
      </c>
      <c r="AU981">
        <v>0</v>
      </c>
      <c r="AV981">
        <v>0</v>
      </c>
      <c r="AW981">
        <v>0</v>
      </c>
      <c r="AX981">
        <v>0</v>
      </c>
      <c r="AY981" s="15">
        <v>0</v>
      </c>
      <c r="AZ981">
        <v>0</v>
      </c>
      <c r="BA981">
        <v>1</v>
      </c>
      <c r="BB981" s="15">
        <v>0</v>
      </c>
      <c r="BC981">
        <v>942</v>
      </c>
      <c r="BD981">
        <v>131</v>
      </c>
      <c r="BE981" s="21">
        <v>0.29299999999999998</v>
      </c>
      <c r="BF981" s="21">
        <v>35.57</v>
      </c>
      <c r="BG981">
        <v>0</v>
      </c>
      <c r="BH981">
        <v>1</v>
      </c>
      <c r="BI981">
        <v>0</v>
      </c>
      <c r="BJ981">
        <v>0</v>
      </c>
      <c r="BK981">
        <v>0</v>
      </c>
      <c r="BL981" s="15">
        <v>0</v>
      </c>
      <c r="BM981">
        <v>0</v>
      </c>
      <c r="BN981">
        <v>0</v>
      </c>
      <c r="BO981">
        <v>1</v>
      </c>
      <c r="BP981" s="15">
        <v>0</v>
      </c>
      <c r="BQ981">
        <v>0</v>
      </c>
      <c r="BR981">
        <v>0</v>
      </c>
      <c r="BS981" s="15">
        <v>0</v>
      </c>
      <c r="BT981">
        <v>1</v>
      </c>
      <c r="BU981">
        <v>1</v>
      </c>
      <c r="BV981">
        <v>0</v>
      </c>
      <c r="BW981">
        <v>0</v>
      </c>
      <c r="BX981">
        <v>1</v>
      </c>
      <c r="BY981">
        <v>1</v>
      </c>
      <c r="BZ981">
        <v>1</v>
      </c>
      <c r="CA981">
        <v>0</v>
      </c>
      <c r="CB981">
        <v>0</v>
      </c>
      <c r="CC981">
        <v>0</v>
      </c>
      <c r="CD981">
        <v>1</v>
      </c>
      <c r="CE981" s="15">
        <v>1</v>
      </c>
      <c r="CF981">
        <v>0.29799999999999999</v>
      </c>
      <c r="CG981">
        <v>149</v>
      </c>
      <c r="CH981">
        <v>1</v>
      </c>
      <c r="CI981">
        <v>0</v>
      </c>
      <c r="CJ981">
        <v>33</v>
      </c>
      <c r="CK981" s="28" t="s">
        <v>80</v>
      </c>
    </row>
    <row r="982" spans="1:89" x14ac:dyDescent="0.35">
      <c r="A982">
        <v>981</v>
      </c>
      <c r="B982">
        <v>68</v>
      </c>
      <c r="C982" s="21" t="s">
        <v>235</v>
      </c>
      <c r="D982" s="11">
        <v>54</v>
      </c>
      <c r="E982" s="12">
        <v>111</v>
      </c>
      <c r="F982" s="7">
        <f t="shared" si="168"/>
        <v>0.48648648648648651</v>
      </c>
      <c r="G982" s="8">
        <v>0</v>
      </c>
      <c r="H982" s="9">
        <v>0</v>
      </c>
      <c r="I982" s="9">
        <v>1</v>
      </c>
      <c r="J982" s="9">
        <v>0</v>
      </c>
      <c r="K982" s="9">
        <v>0</v>
      </c>
      <c r="L982" s="8">
        <v>7380</v>
      </c>
      <c r="M982" s="9">
        <v>22</v>
      </c>
      <c r="N982" s="9">
        <f t="shared" si="165"/>
        <v>7357</v>
      </c>
      <c r="O982" s="9">
        <f t="shared" si="166"/>
        <v>20</v>
      </c>
      <c r="P982" s="7">
        <v>8.66</v>
      </c>
      <c r="Q982" s="7">
        <f t="shared" si="169"/>
        <v>20.91</v>
      </c>
      <c r="R982" s="9">
        <v>1</v>
      </c>
      <c r="S982" s="9">
        <v>0</v>
      </c>
      <c r="T982" s="9">
        <v>0</v>
      </c>
      <c r="U982" s="9">
        <v>0</v>
      </c>
      <c r="V982" s="9">
        <v>0</v>
      </c>
      <c r="W982" s="25">
        <v>1</v>
      </c>
      <c r="X982" s="9">
        <v>1</v>
      </c>
      <c r="Y982" s="9">
        <v>0</v>
      </c>
      <c r="Z982" s="25">
        <v>0</v>
      </c>
      <c r="AA982" s="9">
        <v>0</v>
      </c>
      <c r="AB982" s="25">
        <v>1</v>
      </c>
      <c r="AC982" s="17">
        <v>2002</v>
      </c>
      <c r="AD982" s="27" t="s">
        <v>87</v>
      </c>
      <c r="AE982" s="27" t="s">
        <v>87</v>
      </c>
      <c r="AF982" s="27" t="s">
        <v>87</v>
      </c>
      <c r="AG982" s="34" t="s">
        <v>87</v>
      </c>
      <c r="AH982" s="33" t="s">
        <v>87</v>
      </c>
      <c r="AI982" s="15" t="s">
        <v>87</v>
      </c>
      <c r="AJ982">
        <v>0.5</v>
      </c>
      <c r="AK982" s="31">
        <f t="shared" si="171"/>
        <v>0.5</v>
      </c>
      <c r="AL982" t="s">
        <v>87</v>
      </c>
      <c r="AM982" s="31" t="s">
        <v>87</v>
      </c>
      <c r="AN982">
        <v>0</v>
      </c>
      <c r="AO982" s="15">
        <v>1</v>
      </c>
      <c r="AP982">
        <v>0.73</v>
      </c>
      <c r="AQ982" s="15">
        <f t="shared" si="172"/>
        <v>0.27</v>
      </c>
      <c r="AR982" s="15" t="s">
        <v>5</v>
      </c>
      <c r="AS982">
        <v>0</v>
      </c>
      <c r="AT982">
        <v>1</v>
      </c>
      <c r="AU982">
        <v>0</v>
      </c>
      <c r="AV982">
        <v>0</v>
      </c>
      <c r="AW982">
        <v>0</v>
      </c>
      <c r="AX982">
        <v>0</v>
      </c>
      <c r="AY982" s="15">
        <v>0</v>
      </c>
      <c r="AZ982">
        <v>0</v>
      </c>
      <c r="BA982">
        <v>1</v>
      </c>
      <c r="BB982" s="15">
        <v>0</v>
      </c>
      <c r="BC982">
        <v>942</v>
      </c>
      <c r="BD982">
        <v>131</v>
      </c>
      <c r="BE982" s="21">
        <v>0.29299999999999998</v>
      </c>
      <c r="BF982" s="21">
        <v>35.57</v>
      </c>
      <c r="BG982">
        <v>0</v>
      </c>
      <c r="BH982">
        <v>0</v>
      </c>
      <c r="BI982">
        <v>1</v>
      </c>
      <c r="BJ982">
        <v>0</v>
      </c>
      <c r="BK982">
        <v>0</v>
      </c>
      <c r="BL982" s="15">
        <v>0</v>
      </c>
      <c r="BM982">
        <v>0</v>
      </c>
      <c r="BN982">
        <v>0</v>
      </c>
      <c r="BO982">
        <v>1</v>
      </c>
      <c r="BP982" s="15">
        <v>0</v>
      </c>
      <c r="BQ982">
        <v>0</v>
      </c>
      <c r="BR982">
        <v>0</v>
      </c>
      <c r="BS982" s="15">
        <v>0</v>
      </c>
      <c r="BT982">
        <v>1</v>
      </c>
      <c r="BU982">
        <v>1</v>
      </c>
      <c r="BV982">
        <v>0</v>
      </c>
      <c r="BW982">
        <v>0</v>
      </c>
      <c r="BX982">
        <v>1</v>
      </c>
      <c r="BY982">
        <v>1</v>
      </c>
      <c r="BZ982">
        <v>1</v>
      </c>
      <c r="CA982">
        <v>0</v>
      </c>
      <c r="CB982">
        <v>0</v>
      </c>
      <c r="CC982">
        <v>0</v>
      </c>
      <c r="CD982">
        <v>1</v>
      </c>
      <c r="CE982" s="15">
        <v>1</v>
      </c>
      <c r="CF982">
        <v>0.29799999999999999</v>
      </c>
      <c r="CG982">
        <v>149</v>
      </c>
      <c r="CH982">
        <v>1</v>
      </c>
      <c r="CI982">
        <v>0</v>
      </c>
      <c r="CJ982">
        <v>33</v>
      </c>
      <c r="CK982" s="28" t="s">
        <v>80</v>
      </c>
    </row>
    <row r="983" spans="1:89" x14ac:dyDescent="0.35">
      <c r="A983">
        <v>982</v>
      </c>
      <c r="B983">
        <v>68</v>
      </c>
      <c r="C983" s="21" t="s">
        <v>235</v>
      </c>
      <c r="D983" s="11">
        <v>1</v>
      </c>
      <c r="E983" s="12">
        <v>2</v>
      </c>
      <c r="F983" s="7">
        <f t="shared" si="168"/>
        <v>0.5</v>
      </c>
      <c r="G983" s="8">
        <v>0</v>
      </c>
      <c r="H983" s="9">
        <v>0</v>
      </c>
      <c r="I983" s="9">
        <v>1</v>
      </c>
      <c r="J983" s="9">
        <v>0</v>
      </c>
      <c r="K983" s="9">
        <v>0</v>
      </c>
      <c r="L983" s="8">
        <v>3891</v>
      </c>
      <c r="M983" s="9">
        <v>22</v>
      </c>
      <c r="N983" s="9">
        <f t="shared" si="165"/>
        <v>3868</v>
      </c>
      <c r="O983" s="9">
        <f t="shared" si="166"/>
        <v>20</v>
      </c>
      <c r="P983" s="7">
        <v>9.2799999999999994</v>
      </c>
      <c r="Q983" s="7">
        <f t="shared" si="169"/>
        <v>9.4599999999999991</v>
      </c>
      <c r="R983" s="9">
        <v>1</v>
      </c>
      <c r="S983" s="9">
        <v>0</v>
      </c>
      <c r="T983" s="9">
        <v>0</v>
      </c>
      <c r="U983" s="9">
        <v>0</v>
      </c>
      <c r="V983" s="9">
        <v>0</v>
      </c>
      <c r="W983" s="25">
        <v>1</v>
      </c>
      <c r="X983" s="9">
        <v>1</v>
      </c>
      <c r="Y983" s="9">
        <v>0</v>
      </c>
      <c r="Z983" s="25">
        <v>0</v>
      </c>
      <c r="AA983" s="9">
        <v>0</v>
      </c>
      <c r="AB983" s="25">
        <v>1</v>
      </c>
      <c r="AC983" s="17">
        <v>2002</v>
      </c>
      <c r="AD983" s="27" t="s">
        <v>87</v>
      </c>
      <c r="AE983" s="27" t="s">
        <v>87</v>
      </c>
      <c r="AF983" s="27" t="s">
        <v>87</v>
      </c>
      <c r="AG983" s="34" t="s">
        <v>87</v>
      </c>
      <c r="AH983" s="33" t="s">
        <v>87</v>
      </c>
      <c r="AI983" s="15" t="s">
        <v>87</v>
      </c>
      <c r="AJ983">
        <v>0.52</v>
      </c>
      <c r="AK983" s="31">
        <f t="shared" si="171"/>
        <v>0.48</v>
      </c>
      <c r="AL983" t="s">
        <v>87</v>
      </c>
      <c r="AM983" s="31" t="s">
        <v>87</v>
      </c>
      <c r="AN983">
        <v>0</v>
      </c>
      <c r="AO983" s="15">
        <v>1</v>
      </c>
      <c r="AP983">
        <v>0.79</v>
      </c>
      <c r="AQ983" s="15">
        <f t="shared" si="172"/>
        <v>0.20999999999999996</v>
      </c>
      <c r="AR983" s="15" t="s">
        <v>5</v>
      </c>
      <c r="AS983">
        <v>0</v>
      </c>
      <c r="AT983">
        <v>1</v>
      </c>
      <c r="AU983">
        <v>0</v>
      </c>
      <c r="AV983">
        <v>0</v>
      </c>
      <c r="AW983">
        <v>0</v>
      </c>
      <c r="AX983">
        <v>0</v>
      </c>
      <c r="AY983" s="15">
        <v>0</v>
      </c>
      <c r="AZ983">
        <v>0</v>
      </c>
      <c r="BA983">
        <v>1</v>
      </c>
      <c r="BB983" s="15">
        <v>0</v>
      </c>
      <c r="BC983">
        <v>942</v>
      </c>
      <c r="BD983">
        <v>131</v>
      </c>
      <c r="BE983" s="21">
        <v>0.29299999999999998</v>
      </c>
      <c r="BF983" s="21">
        <v>24.74</v>
      </c>
      <c r="BG983">
        <v>0</v>
      </c>
      <c r="BH983">
        <v>1</v>
      </c>
      <c r="BI983">
        <v>0</v>
      </c>
      <c r="BJ983">
        <v>0</v>
      </c>
      <c r="BK983">
        <v>0</v>
      </c>
      <c r="BL983" s="15">
        <v>0</v>
      </c>
      <c r="BM983">
        <v>0</v>
      </c>
      <c r="BN983">
        <v>0</v>
      </c>
      <c r="BO983">
        <v>1</v>
      </c>
      <c r="BP983" s="15">
        <v>0</v>
      </c>
      <c r="BQ983">
        <v>0</v>
      </c>
      <c r="BR983">
        <v>0</v>
      </c>
      <c r="BS983" s="15">
        <v>0</v>
      </c>
      <c r="BT983">
        <v>1</v>
      </c>
      <c r="BU983">
        <v>1</v>
      </c>
      <c r="BV983">
        <v>0</v>
      </c>
      <c r="BW983">
        <v>0</v>
      </c>
      <c r="BX983">
        <v>1</v>
      </c>
      <c r="BY983">
        <v>1</v>
      </c>
      <c r="BZ983">
        <v>1</v>
      </c>
      <c r="CA983">
        <v>0</v>
      </c>
      <c r="CB983">
        <v>0</v>
      </c>
      <c r="CC983">
        <v>0</v>
      </c>
      <c r="CD983">
        <v>1</v>
      </c>
      <c r="CE983" s="15">
        <v>1</v>
      </c>
      <c r="CF983">
        <v>0.29799999999999999</v>
      </c>
      <c r="CG983">
        <v>149</v>
      </c>
      <c r="CH983">
        <v>1</v>
      </c>
      <c r="CI983">
        <v>0</v>
      </c>
      <c r="CJ983">
        <v>33</v>
      </c>
      <c r="CK983" s="28" t="s">
        <v>80</v>
      </c>
    </row>
    <row r="984" spans="1:89" x14ac:dyDescent="0.35">
      <c r="A984">
        <v>983</v>
      </c>
      <c r="B984">
        <v>68</v>
      </c>
      <c r="C984" s="21" t="s">
        <v>235</v>
      </c>
      <c r="D984" s="11">
        <v>4</v>
      </c>
      <c r="E984" s="12">
        <v>22</v>
      </c>
      <c r="F984" s="7">
        <f t="shared" si="168"/>
        <v>0.18181818181818182</v>
      </c>
      <c r="G984" s="8">
        <v>0</v>
      </c>
      <c r="H984" s="9">
        <v>0</v>
      </c>
      <c r="I984" s="9">
        <v>1</v>
      </c>
      <c r="J984" s="9">
        <v>0</v>
      </c>
      <c r="K984" s="9">
        <v>0</v>
      </c>
      <c r="L984" s="8">
        <v>3891</v>
      </c>
      <c r="M984" s="9">
        <v>22</v>
      </c>
      <c r="N984" s="9">
        <f t="shared" si="165"/>
        <v>3868</v>
      </c>
      <c r="O984" s="9">
        <f t="shared" si="166"/>
        <v>20</v>
      </c>
      <c r="P984" s="7">
        <v>9.2799999999999994</v>
      </c>
      <c r="Q984" s="7">
        <f t="shared" si="169"/>
        <v>9.4599999999999991</v>
      </c>
      <c r="R984" s="9">
        <v>1</v>
      </c>
      <c r="S984" s="9">
        <v>0</v>
      </c>
      <c r="T984" s="9">
        <v>0</v>
      </c>
      <c r="U984" s="9">
        <v>0</v>
      </c>
      <c r="V984" s="9">
        <v>0</v>
      </c>
      <c r="W984" s="25">
        <v>1</v>
      </c>
      <c r="X984" s="9">
        <v>1</v>
      </c>
      <c r="Y984" s="9">
        <v>0</v>
      </c>
      <c r="Z984" s="25">
        <v>0</v>
      </c>
      <c r="AA984" s="9">
        <v>0</v>
      </c>
      <c r="AB984" s="25">
        <v>1</v>
      </c>
      <c r="AC984" s="17">
        <v>2002</v>
      </c>
      <c r="AD984" s="27" t="s">
        <v>87</v>
      </c>
      <c r="AE984" s="27" t="s">
        <v>87</v>
      </c>
      <c r="AF984" s="27" t="s">
        <v>87</v>
      </c>
      <c r="AG984" s="34" t="s">
        <v>87</v>
      </c>
      <c r="AH984" s="33" t="s">
        <v>87</v>
      </c>
      <c r="AI984" s="15" t="s">
        <v>87</v>
      </c>
      <c r="AJ984">
        <v>0.52</v>
      </c>
      <c r="AK984" s="31">
        <f t="shared" si="171"/>
        <v>0.48</v>
      </c>
      <c r="AL984" t="s">
        <v>87</v>
      </c>
      <c r="AM984" s="31" t="s">
        <v>87</v>
      </c>
      <c r="AN984">
        <v>0</v>
      </c>
      <c r="AO984" s="15">
        <v>1</v>
      </c>
      <c r="AP984">
        <v>0.79</v>
      </c>
      <c r="AQ984" s="15">
        <f t="shared" si="172"/>
        <v>0.20999999999999996</v>
      </c>
      <c r="AR984" s="15" t="s">
        <v>5</v>
      </c>
      <c r="AS984">
        <v>0</v>
      </c>
      <c r="AT984">
        <v>1</v>
      </c>
      <c r="AU984">
        <v>0</v>
      </c>
      <c r="AV984">
        <v>0</v>
      </c>
      <c r="AW984">
        <v>0</v>
      </c>
      <c r="AX984">
        <v>0</v>
      </c>
      <c r="AY984" s="15">
        <v>0</v>
      </c>
      <c r="AZ984">
        <v>0</v>
      </c>
      <c r="BA984">
        <v>1</v>
      </c>
      <c r="BB984" s="15">
        <v>0</v>
      </c>
      <c r="BC984">
        <v>942</v>
      </c>
      <c r="BD984">
        <v>131</v>
      </c>
      <c r="BE984" s="21">
        <v>0.29299999999999998</v>
      </c>
      <c r="BF984" s="21">
        <v>24.74</v>
      </c>
      <c r="BG984">
        <v>0</v>
      </c>
      <c r="BH984">
        <v>0</v>
      </c>
      <c r="BI984">
        <v>1</v>
      </c>
      <c r="BJ984">
        <v>0</v>
      </c>
      <c r="BK984">
        <v>0</v>
      </c>
      <c r="BL984" s="15">
        <v>0</v>
      </c>
      <c r="BM984">
        <v>0</v>
      </c>
      <c r="BN984">
        <v>0</v>
      </c>
      <c r="BO984">
        <v>1</v>
      </c>
      <c r="BP984" s="15">
        <v>0</v>
      </c>
      <c r="BQ984">
        <v>0</v>
      </c>
      <c r="BR984">
        <v>0</v>
      </c>
      <c r="BS984" s="15">
        <v>0</v>
      </c>
      <c r="BT984">
        <v>1</v>
      </c>
      <c r="BU984">
        <v>1</v>
      </c>
      <c r="BV984">
        <v>0</v>
      </c>
      <c r="BW984">
        <v>0</v>
      </c>
      <c r="BX984">
        <v>1</v>
      </c>
      <c r="BY984">
        <v>1</v>
      </c>
      <c r="BZ984">
        <v>1</v>
      </c>
      <c r="CA984">
        <v>0</v>
      </c>
      <c r="CB984">
        <v>0</v>
      </c>
      <c r="CC984">
        <v>0</v>
      </c>
      <c r="CD984">
        <v>1</v>
      </c>
      <c r="CE984" s="15">
        <v>1</v>
      </c>
      <c r="CF984">
        <v>0.29799999999999999</v>
      </c>
      <c r="CG984">
        <v>149</v>
      </c>
      <c r="CH984">
        <v>1</v>
      </c>
      <c r="CI984">
        <v>0</v>
      </c>
      <c r="CJ984">
        <v>33</v>
      </c>
      <c r="CK984" s="28" t="s">
        <v>80</v>
      </c>
    </row>
    <row r="985" spans="1:89" x14ac:dyDescent="0.35">
      <c r="A985">
        <v>984</v>
      </c>
      <c r="B985">
        <v>68</v>
      </c>
      <c r="C985" s="21" t="s">
        <v>235</v>
      </c>
      <c r="D985" s="11">
        <v>9</v>
      </c>
      <c r="E985" s="12">
        <v>1</v>
      </c>
      <c r="F985" s="7">
        <f t="shared" si="168"/>
        <v>9</v>
      </c>
      <c r="G985" s="8">
        <v>0</v>
      </c>
      <c r="H985" s="9">
        <v>0</v>
      </c>
      <c r="I985" s="9">
        <v>1</v>
      </c>
      <c r="J985" s="9">
        <v>0</v>
      </c>
      <c r="K985" s="9">
        <v>0</v>
      </c>
      <c r="L985" s="8">
        <v>11271</v>
      </c>
      <c r="M985" s="9">
        <v>22</v>
      </c>
      <c r="N985" s="9">
        <f t="shared" si="165"/>
        <v>11248</v>
      </c>
      <c r="O985" s="9">
        <f t="shared" si="166"/>
        <v>20</v>
      </c>
      <c r="P985" s="7">
        <v>8.4600000000000009</v>
      </c>
      <c r="Q985" s="7">
        <f t="shared" si="169"/>
        <v>17.659999999999997</v>
      </c>
      <c r="R985" s="9">
        <v>1</v>
      </c>
      <c r="S985" s="9">
        <v>0</v>
      </c>
      <c r="T985" s="9">
        <v>0</v>
      </c>
      <c r="U985" s="9">
        <v>0</v>
      </c>
      <c r="V985" s="9">
        <v>0</v>
      </c>
      <c r="W985" s="25">
        <v>1</v>
      </c>
      <c r="X985" s="9">
        <v>1</v>
      </c>
      <c r="Y985" s="9">
        <v>0</v>
      </c>
      <c r="Z985" s="25">
        <v>0</v>
      </c>
      <c r="AA985" s="9">
        <v>0</v>
      </c>
      <c r="AB985" s="25">
        <v>1</v>
      </c>
      <c r="AC985" s="17">
        <v>2002</v>
      </c>
      <c r="AD985" s="27" t="s">
        <v>87</v>
      </c>
      <c r="AE985" s="27" t="s">
        <v>87</v>
      </c>
      <c r="AF985" s="27" t="s">
        <v>87</v>
      </c>
      <c r="AG985" s="34" t="s">
        <v>87</v>
      </c>
      <c r="AH985" s="33" t="s">
        <v>87</v>
      </c>
      <c r="AI985" s="15" t="s">
        <v>87</v>
      </c>
      <c r="AJ985">
        <v>0</v>
      </c>
      <c r="AK985" s="31">
        <v>1</v>
      </c>
      <c r="AL985" t="s">
        <v>87</v>
      </c>
      <c r="AM985" s="31" t="s">
        <v>87</v>
      </c>
      <c r="AN985">
        <v>0</v>
      </c>
      <c r="AO985" s="15">
        <v>1</v>
      </c>
      <c r="AP985">
        <v>0.75</v>
      </c>
      <c r="AQ985" s="15">
        <f t="shared" si="172"/>
        <v>0.25</v>
      </c>
      <c r="AR985" s="15" t="s">
        <v>5</v>
      </c>
      <c r="AS985">
        <v>0</v>
      </c>
      <c r="AT985">
        <v>1</v>
      </c>
      <c r="AU985">
        <v>0</v>
      </c>
      <c r="AV985">
        <v>0</v>
      </c>
      <c r="AW985">
        <v>0</v>
      </c>
      <c r="AX985">
        <v>0</v>
      </c>
      <c r="AY985" s="15">
        <v>0</v>
      </c>
      <c r="AZ985">
        <v>0</v>
      </c>
      <c r="BA985">
        <v>1</v>
      </c>
      <c r="BB985" s="15">
        <v>0</v>
      </c>
      <c r="BC985">
        <v>942</v>
      </c>
      <c r="BD985">
        <v>131</v>
      </c>
      <c r="BE985" s="21">
        <v>0.29299999999999998</v>
      </c>
      <c r="BF985" s="21">
        <v>32.119999999999997</v>
      </c>
      <c r="BG985">
        <v>1</v>
      </c>
      <c r="BH985">
        <v>0</v>
      </c>
      <c r="BI985">
        <v>0</v>
      </c>
      <c r="BJ985">
        <v>0</v>
      </c>
      <c r="BK985">
        <v>0</v>
      </c>
      <c r="BL985" s="15">
        <v>0</v>
      </c>
      <c r="BM985">
        <v>0</v>
      </c>
      <c r="BN985">
        <v>0</v>
      </c>
      <c r="BO985">
        <v>1</v>
      </c>
      <c r="BP985" s="15">
        <v>0</v>
      </c>
      <c r="BQ985">
        <v>0</v>
      </c>
      <c r="BR985">
        <v>0</v>
      </c>
      <c r="BS985" s="15">
        <v>0</v>
      </c>
      <c r="BT985">
        <v>1</v>
      </c>
      <c r="BU985">
        <v>1</v>
      </c>
      <c r="BV985">
        <v>0</v>
      </c>
      <c r="BW985">
        <v>0</v>
      </c>
      <c r="BX985">
        <v>1</v>
      </c>
      <c r="BY985">
        <v>1</v>
      </c>
      <c r="BZ985">
        <v>1</v>
      </c>
      <c r="CA985">
        <v>0</v>
      </c>
      <c r="CB985">
        <v>0</v>
      </c>
      <c r="CC985">
        <v>0</v>
      </c>
      <c r="CD985">
        <v>1</v>
      </c>
      <c r="CE985" s="15">
        <v>1</v>
      </c>
      <c r="CF985">
        <v>0.29799999999999999</v>
      </c>
      <c r="CG985">
        <v>149</v>
      </c>
      <c r="CH985">
        <v>1</v>
      </c>
      <c r="CI985">
        <v>0</v>
      </c>
      <c r="CJ985">
        <v>33</v>
      </c>
      <c r="CK985" s="28" t="s">
        <v>80</v>
      </c>
    </row>
    <row r="986" spans="1:89" x14ac:dyDescent="0.35">
      <c r="A986">
        <v>985</v>
      </c>
      <c r="B986">
        <v>68</v>
      </c>
      <c r="C986" s="21" t="s">
        <v>235</v>
      </c>
      <c r="D986" s="11">
        <v>9</v>
      </c>
      <c r="E986" s="12">
        <v>1</v>
      </c>
      <c r="F986" s="7">
        <f t="shared" si="168"/>
        <v>9</v>
      </c>
      <c r="G986" s="8">
        <v>0</v>
      </c>
      <c r="H986" s="9">
        <v>0</v>
      </c>
      <c r="I986" s="9">
        <v>1</v>
      </c>
      <c r="J986" s="9">
        <v>0</v>
      </c>
      <c r="K986" s="9">
        <v>0</v>
      </c>
      <c r="L986" s="8">
        <v>11271</v>
      </c>
      <c r="M986" s="9">
        <v>22</v>
      </c>
      <c r="N986" s="9">
        <f t="shared" si="165"/>
        <v>11248</v>
      </c>
      <c r="O986" s="9">
        <f t="shared" si="166"/>
        <v>20</v>
      </c>
      <c r="P986" s="7">
        <v>9.2899999999999991</v>
      </c>
      <c r="Q986" s="7">
        <f t="shared" si="169"/>
        <v>16.25</v>
      </c>
      <c r="R986" s="9">
        <v>1</v>
      </c>
      <c r="S986" s="9">
        <v>0</v>
      </c>
      <c r="T986" s="9">
        <v>0</v>
      </c>
      <c r="U986" s="9">
        <v>0</v>
      </c>
      <c r="V986" s="9">
        <v>0</v>
      </c>
      <c r="W986" s="25">
        <v>1</v>
      </c>
      <c r="X986" s="9">
        <v>1</v>
      </c>
      <c r="Y986" s="9">
        <v>0</v>
      </c>
      <c r="Z986" s="25">
        <v>0</v>
      </c>
      <c r="AA986" s="9">
        <v>0</v>
      </c>
      <c r="AB986" s="25">
        <v>1</v>
      </c>
      <c r="AC986" s="17">
        <v>2002</v>
      </c>
      <c r="AD986" s="27" t="s">
        <v>87</v>
      </c>
      <c r="AE986" s="27" t="s">
        <v>87</v>
      </c>
      <c r="AF986" s="27" t="s">
        <v>87</v>
      </c>
      <c r="AG986" s="34" t="s">
        <v>87</v>
      </c>
      <c r="AH986" s="33" t="s">
        <v>87</v>
      </c>
      <c r="AI986" s="15" t="s">
        <v>87</v>
      </c>
      <c r="AJ986">
        <v>1</v>
      </c>
      <c r="AK986" s="31">
        <v>0</v>
      </c>
      <c r="AL986" t="s">
        <v>87</v>
      </c>
      <c r="AM986" s="31" t="s">
        <v>87</v>
      </c>
      <c r="AN986">
        <v>0</v>
      </c>
      <c r="AO986" s="15">
        <v>1</v>
      </c>
      <c r="AP986">
        <v>0.75</v>
      </c>
      <c r="AQ986" s="15">
        <f t="shared" si="172"/>
        <v>0.25</v>
      </c>
      <c r="AR986" s="15" t="s">
        <v>5</v>
      </c>
      <c r="AS986">
        <v>0</v>
      </c>
      <c r="AT986">
        <v>1</v>
      </c>
      <c r="AU986">
        <v>0</v>
      </c>
      <c r="AV986">
        <v>0</v>
      </c>
      <c r="AW986">
        <v>0</v>
      </c>
      <c r="AX986">
        <v>0</v>
      </c>
      <c r="AY986" s="15">
        <v>0</v>
      </c>
      <c r="AZ986">
        <v>0</v>
      </c>
      <c r="BA986">
        <v>1</v>
      </c>
      <c r="BB986" s="15">
        <v>0</v>
      </c>
      <c r="BC986">
        <v>942</v>
      </c>
      <c r="BD986">
        <v>131</v>
      </c>
      <c r="BE986" s="21">
        <v>0.29299999999999998</v>
      </c>
      <c r="BF986" s="21">
        <v>31.54</v>
      </c>
      <c r="BG986">
        <v>0</v>
      </c>
      <c r="BH986">
        <v>0</v>
      </c>
      <c r="BI986">
        <v>1</v>
      </c>
      <c r="BJ986">
        <v>0</v>
      </c>
      <c r="BK986">
        <v>0</v>
      </c>
      <c r="BL986" s="15">
        <v>0</v>
      </c>
      <c r="BM986">
        <v>0</v>
      </c>
      <c r="BN986">
        <v>0</v>
      </c>
      <c r="BO986">
        <v>1</v>
      </c>
      <c r="BP986" s="15">
        <v>0</v>
      </c>
      <c r="BQ986">
        <v>0</v>
      </c>
      <c r="BR986">
        <v>0</v>
      </c>
      <c r="BS986" s="15">
        <v>0</v>
      </c>
      <c r="BT986">
        <v>1</v>
      </c>
      <c r="BU986">
        <v>1</v>
      </c>
      <c r="BV986">
        <v>0</v>
      </c>
      <c r="BW986">
        <v>0</v>
      </c>
      <c r="BX986">
        <v>1</v>
      </c>
      <c r="BY986">
        <v>1</v>
      </c>
      <c r="BZ986">
        <v>1</v>
      </c>
      <c r="CA986">
        <v>0</v>
      </c>
      <c r="CB986">
        <v>0</v>
      </c>
      <c r="CC986">
        <v>0</v>
      </c>
      <c r="CD986">
        <v>1</v>
      </c>
      <c r="CE986" s="15">
        <v>1</v>
      </c>
      <c r="CF986">
        <v>0.29799999999999999</v>
      </c>
      <c r="CG986">
        <v>149</v>
      </c>
      <c r="CH986">
        <v>1</v>
      </c>
      <c r="CI986">
        <v>0</v>
      </c>
      <c r="CJ986">
        <v>33</v>
      </c>
      <c r="CK986" s="28" t="s">
        <v>80</v>
      </c>
    </row>
    <row r="987" spans="1:89" x14ac:dyDescent="0.35">
      <c r="A987">
        <v>986</v>
      </c>
      <c r="B987">
        <v>68</v>
      </c>
      <c r="C987" s="21" t="s">
        <v>235</v>
      </c>
      <c r="D987" s="11">
        <v>9</v>
      </c>
      <c r="E987" s="12">
        <v>1</v>
      </c>
      <c r="F987" s="7">
        <f t="shared" si="168"/>
        <v>9</v>
      </c>
      <c r="G987" s="8">
        <v>0</v>
      </c>
      <c r="H987" s="9">
        <v>0</v>
      </c>
      <c r="I987" s="9">
        <v>1</v>
      </c>
      <c r="J987" s="9">
        <v>0</v>
      </c>
      <c r="K987" s="9">
        <v>0</v>
      </c>
      <c r="L987" s="8">
        <v>11271</v>
      </c>
      <c r="M987" s="9">
        <v>22</v>
      </c>
      <c r="N987" s="9">
        <f t="shared" si="165"/>
        <v>11248</v>
      </c>
      <c r="O987" s="9">
        <f t="shared" si="166"/>
        <v>20</v>
      </c>
      <c r="P987" s="7">
        <v>8.14</v>
      </c>
      <c r="Q987" s="7">
        <f t="shared" si="169"/>
        <v>17.22</v>
      </c>
      <c r="R987" s="9">
        <v>1</v>
      </c>
      <c r="S987" s="9">
        <v>0</v>
      </c>
      <c r="T987" s="9">
        <v>0</v>
      </c>
      <c r="U987" s="9">
        <v>0</v>
      </c>
      <c r="V987" s="9">
        <v>0</v>
      </c>
      <c r="W987" s="25">
        <v>1</v>
      </c>
      <c r="X987" s="9">
        <v>1</v>
      </c>
      <c r="Y987" s="9">
        <v>0</v>
      </c>
      <c r="Z987" s="25">
        <v>0</v>
      </c>
      <c r="AA987" s="9">
        <v>0</v>
      </c>
      <c r="AB987" s="25">
        <v>1</v>
      </c>
      <c r="AC987" s="17">
        <v>2002</v>
      </c>
      <c r="AD987" s="27" t="s">
        <v>87</v>
      </c>
      <c r="AE987" s="27" t="s">
        <v>87</v>
      </c>
      <c r="AF987" s="27" t="s">
        <v>87</v>
      </c>
      <c r="AG987" s="34" t="s">
        <v>87</v>
      </c>
      <c r="AH987" s="33" t="s">
        <v>87</v>
      </c>
      <c r="AI987" s="15" t="s">
        <v>87</v>
      </c>
      <c r="AJ987">
        <v>0.51</v>
      </c>
      <c r="AK987" s="31">
        <f>1-AJ987</f>
        <v>0.49</v>
      </c>
      <c r="AL987" t="s">
        <v>87</v>
      </c>
      <c r="AM987" s="31" t="s">
        <v>87</v>
      </c>
      <c r="AN987">
        <v>0</v>
      </c>
      <c r="AO987" s="15">
        <v>1</v>
      </c>
      <c r="AP987">
        <v>1</v>
      </c>
      <c r="AQ987" s="15">
        <v>0</v>
      </c>
      <c r="AR987" s="15" t="s">
        <v>5</v>
      </c>
      <c r="AS987">
        <v>0</v>
      </c>
      <c r="AT987">
        <v>1</v>
      </c>
      <c r="AU987">
        <v>0</v>
      </c>
      <c r="AV987">
        <v>0</v>
      </c>
      <c r="AW987">
        <v>0</v>
      </c>
      <c r="AX987">
        <v>0</v>
      </c>
      <c r="AY987" s="15">
        <v>0</v>
      </c>
      <c r="AZ987">
        <v>0</v>
      </c>
      <c r="BA987">
        <v>1</v>
      </c>
      <c r="BB987" s="15">
        <v>0</v>
      </c>
      <c r="BC987">
        <v>942</v>
      </c>
      <c r="BD987">
        <v>131</v>
      </c>
      <c r="BE987" s="21">
        <v>0.29299999999999998</v>
      </c>
      <c r="BF987" s="21">
        <v>31.36</v>
      </c>
      <c r="BG987">
        <v>1</v>
      </c>
      <c r="BH987">
        <v>0</v>
      </c>
      <c r="BI987">
        <v>0</v>
      </c>
      <c r="BJ987">
        <v>0</v>
      </c>
      <c r="BK987">
        <v>0</v>
      </c>
      <c r="BL987" s="15">
        <v>0</v>
      </c>
      <c r="BM987">
        <v>0</v>
      </c>
      <c r="BN987">
        <v>0</v>
      </c>
      <c r="BO987">
        <v>1</v>
      </c>
      <c r="BP987" s="15">
        <v>0</v>
      </c>
      <c r="BQ987">
        <v>0</v>
      </c>
      <c r="BR987">
        <v>0</v>
      </c>
      <c r="BS987" s="15">
        <v>0</v>
      </c>
      <c r="BT987">
        <v>1</v>
      </c>
      <c r="BU987">
        <v>1</v>
      </c>
      <c r="BV987">
        <v>0</v>
      </c>
      <c r="BW987">
        <v>0</v>
      </c>
      <c r="BX987">
        <v>1</v>
      </c>
      <c r="BY987">
        <v>1</v>
      </c>
      <c r="BZ987">
        <v>1</v>
      </c>
      <c r="CA987">
        <v>0</v>
      </c>
      <c r="CB987">
        <v>0</v>
      </c>
      <c r="CC987">
        <v>0</v>
      </c>
      <c r="CD987">
        <v>1</v>
      </c>
      <c r="CE987" s="15">
        <v>1</v>
      </c>
      <c r="CF987">
        <v>0.29799999999999999</v>
      </c>
      <c r="CG987">
        <v>149</v>
      </c>
      <c r="CH987">
        <v>1</v>
      </c>
      <c r="CI987">
        <v>0</v>
      </c>
      <c r="CJ987">
        <v>33</v>
      </c>
      <c r="CK987" s="28" t="s">
        <v>80</v>
      </c>
    </row>
    <row r="988" spans="1:89" x14ac:dyDescent="0.35">
      <c r="A988">
        <v>987</v>
      </c>
      <c r="B988">
        <v>68</v>
      </c>
      <c r="C988" s="21" t="s">
        <v>235</v>
      </c>
      <c r="D988" s="11">
        <v>8</v>
      </c>
      <c r="E988" s="12">
        <v>1</v>
      </c>
      <c r="F988" s="7">
        <f t="shared" si="168"/>
        <v>8</v>
      </c>
      <c r="G988" s="8">
        <v>0</v>
      </c>
      <c r="H988" s="9">
        <v>0</v>
      </c>
      <c r="I988" s="9">
        <v>1</v>
      </c>
      <c r="J988" s="9">
        <v>0</v>
      </c>
      <c r="K988" s="9">
        <v>0</v>
      </c>
      <c r="L988" s="8">
        <v>11271</v>
      </c>
      <c r="M988" s="9">
        <v>22</v>
      </c>
      <c r="N988" s="9">
        <f t="shared" si="165"/>
        <v>11248</v>
      </c>
      <c r="O988" s="9">
        <f t="shared" si="166"/>
        <v>20</v>
      </c>
      <c r="P988" s="7">
        <v>11.09</v>
      </c>
      <c r="Q988" s="7">
        <f t="shared" si="169"/>
        <v>16.139999999999997</v>
      </c>
      <c r="R988" s="9">
        <v>1</v>
      </c>
      <c r="S988" s="9">
        <v>0</v>
      </c>
      <c r="T988" s="9">
        <v>0</v>
      </c>
      <c r="U988" s="9">
        <v>0</v>
      </c>
      <c r="V988" s="9">
        <v>0</v>
      </c>
      <c r="W988" s="25">
        <v>1</v>
      </c>
      <c r="X988" s="9">
        <v>1</v>
      </c>
      <c r="Y988" s="9">
        <v>0</v>
      </c>
      <c r="Z988" s="25">
        <v>0</v>
      </c>
      <c r="AA988" s="9">
        <v>0</v>
      </c>
      <c r="AB988" s="25">
        <v>1</v>
      </c>
      <c r="AC988" s="17">
        <v>2002</v>
      </c>
      <c r="AD988" s="27" t="s">
        <v>87</v>
      </c>
      <c r="AE988" s="27" t="s">
        <v>87</v>
      </c>
      <c r="AF988" s="27" t="s">
        <v>87</v>
      </c>
      <c r="AG988" s="34" t="s">
        <v>87</v>
      </c>
      <c r="AH988" s="33" t="s">
        <v>87</v>
      </c>
      <c r="AI988" s="15" t="s">
        <v>87</v>
      </c>
      <c r="AJ988">
        <v>0.51</v>
      </c>
      <c r="AK988" s="31">
        <f>1-AJ988</f>
        <v>0.49</v>
      </c>
      <c r="AL988" t="s">
        <v>87</v>
      </c>
      <c r="AM988" s="31" t="s">
        <v>87</v>
      </c>
      <c r="AN988">
        <v>0</v>
      </c>
      <c r="AO988" s="15">
        <v>1</v>
      </c>
      <c r="AP988">
        <v>0</v>
      </c>
      <c r="AQ988" s="15">
        <v>1</v>
      </c>
      <c r="AR988" s="15" t="s">
        <v>5</v>
      </c>
      <c r="AS988">
        <v>0</v>
      </c>
      <c r="AT988">
        <v>1</v>
      </c>
      <c r="AU988">
        <v>0</v>
      </c>
      <c r="AV988">
        <v>0</v>
      </c>
      <c r="AW988">
        <v>0</v>
      </c>
      <c r="AX988">
        <v>0</v>
      </c>
      <c r="AY988" s="15">
        <v>0</v>
      </c>
      <c r="AZ988">
        <v>0</v>
      </c>
      <c r="BA988">
        <v>1</v>
      </c>
      <c r="BB988" s="15">
        <v>0</v>
      </c>
      <c r="BC988">
        <v>942</v>
      </c>
      <c r="BD988">
        <v>131</v>
      </c>
      <c r="BE988" s="21">
        <v>0.29299999999999998</v>
      </c>
      <c r="BF988" s="21">
        <v>33.229999999999997</v>
      </c>
      <c r="BG988">
        <v>0</v>
      </c>
      <c r="BH988">
        <v>0</v>
      </c>
      <c r="BI988">
        <v>1</v>
      </c>
      <c r="BJ988">
        <v>0</v>
      </c>
      <c r="BK988">
        <v>0</v>
      </c>
      <c r="BL988" s="15">
        <v>0</v>
      </c>
      <c r="BM988">
        <v>0</v>
      </c>
      <c r="BN988">
        <v>0</v>
      </c>
      <c r="BO988">
        <v>1</v>
      </c>
      <c r="BP988" s="15">
        <v>0</v>
      </c>
      <c r="BQ988">
        <v>0</v>
      </c>
      <c r="BR988">
        <v>0</v>
      </c>
      <c r="BS988" s="15">
        <v>0</v>
      </c>
      <c r="BT988">
        <v>1</v>
      </c>
      <c r="BU988">
        <v>1</v>
      </c>
      <c r="BV988">
        <v>0</v>
      </c>
      <c r="BW988">
        <v>0</v>
      </c>
      <c r="BX988">
        <v>1</v>
      </c>
      <c r="BY988">
        <v>1</v>
      </c>
      <c r="BZ988">
        <v>1</v>
      </c>
      <c r="CA988">
        <v>0</v>
      </c>
      <c r="CB988">
        <v>0</v>
      </c>
      <c r="CC988">
        <v>0</v>
      </c>
      <c r="CD988">
        <v>1</v>
      </c>
      <c r="CE988" s="15">
        <v>1</v>
      </c>
      <c r="CF988">
        <v>0.29799999999999999</v>
      </c>
      <c r="CG988">
        <v>149</v>
      </c>
      <c r="CH988">
        <v>1</v>
      </c>
      <c r="CI988">
        <v>0</v>
      </c>
      <c r="CJ988">
        <v>33</v>
      </c>
      <c r="CK988" s="28" t="s">
        <v>80</v>
      </c>
    </row>
    <row r="989" spans="1:89" x14ac:dyDescent="0.35">
      <c r="A989">
        <v>988</v>
      </c>
      <c r="B989">
        <v>68</v>
      </c>
      <c r="C989" s="21" t="s">
        <v>235</v>
      </c>
      <c r="D989" s="11">
        <v>9</v>
      </c>
      <c r="E989" s="12">
        <v>1</v>
      </c>
      <c r="F989" s="7">
        <f t="shared" si="168"/>
        <v>9</v>
      </c>
      <c r="G989" s="8">
        <v>0</v>
      </c>
      <c r="H989" s="9">
        <v>0</v>
      </c>
      <c r="I989" s="9">
        <v>1</v>
      </c>
      <c r="J989" s="9">
        <v>0</v>
      </c>
      <c r="K989" s="9">
        <v>0</v>
      </c>
      <c r="L989" s="8">
        <v>11271</v>
      </c>
      <c r="M989" s="9">
        <v>22</v>
      </c>
      <c r="N989" s="9">
        <f t="shared" si="165"/>
        <v>11248</v>
      </c>
      <c r="O989" s="9">
        <f t="shared" si="166"/>
        <v>20</v>
      </c>
      <c r="P989" s="7">
        <v>8.73</v>
      </c>
      <c r="Q989" s="7">
        <f t="shared" si="169"/>
        <v>16.72</v>
      </c>
      <c r="R989" s="9">
        <v>1</v>
      </c>
      <c r="S989" s="9">
        <v>0</v>
      </c>
      <c r="T989" s="9">
        <v>0</v>
      </c>
      <c r="U989" s="9">
        <v>0</v>
      </c>
      <c r="V989" s="9">
        <v>0</v>
      </c>
      <c r="W989" s="25">
        <v>1</v>
      </c>
      <c r="X989" s="9">
        <v>1</v>
      </c>
      <c r="Y989" s="9">
        <v>0</v>
      </c>
      <c r="Z989" s="25">
        <v>0</v>
      </c>
      <c r="AA989" s="9">
        <v>0</v>
      </c>
      <c r="AB989" s="25">
        <v>1</v>
      </c>
      <c r="AC989" s="17">
        <v>2002</v>
      </c>
      <c r="AD989" s="27" t="s">
        <v>87</v>
      </c>
      <c r="AE989" s="27" t="s">
        <v>87</v>
      </c>
      <c r="AF989" s="27" t="s">
        <v>87</v>
      </c>
      <c r="AG989" s="34" t="s">
        <v>87</v>
      </c>
      <c r="AH989" s="33" t="s">
        <v>87</v>
      </c>
      <c r="AI989" s="15" t="s">
        <v>87</v>
      </c>
      <c r="AJ989">
        <v>0.51</v>
      </c>
      <c r="AK989" s="31">
        <f>1-AJ989</f>
        <v>0.49</v>
      </c>
      <c r="AL989" t="s">
        <v>87</v>
      </c>
      <c r="AM989" s="31" t="s">
        <v>87</v>
      </c>
      <c r="AN989">
        <v>0</v>
      </c>
      <c r="AO989" s="15">
        <v>1</v>
      </c>
      <c r="AP989">
        <v>0.75</v>
      </c>
      <c r="AQ989" s="15">
        <f>1-AP989</f>
        <v>0.25</v>
      </c>
      <c r="AR989" s="15" t="s">
        <v>5</v>
      </c>
      <c r="AS989">
        <v>0</v>
      </c>
      <c r="AT989">
        <v>1</v>
      </c>
      <c r="AU989">
        <v>0</v>
      </c>
      <c r="AV989">
        <v>0</v>
      </c>
      <c r="AW989">
        <v>0</v>
      </c>
      <c r="AX989">
        <v>0</v>
      </c>
      <c r="AY989" s="15">
        <v>0</v>
      </c>
      <c r="AZ989">
        <v>0</v>
      </c>
      <c r="BA989">
        <v>1</v>
      </c>
      <c r="BB989" s="15">
        <v>0</v>
      </c>
      <c r="BC989">
        <v>942</v>
      </c>
      <c r="BD989">
        <v>131</v>
      </c>
      <c r="BE989" s="21">
        <v>0.29299999999999998</v>
      </c>
      <c r="BF989" s="21">
        <v>31.45</v>
      </c>
      <c r="BG989">
        <v>1</v>
      </c>
      <c r="BH989">
        <v>0</v>
      </c>
      <c r="BI989">
        <v>0</v>
      </c>
      <c r="BJ989">
        <v>0</v>
      </c>
      <c r="BK989">
        <v>0</v>
      </c>
      <c r="BL989" s="15">
        <v>0</v>
      </c>
      <c r="BM989">
        <v>0</v>
      </c>
      <c r="BN989">
        <v>0</v>
      </c>
      <c r="BO989">
        <v>1</v>
      </c>
      <c r="BP989" s="15">
        <v>0</v>
      </c>
      <c r="BQ989">
        <v>0</v>
      </c>
      <c r="BR989">
        <v>0</v>
      </c>
      <c r="BS989" s="15">
        <v>0</v>
      </c>
      <c r="BT989">
        <v>1</v>
      </c>
      <c r="BU989">
        <v>1</v>
      </c>
      <c r="BV989">
        <v>0</v>
      </c>
      <c r="BW989">
        <v>0</v>
      </c>
      <c r="BX989">
        <v>1</v>
      </c>
      <c r="BY989">
        <v>1</v>
      </c>
      <c r="BZ989">
        <v>1</v>
      </c>
      <c r="CA989">
        <v>0</v>
      </c>
      <c r="CB989">
        <v>0</v>
      </c>
      <c r="CC989">
        <v>0</v>
      </c>
      <c r="CD989">
        <v>1</v>
      </c>
      <c r="CE989" s="15">
        <v>1</v>
      </c>
      <c r="CF989">
        <v>0.29799999999999999</v>
      </c>
      <c r="CG989">
        <v>149</v>
      </c>
      <c r="CH989">
        <v>1</v>
      </c>
      <c r="CI989">
        <v>0</v>
      </c>
      <c r="CJ989">
        <v>33</v>
      </c>
      <c r="CK989" s="28" t="s">
        <v>80</v>
      </c>
    </row>
    <row r="990" spans="1:89" x14ac:dyDescent="0.35">
      <c r="A990">
        <v>989</v>
      </c>
      <c r="B990">
        <v>68</v>
      </c>
      <c r="C990" s="21" t="s">
        <v>235</v>
      </c>
      <c r="D990" s="11">
        <v>9</v>
      </c>
      <c r="E990" s="12">
        <v>1</v>
      </c>
      <c r="F990" s="7">
        <f t="shared" si="168"/>
        <v>9</v>
      </c>
      <c r="G990" s="8">
        <v>0</v>
      </c>
      <c r="H990" s="9">
        <v>0</v>
      </c>
      <c r="I990" s="9">
        <v>1</v>
      </c>
      <c r="J990" s="9">
        <v>0</v>
      </c>
      <c r="K990" s="9">
        <v>0</v>
      </c>
      <c r="L990" s="8">
        <v>11271</v>
      </c>
      <c r="M990" s="9">
        <v>22</v>
      </c>
      <c r="N990" s="9">
        <f t="shared" si="165"/>
        <v>11248</v>
      </c>
      <c r="O990" s="9">
        <f t="shared" si="166"/>
        <v>20</v>
      </c>
      <c r="P990" s="7">
        <v>9.24</v>
      </c>
      <c r="Q990" s="7">
        <f t="shared" si="169"/>
        <v>17.5</v>
      </c>
      <c r="R990" s="9">
        <v>1</v>
      </c>
      <c r="S990" s="9">
        <v>0</v>
      </c>
      <c r="T990" s="9">
        <v>0</v>
      </c>
      <c r="U990" s="9">
        <v>0</v>
      </c>
      <c r="V990" s="9">
        <v>0</v>
      </c>
      <c r="W990" s="25">
        <v>1</v>
      </c>
      <c r="X990" s="9">
        <v>1</v>
      </c>
      <c r="Y990" s="9">
        <v>0</v>
      </c>
      <c r="Z990" s="25">
        <v>0</v>
      </c>
      <c r="AA990" s="9">
        <v>0</v>
      </c>
      <c r="AB990" s="25">
        <v>1</v>
      </c>
      <c r="AC990" s="17">
        <v>2002</v>
      </c>
      <c r="AD990" s="27" t="s">
        <v>87</v>
      </c>
      <c r="AE990" s="27" t="s">
        <v>87</v>
      </c>
      <c r="AF990" s="27" t="s">
        <v>87</v>
      </c>
      <c r="AG990" s="34" t="s">
        <v>87</v>
      </c>
      <c r="AH990" s="33" t="s">
        <v>87</v>
      </c>
      <c r="AI990" s="15" t="s">
        <v>87</v>
      </c>
      <c r="AJ990">
        <v>0.49</v>
      </c>
      <c r="AK990" s="31">
        <f>1-AJ990</f>
        <v>0.51</v>
      </c>
      <c r="AL990" t="s">
        <v>87</v>
      </c>
      <c r="AM990" s="31" t="s">
        <v>87</v>
      </c>
      <c r="AN990">
        <v>0</v>
      </c>
      <c r="AO990" s="15">
        <v>1</v>
      </c>
      <c r="AP990">
        <v>0.76</v>
      </c>
      <c r="AQ990" s="15">
        <f>1-AP990</f>
        <v>0.24</v>
      </c>
      <c r="AR990" s="15" t="s">
        <v>5</v>
      </c>
      <c r="AS990">
        <v>0</v>
      </c>
      <c r="AT990">
        <v>1</v>
      </c>
      <c r="AU990">
        <v>0</v>
      </c>
      <c r="AV990">
        <v>0</v>
      </c>
      <c r="AW990">
        <v>0</v>
      </c>
      <c r="AX990">
        <v>0</v>
      </c>
      <c r="AY990" s="15">
        <v>0</v>
      </c>
      <c r="AZ990">
        <v>0</v>
      </c>
      <c r="BA990">
        <v>1</v>
      </c>
      <c r="BB990" s="15">
        <v>0</v>
      </c>
      <c r="BC990">
        <v>942</v>
      </c>
      <c r="BD990">
        <v>131</v>
      </c>
      <c r="BE990" s="21">
        <v>0.29299999999999998</v>
      </c>
      <c r="BF990" s="21">
        <v>32.74</v>
      </c>
      <c r="BG990">
        <v>0</v>
      </c>
      <c r="BH990">
        <v>0</v>
      </c>
      <c r="BI990">
        <v>1</v>
      </c>
      <c r="BJ990">
        <v>0</v>
      </c>
      <c r="BK990">
        <v>0</v>
      </c>
      <c r="BL990" s="15">
        <v>0</v>
      </c>
      <c r="BM990">
        <v>0</v>
      </c>
      <c r="BN990">
        <v>0</v>
      </c>
      <c r="BO990">
        <v>1</v>
      </c>
      <c r="BP990" s="15">
        <v>0</v>
      </c>
      <c r="BQ990">
        <v>0</v>
      </c>
      <c r="BR990">
        <v>0</v>
      </c>
      <c r="BS990" s="15">
        <v>0</v>
      </c>
      <c r="BT990">
        <v>1</v>
      </c>
      <c r="BU990">
        <v>1</v>
      </c>
      <c r="BV990">
        <v>0</v>
      </c>
      <c r="BW990">
        <v>0</v>
      </c>
      <c r="BX990">
        <v>1</v>
      </c>
      <c r="BY990">
        <v>1</v>
      </c>
      <c r="BZ990">
        <v>1</v>
      </c>
      <c r="CA990">
        <v>0</v>
      </c>
      <c r="CB990">
        <v>0</v>
      </c>
      <c r="CC990">
        <v>0</v>
      </c>
      <c r="CD990">
        <v>1</v>
      </c>
      <c r="CE990" s="15">
        <v>1</v>
      </c>
      <c r="CF990">
        <v>0.29799999999999999</v>
      </c>
      <c r="CG990">
        <v>149</v>
      </c>
      <c r="CH990">
        <v>1</v>
      </c>
      <c r="CI990">
        <v>0</v>
      </c>
      <c r="CJ990">
        <v>33</v>
      </c>
      <c r="CK990" s="28" t="s">
        <v>80</v>
      </c>
    </row>
    <row r="991" spans="1:89" x14ac:dyDescent="0.35">
      <c r="A991">
        <v>990</v>
      </c>
      <c r="B991">
        <v>68</v>
      </c>
      <c r="C991" s="21" t="s">
        <v>235</v>
      </c>
      <c r="D991" s="11">
        <v>10</v>
      </c>
      <c r="E991" s="12">
        <v>5</v>
      </c>
      <c r="F991" s="7">
        <f t="shared" si="168"/>
        <v>2</v>
      </c>
      <c r="G991" s="8">
        <v>0</v>
      </c>
      <c r="H991" s="9">
        <v>0</v>
      </c>
      <c r="I991" s="9">
        <v>1</v>
      </c>
      <c r="J991" s="9">
        <v>0</v>
      </c>
      <c r="K991" s="9">
        <v>0</v>
      </c>
      <c r="L991" s="8">
        <v>11271</v>
      </c>
      <c r="M991" s="9">
        <v>22</v>
      </c>
      <c r="N991" s="9">
        <f t="shared" si="165"/>
        <v>11248</v>
      </c>
      <c r="O991" s="9">
        <f t="shared" si="166"/>
        <v>20</v>
      </c>
      <c r="P991" s="7">
        <v>8.4600000000000009</v>
      </c>
      <c r="Q991" s="7">
        <f t="shared" si="169"/>
        <v>17.659999999999997</v>
      </c>
      <c r="R991" s="9">
        <v>1</v>
      </c>
      <c r="S991" s="9">
        <v>0</v>
      </c>
      <c r="T991" s="9">
        <v>0</v>
      </c>
      <c r="U991" s="9">
        <v>0</v>
      </c>
      <c r="V991" s="9">
        <v>0</v>
      </c>
      <c r="W991" s="25">
        <v>1</v>
      </c>
      <c r="X991" s="9">
        <v>1</v>
      </c>
      <c r="Y991" s="9">
        <v>0</v>
      </c>
      <c r="Z991" s="25">
        <v>0</v>
      </c>
      <c r="AA991" s="9">
        <v>0</v>
      </c>
      <c r="AB991" s="25">
        <v>1</v>
      </c>
      <c r="AC991" s="17">
        <v>2002</v>
      </c>
      <c r="AD991" s="27" t="s">
        <v>87</v>
      </c>
      <c r="AE991" s="27" t="s">
        <v>87</v>
      </c>
      <c r="AF991" s="27" t="s">
        <v>87</v>
      </c>
      <c r="AG991" s="34" t="s">
        <v>87</v>
      </c>
      <c r="AH991" s="33" t="s">
        <v>87</v>
      </c>
      <c r="AI991" s="15" t="s">
        <v>87</v>
      </c>
      <c r="AJ991">
        <v>0</v>
      </c>
      <c r="AK991" s="31">
        <v>1</v>
      </c>
      <c r="AL991" t="s">
        <v>87</v>
      </c>
      <c r="AM991" s="31" t="s">
        <v>87</v>
      </c>
      <c r="AN991">
        <v>0</v>
      </c>
      <c r="AO991" s="15">
        <v>1</v>
      </c>
      <c r="AP991">
        <v>0.75</v>
      </c>
      <c r="AQ991" s="15">
        <f>1-AP991</f>
        <v>0.25</v>
      </c>
      <c r="AR991" s="15" t="s">
        <v>5</v>
      </c>
      <c r="AS991">
        <v>0</v>
      </c>
      <c r="AT991">
        <v>1</v>
      </c>
      <c r="AU991">
        <v>0</v>
      </c>
      <c r="AV991">
        <v>0</v>
      </c>
      <c r="AW991">
        <v>0</v>
      </c>
      <c r="AX991">
        <v>0</v>
      </c>
      <c r="AY991" s="15">
        <v>0</v>
      </c>
      <c r="AZ991">
        <v>0</v>
      </c>
      <c r="BA991">
        <v>1</v>
      </c>
      <c r="BB991" s="15">
        <v>0</v>
      </c>
      <c r="BC991">
        <v>942</v>
      </c>
      <c r="BD991">
        <v>131</v>
      </c>
      <c r="BE991" s="21">
        <v>0.29299999999999998</v>
      </c>
      <c r="BF991" s="21">
        <v>32.119999999999997</v>
      </c>
      <c r="BG991">
        <v>1</v>
      </c>
      <c r="BH991">
        <v>0</v>
      </c>
      <c r="BI991">
        <v>0</v>
      </c>
      <c r="BJ991">
        <v>0</v>
      </c>
      <c r="BK991">
        <v>0</v>
      </c>
      <c r="BL991" s="15">
        <v>0</v>
      </c>
      <c r="BM991">
        <v>0</v>
      </c>
      <c r="BN991">
        <v>0</v>
      </c>
      <c r="BO991">
        <v>1</v>
      </c>
      <c r="BP991" s="15">
        <v>0</v>
      </c>
      <c r="BQ991">
        <v>0</v>
      </c>
      <c r="BR991">
        <v>0</v>
      </c>
      <c r="BS991" s="15">
        <v>0</v>
      </c>
      <c r="BT991">
        <v>1</v>
      </c>
      <c r="BU991">
        <v>1</v>
      </c>
      <c r="BV991">
        <v>0</v>
      </c>
      <c r="BW991">
        <v>0</v>
      </c>
      <c r="BX991">
        <v>1</v>
      </c>
      <c r="BY991">
        <v>1</v>
      </c>
      <c r="BZ991">
        <v>1</v>
      </c>
      <c r="CA991">
        <v>0</v>
      </c>
      <c r="CB991">
        <v>0</v>
      </c>
      <c r="CC991">
        <v>0</v>
      </c>
      <c r="CD991">
        <v>1</v>
      </c>
      <c r="CE991" s="15">
        <v>1</v>
      </c>
      <c r="CF991">
        <v>0.29799999999999999</v>
      </c>
      <c r="CG991">
        <v>149</v>
      </c>
      <c r="CH991">
        <v>1</v>
      </c>
      <c r="CI991">
        <v>0</v>
      </c>
      <c r="CJ991">
        <v>33</v>
      </c>
      <c r="CK991" s="28" t="s">
        <v>80</v>
      </c>
    </row>
    <row r="992" spans="1:89" x14ac:dyDescent="0.35">
      <c r="A992">
        <v>991</v>
      </c>
      <c r="B992">
        <v>68</v>
      </c>
      <c r="C992" s="21" t="s">
        <v>235</v>
      </c>
      <c r="D992" s="11">
        <v>51</v>
      </c>
      <c r="E992" s="12">
        <v>23</v>
      </c>
      <c r="F992" s="7">
        <f t="shared" si="168"/>
        <v>2.2173913043478262</v>
      </c>
      <c r="G992" s="8">
        <v>0</v>
      </c>
      <c r="H992" s="9">
        <v>0</v>
      </c>
      <c r="I992" s="9">
        <v>1</v>
      </c>
      <c r="J992" s="9">
        <v>0</v>
      </c>
      <c r="K992" s="9">
        <v>0</v>
      </c>
      <c r="L992" s="8">
        <v>11271</v>
      </c>
      <c r="M992" s="9">
        <v>22</v>
      </c>
      <c r="N992" s="9">
        <f t="shared" si="165"/>
        <v>11248</v>
      </c>
      <c r="O992" s="9">
        <f t="shared" si="166"/>
        <v>20</v>
      </c>
      <c r="P992" s="7">
        <v>9.2899999999999991</v>
      </c>
      <c r="Q992" s="7">
        <f t="shared" si="169"/>
        <v>16.25</v>
      </c>
      <c r="R992" s="9">
        <v>1</v>
      </c>
      <c r="S992" s="9">
        <v>0</v>
      </c>
      <c r="T992" s="9">
        <v>0</v>
      </c>
      <c r="U992" s="9">
        <v>0</v>
      </c>
      <c r="V992" s="9">
        <v>0</v>
      </c>
      <c r="W992" s="25">
        <v>1</v>
      </c>
      <c r="X992" s="9">
        <v>1</v>
      </c>
      <c r="Y992" s="9">
        <v>0</v>
      </c>
      <c r="Z992" s="25">
        <v>0</v>
      </c>
      <c r="AA992" s="9">
        <v>0</v>
      </c>
      <c r="AB992" s="25">
        <v>1</v>
      </c>
      <c r="AC992" s="17">
        <v>2002</v>
      </c>
      <c r="AD992" s="27" t="s">
        <v>87</v>
      </c>
      <c r="AE992" s="27" t="s">
        <v>87</v>
      </c>
      <c r="AF992" s="27" t="s">
        <v>87</v>
      </c>
      <c r="AG992" s="34" t="s">
        <v>87</v>
      </c>
      <c r="AH992" s="33" t="s">
        <v>87</v>
      </c>
      <c r="AI992" s="15" t="s">
        <v>87</v>
      </c>
      <c r="AJ992">
        <v>1</v>
      </c>
      <c r="AK992" s="31">
        <v>0</v>
      </c>
      <c r="AL992" t="s">
        <v>87</v>
      </c>
      <c r="AM992" s="31" t="s">
        <v>87</v>
      </c>
      <c r="AN992">
        <v>0</v>
      </c>
      <c r="AO992" s="15">
        <v>1</v>
      </c>
      <c r="AP992">
        <v>0.75</v>
      </c>
      <c r="AQ992" s="15">
        <f>1-AP992</f>
        <v>0.25</v>
      </c>
      <c r="AR992" s="15" t="s">
        <v>5</v>
      </c>
      <c r="AS992">
        <v>0</v>
      </c>
      <c r="AT992">
        <v>1</v>
      </c>
      <c r="AU992">
        <v>0</v>
      </c>
      <c r="AV992">
        <v>0</v>
      </c>
      <c r="AW992">
        <v>0</v>
      </c>
      <c r="AX992">
        <v>0</v>
      </c>
      <c r="AY992" s="15">
        <v>0</v>
      </c>
      <c r="AZ992">
        <v>0</v>
      </c>
      <c r="BA992">
        <v>1</v>
      </c>
      <c r="BB992" s="15">
        <v>0</v>
      </c>
      <c r="BC992">
        <v>942</v>
      </c>
      <c r="BD992">
        <v>131</v>
      </c>
      <c r="BE992" s="21">
        <v>0.29299999999999998</v>
      </c>
      <c r="BF992" s="21">
        <v>31.54</v>
      </c>
      <c r="BG992">
        <v>0</v>
      </c>
      <c r="BH992">
        <v>0</v>
      </c>
      <c r="BI992">
        <v>1</v>
      </c>
      <c r="BJ992">
        <v>0</v>
      </c>
      <c r="BK992">
        <v>0</v>
      </c>
      <c r="BL992" s="15">
        <v>0</v>
      </c>
      <c r="BM992">
        <v>0</v>
      </c>
      <c r="BN992">
        <v>0</v>
      </c>
      <c r="BO992">
        <v>1</v>
      </c>
      <c r="BP992" s="15">
        <v>0</v>
      </c>
      <c r="BQ992">
        <v>0</v>
      </c>
      <c r="BR992">
        <v>0</v>
      </c>
      <c r="BS992" s="15">
        <v>0</v>
      </c>
      <c r="BT992">
        <v>1</v>
      </c>
      <c r="BU992">
        <v>1</v>
      </c>
      <c r="BV992">
        <v>0</v>
      </c>
      <c r="BW992">
        <v>0</v>
      </c>
      <c r="BX992">
        <v>1</v>
      </c>
      <c r="BY992">
        <v>1</v>
      </c>
      <c r="BZ992">
        <v>1</v>
      </c>
      <c r="CA992">
        <v>0</v>
      </c>
      <c r="CB992">
        <v>0</v>
      </c>
      <c r="CC992">
        <v>0</v>
      </c>
      <c r="CD992">
        <v>1</v>
      </c>
      <c r="CE992" s="15">
        <v>1</v>
      </c>
      <c r="CF992">
        <v>0.29799999999999999</v>
      </c>
      <c r="CG992">
        <v>149</v>
      </c>
      <c r="CH992">
        <v>1</v>
      </c>
      <c r="CI992">
        <v>0</v>
      </c>
      <c r="CJ992">
        <v>33</v>
      </c>
      <c r="CK992" s="28" t="s">
        <v>80</v>
      </c>
    </row>
    <row r="993" spans="1:89" x14ac:dyDescent="0.35">
      <c r="A993">
        <v>992</v>
      </c>
      <c r="B993">
        <v>68</v>
      </c>
      <c r="C993" s="21" t="s">
        <v>235</v>
      </c>
      <c r="D993" s="11">
        <v>18</v>
      </c>
      <c r="E993" s="12">
        <v>7</v>
      </c>
      <c r="F993" s="7">
        <f t="shared" si="168"/>
        <v>2.5714285714285716</v>
      </c>
      <c r="G993" s="8">
        <v>0</v>
      </c>
      <c r="H993" s="9">
        <v>0</v>
      </c>
      <c r="I993" s="9">
        <v>1</v>
      </c>
      <c r="J993" s="9">
        <v>0</v>
      </c>
      <c r="K993" s="9">
        <v>0</v>
      </c>
      <c r="L993" s="8">
        <v>11271</v>
      </c>
      <c r="M993" s="9">
        <v>22</v>
      </c>
      <c r="N993" s="9">
        <f t="shared" si="165"/>
        <v>11248</v>
      </c>
      <c r="O993" s="9">
        <f t="shared" si="166"/>
        <v>20</v>
      </c>
      <c r="P993" s="7">
        <v>8.14</v>
      </c>
      <c r="Q993" s="7">
        <f t="shared" si="169"/>
        <v>17.22</v>
      </c>
      <c r="R993" s="9">
        <v>1</v>
      </c>
      <c r="S993" s="9">
        <v>0</v>
      </c>
      <c r="T993" s="9">
        <v>0</v>
      </c>
      <c r="U993" s="9">
        <v>0</v>
      </c>
      <c r="V993" s="9">
        <v>0</v>
      </c>
      <c r="W993" s="25">
        <v>1</v>
      </c>
      <c r="X993" s="9">
        <v>1</v>
      </c>
      <c r="Y993" s="9">
        <v>0</v>
      </c>
      <c r="Z993" s="25">
        <v>0</v>
      </c>
      <c r="AA993" s="9">
        <v>0</v>
      </c>
      <c r="AB993" s="25">
        <v>1</v>
      </c>
      <c r="AC993" s="17">
        <v>2002</v>
      </c>
      <c r="AD993" s="27" t="s">
        <v>87</v>
      </c>
      <c r="AE993" s="27" t="s">
        <v>87</v>
      </c>
      <c r="AF993" s="27" t="s">
        <v>87</v>
      </c>
      <c r="AG993" s="34" t="s">
        <v>87</v>
      </c>
      <c r="AH993" s="33" t="s">
        <v>87</v>
      </c>
      <c r="AI993" s="15" t="s">
        <v>87</v>
      </c>
      <c r="AJ993">
        <v>0.51</v>
      </c>
      <c r="AK993" s="31">
        <f t="shared" ref="AK993:AK1023" si="173">1-AJ993</f>
        <v>0.49</v>
      </c>
      <c r="AL993" t="s">
        <v>87</v>
      </c>
      <c r="AM993" s="31" t="s">
        <v>87</v>
      </c>
      <c r="AN993">
        <v>0</v>
      </c>
      <c r="AO993" s="15">
        <v>1</v>
      </c>
      <c r="AP993">
        <v>1</v>
      </c>
      <c r="AQ993" s="15">
        <v>0</v>
      </c>
      <c r="AR993" s="15" t="s">
        <v>5</v>
      </c>
      <c r="AS993">
        <v>0</v>
      </c>
      <c r="AT993">
        <v>1</v>
      </c>
      <c r="AU993">
        <v>0</v>
      </c>
      <c r="AV993">
        <v>0</v>
      </c>
      <c r="AW993">
        <v>0</v>
      </c>
      <c r="AX993">
        <v>0</v>
      </c>
      <c r="AY993" s="15">
        <v>0</v>
      </c>
      <c r="AZ993">
        <v>0</v>
      </c>
      <c r="BA993">
        <v>1</v>
      </c>
      <c r="BB993" s="15">
        <v>0</v>
      </c>
      <c r="BC993">
        <v>942</v>
      </c>
      <c r="BD993">
        <v>131</v>
      </c>
      <c r="BE993" s="21">
        <v>0.29299999999999998</v>
      </c>
      <c r="BF993" s="21">
        <v>31.36</v>
      </c>
      <c r="BG993">
        <v>1</v>
      </c>
      <c r="BH993">
        <v>0</v>
      </c>
      <c r="BI993">
        <v>0</v>
      </c>
      <c r="BJ993">
        <v>0</v>
      </c>
      <c r="BK993">
        <v>0</v>
      </c>
      <c r="BL993" s="15">
        <v>0</v>
      </c>
      <c r="BM993">
        <v>0</v>
      </c>
      <c r="BN993">
        <v>0</v>
      </c>
      <c r="BO993">
        <v>1</v>
      </c>
      <c r="BP993" s="15">
        <v>0</v>
      </c>
      <c r="BQ993">
        <v>0</v>
      </c>
      <c r="BR993">
        <v>0</v>
      </c>
      <c r="BS993" s="15">
        <v>0</v>
      </c>
      <c r="BT993">
        <v>1</v>
      </c>
      <c r="BU993">
        <v>1</v>
      </c>
      <c r="BV993">
        <v>0</v>
      </c>
      <c r="BW993">
        <v>0</v>
      </c>
      <c r="BX993">
        <v>1</v>
      </c>
      <c r="BY993">
        <v>1</v>
      </c>
      <c r="BZ993">
        <v>1</v>
      </c>
      <c r="CA993">
        <v>0</v>
      </c>
      <c r="CB993">
        <v>0</v>
      </c>
      <c r="CC993">
        <v>0</v>
      </c>
      <c r="CD993">
        <v>1</v>
      </c>
      <c r="CE993" s="15">
        <v>1</v>
      </c>
      <c r="CF993">
        <v>0.29799999999999999</v>
      </c>
      <c r="CG993">
        <v>149</v>
      </c>
      <c r="CH993">
        <v>1</v>
      </c>
      <c r="CI993">
        <v>0</v>
      </c>
      <c r="CJ993">
        <v>33</v>
      </c>
      <c r="CK993" s="28" t="s">
        <v>80</v>
      </c>
    </row>
    <row r="994" spans="1:89" x14ac:dyDescent="0.35">
      <c r="A994">
        <v>993</v>
      </c>
      <c r="B994">
        <v>68</v>
      </c>
      <c r="C994" s="21" t="s">
        <v>235</v>
      </c>
      <c r="D994" s="11">
        <v>14</v>
      </c>
      <c r="E994" s="12">
        <v>9</v>
      </c>
      <c r="F994" s="7">
        <f t="shared" si="168"/>
        <v>1.5555555555555556</v>
      </c>
      <c r="G994" s="8">
        <v>0</v>
      </c>
      <c r="H994" s="9">
        <v>0</v>
      </c>
      <c r="I994" s="9">
        <v>1</v>
      </c>
      <c r="J994" s="9">
        <v>0</v>
      </c>
      <c r="K994" s="9">
        <v>0</v>
      </c>
      <c r="L994" s="8">
        <v>11271</v>
      </c>
      <c r="M994" s="9">
        <v>22</v>
      </c>
      <c r="N994" s="9">
        <f t="shared" si="165"/>
        <v>11248</v>
      </c>
      <c r="O994" s="9">
        <f t="shared" si="166"/>
        <v>20</v>
      </c>
      <c r="P994" s="7">
        <v>11.09</v>
      </c>
      <c r="Q994" s="7">
        <f t="shared" si="169"/>
        <v>16.139999999999997</v>
      </c>
      <c r="R994" s="9">
        <v>1</v>
      </c>
      <c r="S994" s="9">
        <v>0</v>
      </c>
      <c r="T994" s="9">
        <v>0</v>
      </c>
      <c r="U994" s="9">
        <v>0</v>
      </c>
      <c r="V994" s="9">
        <v>0</v>
      </c>
      <c r="W994" s="25">
        <v>1</v>
      </c>
      <c r="X994" s="9">
        <v>1</v>
      </c>
      <c r="Y994" s="9">
        <v>0</v>
      </c>
      <c r="Z994" s="25">
        <v>0</v>
      </c>
      <c r="AA994" s="9">
        <v>0</v>
      </c>
      <c r="AB994" s="25">
        <v>1</v>
      </c>
      <c r="AC994" s="17">
        <v>2002</v>
      </c>
      <c r="AD994" s="27" t="s">
        <v>87</v>
      </c>
      <c r="AE994" s="27" t="s">
        <v>87</v>
      </c>
      <c r="AF994" s="27" t="s">
        <v>87</v>
      </c>
      <c r="AG994" s="34" t="s">
        <v>87</v>
      </c>
      <c r="AH994" s="33" t="s">
        <v>87</v>
      </c>
      <c r="AI994" s="15" t="s">
        <v>87</v>
      </c>
      <c r="AJ994">
        <v>0.51</v>
      </c>
      <c r="AK994" s="31">
        <f t="shared" si="173"/>
        <v>0.49</v>
      </c>
      <c r="AL994" t="s">
        <v>87</v>
      </c>
      <c r="AM994" s="31" t="s">
        <v>87</v>
      </c>
      <c r="AN994">
        <v>0</v>
      </c>
      <c r="AO994" s="15">
        <v>1</v>
      </c>
      <c r="AP994">
        <v>0</v>
      </c>
      <c r="AQ994" s="15">
        <v>1</v>
      </c>
      <c r="AR994" s="15" t="s">
        <v>5</v>
      </c>
      <c r="AS994">
        <v>0</v>
      </c>
      <c r="AT994">
        <v>1</v>
      </c>
      <c r="AU994">
        <v>0</v>
      </c>
      <c r="AV994">
        <v>0</v>
      </c>
      <c r="AW994">
        <v>0</v>
      </c>
      <c r="AX994">
        <v>0</v>
      </c>
      <c r="AY994" s="15">
        <v>0</v>
      </c>
      <c r="AZ994">
        <v>0</v>
      </c>
      <c r="BA994">
        <v>1</v>
      </c>
      <c r="BB994" s="15">
        <v>0</v>
      </c>
      <c r="BC994">
        <v>942</v>
      </c>
      <c r="BD994">
        <v>131</v>
      </c>
      <c r="BE994" s="21">
        <v>0.29299999999999998</v>
      </c>
      <c r="BF994" s="21">
        <v>33.229999999999997</v>
      </c>
      <c r="BG994">
        <v>0</v>
      </c>
      <c r="BH994">
        <v>0</v>
      </c>
      <c r="BI994">
        <v>1</v>
      </c>
      <c r="BJ994">
        <v>0</v>
      </c>
      <c r="BK994">
        <v>0</v>
      </c>
      <c r="BL994" s="15">
        <v>0</v>
      </c>
      <c r="BM994">
        <v>0</v>
      </c>
      <c r="BN994">
        <v>0</v>
      </c>
      <c r="BO994">
        <v>1</v>
      </c>
      <c r="BP994" s="15">
        <v>0</v>
      </c>
      <c r="BQ994">
        <v>0</v>
      </c>
      <c r="BR994">
        <v>0</v>
      </c>
      <c r="BS994" s="15">
        <v>0</v>
      </c>
      <c r="BT994">
        <v>1</v>
      </c>
      <c r="BU994">
        <v>1</v>
      </c>
      <c r="BV994">
        <v>0</v>
      </c>
      <c r="BW994">
        <v>0</v>
      </c>
      <c r="BX994">
        <v>1</v>
      </c>
      <c r="BY994">
        <v>1</v>
      </c>
      <c r="BZ994">
        <v>1</v>
      </c>
      <c r="CA994">
        <v>0</v>
      </c>
      <c r="CB994">
        <v>0</v>
      </c>
      <c r="CC994">
        <v>0</v>
      </c>
      <c r="CD994">
        <v>1</v>
      </c>
      <c r="CE994" s="15">
        <v>1</v>
      </c>
      <c r="CF994">
        <v>0.29799999999999999</v>
      </c>
      <c r="CG994">
        <v>149</v>
      </c>
      <c r="CH994">
        <v>1</v>
      </c>
      <c r="CI994">
        <v>0</v>
      </c>
      <c r="CJ994">
        <v>33</v>
      </c>
      <c r="CK994" s="28" t="s">
        <v>80</v>
      </c>
    </row>
    <row r="995" spans="1:89" x14ac:dyDescent="0.35">
      <c r="A995">
        <v>994</v>
      </c>
      <c r="B995">
        <v>68</v>
      </c>
      <c r="C995" s="21" t="s">
        <v>235</v>
      </c>
      <c r="D995" s="11">
        <v>12</v>
      </c>
      <c r="E995" s="12">
        <v>8</v>
      </c>
      <c r="F995" s="7">
        <f t="shared" si="168"/>
        <v>1.5</v>
      </c>
      <c r="G995" s="8">
        <v>0</v>
      </c>
      <c r="H995" s="9">
        <v>0</v>
      </c>
      <c r="I995" s="9">
        <v>1</v>
      </c>
      <c r="J995" s="9">
        <v>0</v>
      </c>
      <c r="K995" s="9">
        <v>0</v>
      </c>
      <c r="L995" s="8">
        <v>11271</v>
      </c>
      <c r="M995" s="9">
        <v>22</v>
      </c>
      <c r="N995" s="9">
        <f t="shared" si="165"/>
        <v>11248</v>
      </c>
      <c r="O995" s="9">
        <f t="shared" si="166"/>
        <v>20</v>
      </c>
      <c r="P995" s="7">
        <v>8.73</v>
      </c>
      <c r="Q995" s="7">
        <f t="shared" si="169"/>
        <v>16.72</v>
      </c>
      <c r="R995" s="9">
        <v>1</v>
      </c>
      <c r="S995" s="9">
        <v>0</v>
      </c>
      <c r="T995" s="9">
        <v>0</v>
      </c>
      <c r="U995" s="9">
        <v>0</v>
      </c>
      <c r="V995" s="9">
        <v>0</v>
      </c>
      <c r="W995" s="25">
        <v>1</v>
      </c>
      <c r="X995" s="9">
        <v>1</v>
      </c>
      <c r="Y995" s="9">
        <v>0</v>
      </c>
      <c r="Z995" s="25">
        <v>0</v>
      </c>
      <c r="AA995" s="9">
        <v>0</v>
      </c>
      <c r="AB995" s="25">
        <v>1</v>
      </c>
      <c r="AC995" s="17">
        <v>2002</v>
      </c>
      <c r="AD995" s="27" t="s">
        <v>87</v>
      </c>
      <c r="AE995" s="27" t="s">
        <v>87</v>
      </c>
      <c r="AF995" s="27" t="s">
        <v>87</v>
      </c>
      <c r="AG995" s="34" t="s">
        <v>87</v>
      </c>
      <c r="AH995" s="33" t="s">
        <v>87</v>
      </c>
      <c r="AI995" s="15" t="s">
        <v>87</v>
      </c>
      <c r="AJ995">
        <v>0.51</v>
      </c>
      <c r="AK995" s="31">
        <f t="shared" si="173"/>
        <v>0.49</v>
      </c>
      <c r="AL995" t="s">
        <v>87</v>
      </c>
      <c r="AM995" s="31" t="s">
        <v>87</v>
      </c>
      <c r="AN995">
        <v>0</v>
      </c>
      <c r="AO995" s="15">
        <v>1</v>
      </c>
      <c r="AP995">
        <v>0.75</v>
      </c>
      <c r="AQ995" s="15">
        <f>1-AP995</f>
        <v>0.25</v>
      </c>
      <c r="AR995" s="15" t="s">
        <v>5</v>
      </c>
      <c r="AS995">
        <v>0</v>
      </c>
      <c r="AT995">
        <v>1</v>
      </c>
      <c r="AU995">
        <v>0</v>
      </c>
      <c r="AV995">
        <v>0</v>
      </c>
      <c r="AW995">
        <v>0</v>
      </c>
      <c r="AX995">
        <v>0</v>
      </c>
      <c r="AY995" s="15">
        <v>0</v>
      </c>
      <c r="AZ995">
        <v>0</v>
      </c>
      <c r="BA995">
        <v>1</v>
      </c>
      <c r="BB995" s="15">
        <v>0</v>
      </c>
      <c r="BC995">
        <v>942</v>
      </c>
      <c r="BD995">
        <v>131</v>
      </c>
      <c r="BE995" s="21">
        <v>0.29299999999999998</v>
      </c>
      <c r="BF995" s="21">
        <v>31.45</v>
      </c>
      <c r="BG995">
        <v>1</v>
      </c>
      <c r="BH995">
        <v>0</v>
      </c>
      <c r="BI995">
        <v>0</v>
      </c>
      <c r="BJ995">
        <v>0</v>
      </c>
      <c r="BK995">
        <v>0</v>
      </c>
      <c r="BL995" s="15">
        <v>0</v>
      </c>
      <c r="BM995">
        <v>0</v>
      </c>
      <c r="BN995">
        <v>0</v>
      </c>
      <c r="BO995">
        <v>1</v>
      </c>
      <c r="BP995" s="15">
        <v>0</v>
      </c>
      <c r="BQ995">
        <v>0</v>
      </c>
      <c r="BR995">
        <v>0</v>
      </c>
      <c r="BS995" s="15">
        <v>0</v>
      </c>
      <c r="BT995">
        <v>1</v>
      </c>
      <c r="BU995">
        <v>1</v>
      </c>
      <c r="BV995">
        <v>0</v>
      </c>
      <c r="BW995">
        <v>0</v>
      </c>
      <c r="BX995">
        <v>1</v>
      </c>
      <c r="BY995">
        <v>1</v>
      </c>
      <c r="BZ995">
        <v>1</v>
      </c>
      <c r="CA995">
        <v>0</v>
      </c>
      <c r="CB995">
        <v>0</v>
      </c>
      <c r="CC995">
        <v>0</v>
      </c>
      <c r="CD995">
        <v>1</v>
      </c>
      <c r="CE995" s="15">
        <v>1</v>
      </c>
      <c r="CF995">
        <v>0.29799999999999999</v>
      </c>
      <c r="CG995">
        <v>149</v>
      </c>
      <c r="CH995">
        <v>1</v>
      </c>
      <c r="CI995">
        <v>0</v>
      </c>
      <c r="CJ995">
        <v>33</v>
      </c>
      <c r="CK995" s="28" t="s">
        <v>80</v>
      </c>
    </row>
    <row r="996" spans="1:89" x14ac:dyDescent="0.35">
      <c r="A996">
        <v>995</v>
      </c>
      <c r="B996">
        <v>68</v>
      </c>
      <c r="C996" s="21" t="s">
        <v>235</v>
      </c>
      <c r="D996" s="11">
        <v>37</v>
      </c>
      <c r="E996" s="12">
        <v>12</v>
      </c>
      <c r="F996" s="7">
        <f t="shared" si="168"/>
        <v>3.0833333333333335</v>
      </c>
      <c r="G996" s="8">
        <v>0</v>
      </c>
      <c r="H996" s="9">
        <v>0</v>
      </c>
      <c r="I996" s="9">
        <v>1</v>
      </c>
      <c r="J996" s="9">
        <v>0</v>
      </c>
      <c r="K996" s="9">
        <v>0</v>
      </c>
      <c r="L996" s="8">
        <v>11271</v>
      </c>
      <c r="M996" s="9">
        <v>22</v>
      </c>
      <c r="N996" s="9">
        <f t="shared" si="165"/>
        <v>11248</v>
      </c>
      <c r="O996" s="9">
        <f t="shared" si="166"/>
        <v>20</v>
      </c>
      <c r="P996" s="7">
        <v>9.24</v>
      </c>
      <c r="Q996" s="7">
        <f t="shared" si="169"/>
        <v>17.5</v>
      </c>
      <c r="R996" s="9">
        <v>1</v>
      </c>
      <c r="S996" s="9">
        <v>0</v>
      </c>
      <c r="T996" s="9">
        <v>0</v>
      </c>
      <c r="U996" s="9">
        <v>0</v>
      </c>
      <c r="V996" s="9">
        <v>0</v>
      </c>
      <c r="W996" s="25">
        <v>1</v>
      </c>
      <c r="X996" s="9">
        <v>1</v>
      </c>
      <c r="Y996" s="9">
        <v>0</v>
      </c>
      <c r="Z996" s="25">
        <v>0</v>
      </c>
      <c r="AA996" s="9">
        <v>0</v>
      </c>
      <c r="AB996" s="25">
        <v>1</v>
      </c>
      <c r="AC996" s="17">
        <v>2002</v>
      </c>
      <c r="AD996" s="27" t="s">
        <v>87</v>
      </c>
      <c r="AE996" s="27" t="s">
        <v>87</v>
      </c>
      <c r="AF996" s="27" t="s">
        <v>87</v>
      </c>
      <c r="AG996" s="34" t="s">
        <v>87</v>
      </c>
      <c r="AH996" s="33" t="s">
        <v>87</v>
      </c>
      <c r="AI996" s="15" t="s">
        <v>87</v>
      </c>
      <c r="AJ996">
        <v>0.49</v>
      </c>
      <c r="AK996" s="31">
        <f t="shared" si="173"/>
        <v>0.51</v>
      </c>
      <c r="AL996" t="s">
        <v>87</v>
      </c>
      <c r="AM996" s="31" t="s">
        <v>87</v>
      </c>
      <c r="AN996">
        <v>0</v>
      </c>
      <c r="AO996" s="15">
        <v>1</v>
      </c>
      <c r="AP996">
        <v>0.76</v>
      </c>
      <c r="AQ996" s="15">
        <f>1-AP996</f>
        <v>0.24</v>
      </c>
      <c r="AR996" s="15" t="s">
        <v>5</v>
      </c>
      <c r="AS996">
        <v>0</v>
      </c>
      <c r="AT996">
        <v>1</v>
      </c>
      <c r="AU996">
        <v>0</v>
      </c>
      <c r="AV996">
        <v>0</v>
      </c>
      <c r="AW996">
        <v>0</v>
      </c>
      <c r="AX996">
        <v>0</v>
      </c>
      <c r="AY996" s="15">
        <v>0</v>
      </c>
      <c r="AZ996">
        <v>0</v>
      </c>
      <c r="BA996">
        <v>1</v>
      </c>
      <c r="BB996" s="15">
        <v>0</v>
      </c>
      <c r="BC996">
        <v>942</v>
      </c>
      <c r="BD996">
        <v>131</v>
      </c>
      <c r="BE996" s="21">
        <v>0.29299999999999998</v>
      </c>
      <c r="BF996" s="21">
        <v>32.74</v>
      </c>
      <c r="BG996">
        <v>0</v>
      </c>
      <c r="BH996">
        <v>0</v>
      </c>
      <c r="BI996">
        <v>1</v>
      </c>
      <c r="BJ996">
        <v>0</v>
      </c>
      <c r="BK996">
        <v>0</v>
      </c>
      <c r="BL996" s="15">
        <v>0</v>
      </c>
      <c r="BM996">
        <v>0</v>
      </c>
      <c r="BN996">
        <v>0</v>
      </c>
      <c r="BO996">
        <v>1</v>
      </c>
      <c r="BP996" s="15">
        <v>0</v>
      </c>
      <c r="BQ996">
        <v>0</v>
      </c>
      <c r="BR996">
        <v>0</v>
      </c>
      <c r="BS996" s="15">
        <v>0</v>
      </c>
      <c r="BT996">
        <v>1</v>
      </c>
      <c r="BU996">
        <v>1</v>
      </c>
      <c r="BV996">
        <v>0</v>
      </c>
      <c r="BW996">
        <v>0</v>
      </c>
      <c r="BX996">
        <v>1</v>
      </c>
      <c r="BY996">
        <v>1</v>
      </c>
      <c r="BZ996">
        <v>1</v>
      </c>
      <c r="CA996">
        <v>0</v>
      </c>
      <c r="CB996">
        <v>0</v>
      </c>
      <c r="CC996">
        <v>0</v>
      </c>
      <c r="CD996">
        <v>1</v>
      </c>
      <c r="CE996" s="15">
        <v>1</v>
      </c>
      <c r="CF996">
        <v>0.29799999999999999</v>
      </c>
      <c r="CG996">
        <v>149</v>
      </c>
      <c r="CH996">
        <v>1</v>
      </c>
      <c r="CI996">
        <v>0</v>
      </c>
      <c r="CJ996">
        <v>33</v>
      </c>
      <c r="CK996" s="28" t="s">
        <v>80</v>
      </c>
    </row>
    <row r="997" spans="1:89" x14ac:dyDescent="0.35">
      <c r="A997">
        <v>996</v>
      </c>
      <c r="B997">
        <v>69</v>
      </c>
      <c r="C997" s="21" t="s">
        <v>236</v>
      </c>
      <c r="D997" s="11">
        <v>6.08</v>
      </c>
      <c r="E997" s="12">
        <v>0.1</v>
      </c>
      <c r="F997" s="7">
        <f t="shared" si="168"/>
        <v>60.8</v>
      </c>
      <c r="G997" s="8">
        <v>0</v>
      </c>
      <c r="H997" s="9">
        <v>0</v>
      </c>
      <c r="I997" s="9">
        <v>0</v>
      </c>
      <c r="J997" s="9">
        <v>1</v>
      </c>
      <c r="K997" s="9">
        <v>0</v>
      </c>
      <c r="L997" s="8">
        <v>990357</v>
      </c>
      <c r="M997" s="9">
        <v>3</v>
      </c>
      <c r="N997" s="9">
        <f t="shared" si="165"/>
        <v>990353</v>
      </c>
      <c r="O997" s="9">
        <f t="shared" si="166"/>
        <v>15</v>
      </c>
      <c r="P997" s="7">
        <v>5.6</v>
      </c>
      <c r="Q997" s="7">
        <v>9.23</v>
      </c>
      <c r="R997" s="9">
        <v>1</v>
      </c>
      <c r="S997" s="9">
        <v>0</v>
      </c>
      <c r="T997" s="9">
        <v>1</v>
      </c>
      <c r="U997" s="9">
        <v>0</v>
      </c>
      <c r="V997" s="9">
        <v>0</v>
      </c>
      <c r="W997" s="25">
        <v>0</v>
      </c>
      <c r="X997" s="9">
        <v>0</v>
      </c>
      <c r="Y997" s="9">
        <v>0</v>
      </c>
      <c r="Z997" s="25">
        <v>1</v>
      </c>
      <c r="AA997" s="9">
        <v>0</v>
      </c>
      <c r="AB997" s="25">
        <v>1</v>
      </c>
      <c r="AC997" s="17">
        <v>1986</v>
      </c>
      <c r="AD997" s="27" t="s">
        <v>87</v>
      </c>
      <c r="AE997" s="27" t="s">
        <v>87</v>
      </c>
      <c r="AF997" s="27" t="s">
        <v>87</v>
      </c>
      <c r="AG997" s="34" t="s">
        <v>87</v>
      </c>
      <c r="AH997" s="33">
        <v>1</v>
      </c>
      <c r="AI997" s="15">
        <v>0</v>
      </c>
      <c r="AJ997">
        <v>0.66900000000000004</v>
      </c>
      <c r="AK997" s="31">
        <f t="shared" si="173"/>
        <v>0.33099999999999996</v>
      </c>
      <c r="AL997">
        <v>1</v>
      </c>
      <c r="AM997" s="31">
        <v>0</v>
      </c>
      <c r="AN997">
        <v>1</v>
      </c>
      <c r="AO997" s="15">
        <v>0</v>
      </c>
      <c r="AP997" t="s">
        <v>87</v>
      </c>
      <c r="AQ997" s="15" t="s">
        <v>87</v>
      </c>
      <c r="AR997" s="15" t="s">
        <v>203</v>
      </c>
      <c r="AS997">
        <v>1</v>
      </c>
      <c r="AT997">
        <v>0</v>
      </c>
      <c r="AU997">
        <v>0</v>
      </c>
      <c r="AV997">
        <v>0</v>
      </c>
      <c r="AW997">
        <v>0</v>
      </c>
      <c r="AX997">
        <v>0</v>
      </c>
      <c r="AY997" s="15">
        <v>0</v>
      </c>
      <c r="AZ997">
        <v>1</v>
      </c>
      <c r="BA997">
        <v>0</v>
      </c>
      <c r="BB997" s="15">
        <v>0</v>
      </c>
      <c r="BC997">
        <v>7294</v>
      </c>
      <c r="BD997">
        <v>760</v>
      </c>
      <c r="BE997" s="21">
        <v>0.95</v>
      </c>
      <c r="BF997" s="21">
        <v>34.99</v>
      </c>
      <c r="BG997">
        <v>1</v>
      </c>
      <c r="BH997">
        <v>0</v>
      </c>
      <c r="BI997">
        <v>0</v>
      </c>
      <c r="BJ997">
        <v>0</v>
      </c>
      <c r="BK997">
        <v>0</v>
      </c>
      <c r="BL997" s="15">
        <v>0</v>
      </c>
      <c r="BM997">
        <v>0</v>
      </c>
      <c r="BN997">
        <v>0</v>
      </c>
      <c r="BO997">
        <v>1</v>
      </c>
      <c r="BP997" s="15">
        <v>0</v>
      </c>
      <c r="BQ997">
        <v>0</v>
      </c>
      <c r="BR997">
        <v>0</v>
      </c>
      <c r="BS997" s="15">
        <v>0</v>
      </c>
      <c r="BT997">
        <v>1</v>
      </c>
      <c r="BU997">
        <v>1</v>
      </c>
      <c r="BV997">
        <v>1</v>
      </c>
      <c r="BW997">
        <v>1</v>
      </c>
      <c r="BX997">
        <v>0</v>
      </c>
      <c r="BY997">
        <v>0</v>
      </c>
      <c r="BZ997">
        <v>1</v>
      </c>
      <c r="CA997">
        <v>0</v>
      </c>
      <c r="CB997">
        <v>0</v>
      </c>
      <c r="CC997">
        <v>1</v>
      </c>
      <c r="CD997">
        <v>0</v>
      </c>
      <c r="CE997" s="15">
        <v>0</v>
      </c>
      <c r="CF997">
        <v>0.04</v>
      </c>
      <c r="CG997">
        <v>4</v>
      </c>
      <c r="CH997">
        <v>1</v>
      </c>
      <c r="CI997">
        <v>0</v>
      </c>
      <c r="CJ997">
        <v>38</v>
      </c>
      <c r="CK997" s="28" t="s">
        <v>80</v>
      </c>
    </row>
    <row r="998" spans="1:89" x14ac:dyDescent="0.35">
      <c r="A998">
        <v>997</v>
      </c>
      <c r="B998">
        <v>69</v>
      </c>
      <c r="C998" s="21" t="s">
        <v>236</v>
      </c>
      <c r="D998" s="11">
        <v>7.19</v>
      </c>
      <c r="E998" s="12">
        <v>0.1</v>
      </c>
      <c r="F998" s="7">
        <f t="shared" si="168"/>
        <v>71.900000000000006</v>
      </c>
      <c r="G998" s="8">
        <v>0</v>
      </c>
      <c r="H998" s="9">
        <v>0</v>
      </c>
      <c r="I998" s="9">
        <v>0</v>
      </c>
      <c r="J998" s="9">
        <v>1</v>
      </c>
      <c r="K998" s="9">
        <v>0</v>
      </c>
      <c r="L998" s="8">
        <v>1464737</v>
      </c>
      <c r="M998" s="9">
        <v>3</v>
      </c>
      <c r="N998" s="9">
        <f t="shared" si="165"/>
        <v>1464733</v>
      </c>
      <c r="O998" s="9">
        <f t="shared" si="166"/>
        <v>15</v>
      </c>
      <c r="P998" s="7">
        <v>7.08</v>
      </c>
      <c r="Q998" s="7">
        <v>8.42</v>
      </c>
      <c r="R998" s="9">
        <v>1</v>
      </c>
      <c r="S998" s="9">
        <v>0</v>
      </c>
      <c r="T998" s="9">
        <v>1</v>
      </c>
      <c r="U998" s="9">
        <v>0</v>
      </c>
      <c r="V998" s="9">
        <v>0</v>
      </c>
      <c r="W998" s="25">
        <v>0</v>
      </c>
      <c r="X998" s="9">
        <v>0</v>
      </c>
      <c r="Y998" s="9">
        <v>0</v>
      </c>
      <c r="Z998" s="25">
        <v>1</v>
      </c>
      <c r="AA998" s="9">
        <v>0</v>
      </c>
      <c r="AB998" s="25">
        <v>1</v>
      </c>
      <c r="AC998" s="17">
        <v>1996</v>
      </c>
      <c r="AD998" s="27" t="s">
        <v>87</v>
      </c>
      <c r="AE998" s="27" t="s">
        <v>87</v>
      </c>
      <c r="AF998" s="27" t="s">
        <v>87</v>
      </c>
      <c r="AG998" s="34" t="s">
        <v>87</v>
      </c>
      <c r="AH998" s="33">
        <v>1</v>
      </c>
      <c r="AI998" s="15">
        <v>0</v>
      </c>
      <c r="AJ998">
        <v>0.60099999999999998</v>
      </c>
      <c r="AK998" s="31">
        <f t="shared" si="173"/>
        <v>0.39900000000000002</v>
      </c>
      <c r="AL998">
        <v>1</v>
      </c>
      <c r="AM998" s="31">
        <v>0</v>
      </c>
      <c r="AN998">
        <v>1</v>
      </c>
      <c r="AO998" s="15">
        <v>0</v>
      </c>
      <c r="AP998" t="s">
        <v>87</v>
      </c>
      <c r="AQ998" s="15" t="s">
        <v>87</v>
      </c>
      <c r="AR998" s="15" t="s">
        <v>203</v>
      </c>
      <c r="AS998">
        <v>1</v>
      </c>
      <c r="AT998">
        <v>0</v>
      </c>
      <c r="AU998">
        <v>0</v>
      </c>
      <c r="AV998">
        <v>0</v>
      </c>
      <c r="AW998">
        <v>0</v>
      </c>
      <c r="AX998">
        <v>0</v>
      </c>
      <c r="AY998" s="15">
        <v>0</v>
      </c>
      <c r="AZ998">
        <v>1</v>
      </c>
      <c r="BA998">
        <v>0</v>
      </c>
      <c r="BB998" s="15">
        <v>0</v>
      </c>
      <c r="BC998">
        <v>10406</v>
      </c>
      <c r="BD998">
        <v>775</v>
      </c>
      <c r="BE998" s="21">
        <v>0.95</v>
      </c>
      <c r="BF998" s="21">
        <v>35.799999999999997</v>
      </c>
      <c r="BG998">
        <v>1</v>
      </c>
      <c r="BH998">
        <v>0</v>
      </c>
      <c r="BI998">
        <v>0</v>
      </c>
      <c r="BJ998">
        <v>0</v>
      </c>
      <c r="BK998">
        <v>0</v>
      </c>
      <c r="BL998" s="15">
        <v>0</v>
      </c>
      <c r="BM998">
        <v>0</v>
      </c>
      <c r="BN998">
        <v>0</v>
      </c>
      <c r="BO998">
        <v>1</v>
      </c>
      <c r="BP998" s="15">
        <v>0</v>
      </c>
      <c r="BQ998">
        <v>0</v>
      </c>
      <c r="BR998">
        <v>0</v>
      </c>
      <c r="BS998" s="15">
        <v>0</v>
      </c>
      <c r="BT998">
        <v>1</v>
      </c>
      <c r="BU998">
        <v>1</v>
      </c>
      <c r="BV998">
        <v>1</v>
      </c>
      <c r="BW998">
        <v>1</v>
      </c>
      <c r="BX998">
        <v>0</v>
      </c>
      <c r="BY998">
        <v>0</v>
      </c>
      <c r="BZ998">
        <v>1</v>
      </c>
      <c r="CA998">
        <v>0</v>
      </c>
      <c r="CB998">
        <v>0</v>
      </c>
      <c r="CC998">
        <v>1</v>
      </c>
      <c r="CD998">
        <v>0</v>
      </c>
      <c r="CE998" s="15">
        <v>0</v>
      </c>
      <c r="CF998">
        <v>0.04</v>
      </c>
      <c r="CG998">
        <v>4</v>
      </c>
      <c r="CH998">
        <v>1</v>
      </c>
      <c r="CI998">
        <v>0</v>
      </c>
      <c r="CJ998">
        <v>38</v>
      </c>
      <c r="CK998" s="28" t="s">
        <v>80</v>
      </c>
    </row>
    <row r="999" spans="1:89" x14ac:dyDescent="0.35">
      <c r="A999">
        <v>998</v>
      </c>
      <c r="B999">
        <v>69</v>
      </c>
      <c r="C999" s="21" t="s">
        <v>236</v>
      </c>
      <c r="D999" s="11">
        <v>7.3</v>
      </c>
      <c r="E999" s="12">
        <v>0.1</v>
      </c>
      <c r="F999" s="7">
        <f t="shared" si="168"/>
        <v>73</v>
      </c>
      <c r="G999" s="8">
        <v>0</v>
      </c>
      <c r="H999" s="9">
        <v>0</v>
      </c>
      <c r="I999" s="9">
        <v>0</v>
      </c>
      <c r="J999" s="9">
        <v>1</v>
      </c>
      <c r="K999" s="9">
        <v>0</v>
      </c>
      <c r="L999" s="8">
        <v>1981128</v>
      </c>
      <c r="M999" s="9">
        <v>3</v>
      </c>
      <c r="N999" s="9">
        <f t="shared" si="165"/>
        <v>1981124</v>
      </c>
      <c r="O999" s="9">
        <f t="shared" si="166"/>
        <v>15</v>
      </c>
      <c r="P999" s="7">
        <v>8.6</v>
      </c>
      <c r="Q999" s="7">
        <v>7.51</v>
      </c>
      <c r="R999" s="9">
        <v>1</v>
      </c>
      <c r="S999" s="9">
        <v>0</v>
      </c>
      <c r="T999" s="9">
        <v>1</v>
      </c>
      <c r="U999" s="9">
        <v>0</v>
      </c>
      <c r="V999" s="9">
        <v>0</v>
      </c>
      <c r="W999" s="25">
        <v>0</v>
      </c>
      <c r="X999" s="9">
        <v>0</v>
      </c>
      <c r="Y999" s="9">
        <v>0</v>
      </c>
      <c r="Z999" s="25">
        <v>1</v>
      </c>
      <c r="AA999" s="9">
        <v>0</v>
      </c>
      <c r="AB999" s="25">
        <v>1</v>
      </c>
      <c r="AC999" s="17">
        <v>2005</v>
      </c>
      <c r="AD999" s="27" t="s">
        <v>87</v>
      </c>
      <c r="AE999" s="27" t="s">
        <v>87</v>
      </c>
      <c r="AF999" s="27" t="s">
        <v>87</v>
      </c>
      <c r="AG999" s="34" t="s">
        <v>87</v>
      </c>
      <c r="AH999" s="33">
        <v>1</v>
      </c>
      <c r="AI999" s="15">
        <v>0</v>
      </c>
      <c r="AJ999">
        <v>0.57799999999999996</v>
      </c>
      <c r="AK999" s="31">
        <f t="shared" si="173"/>
        <v>0.42200000000000004</v>
      </c>
      <c r="AL999">
        <v>1</v>
      </c>
      <c r="AM999" s="31">
        <v>0</v>
      </c>
      <c r="AN999">
        <v>1</v>
      </c>
      <c r="AO999" s="15">
        <v>0</v>
      </c>
      <c r="AP999" t="s">
        <v>87</v>
      </c>
      <c r="AQ999" s="15" t="s">
        <v>87</v>
      </c>
      <c r="AR999" s="15" t="s">
        <v>203</v>
      </c>
      <c r="AS999">
        <v>1</v>
      </c>
      <c r="AT999">
        <v>0</v>
      </c>
      <c r="AU999">
        <v>0</v>
      </c>
      <c r="AV999">
        <v>0</v>
      </c>
      <c r="AW999">
        <v>0</v>
      </c>
      <c r="AX999">
        <v>0</v>
      </c>
      <c r="AY999" s="15">
        <v>0</v>
      </c>
      <c r="AZ999">
        <v>1</v>
      </c>
      <c r="BA999">
        <v>0</v>
      </c>
      <c r="BB999" s="15">
        <v>0</v>
      </c>
      <c r="BC999">
        <v>12511</v>
      </c>
      <c r="BD999">
        <v>825</v>
      </c>
      <c r="BE999" s="21">
        <v>0.96699999999999997</v>
      </c>
      <c r="BF999" s="21">
        <v>37.270000000000003</v>
      </c>
      <c r="BG999">
        <v>1</v>
      </c>
      <c r="BH999">
        <v>0</v>
      </c>
      <c r="BI999">
        <v>0</v>
      </c>
      <c r="BJ999">
        <v>0</v>
      </c>
      <c r="BK999">
        <v>0</v>
      </c>
      <c r="BL999" s="15">
        <v>0</v>
      </c>
      <c r="BM999">
        <v>0</v>
      </c>
      <c r="BN999">
        <v>0</v>
      </c>
      <c r="BO999">
        <v>1</v>
      </c>
      <c r="BP999" s="15">
        <v>0</v>
      </c>
      <c r="BQ999">
        <v>0</v>
      </c>
      <c r="BR999">
        <v>0</v>
      </c>
      <c r="BS999" s="15">
        <v>0</v>
      </c>
      <c r="BT999">
        <v>1</v>
      </c>
      <c r="BU999">
        <v>1</v>
      </c>
      <c r="BV999">
        <v>1</v>
      </c>
      <c r="BW999">
        <v>1</v>
      </c>
      <c r="BX999">
        <v>0</v>
      </c>
      <c r="BY999">
        <v>0</v>
      </c>
      <c r="BZ999">
        <v>1</v>
      </c>
      <c r="CA999">
        <v>0</v>
      </c>
      <c r="CB999">
        <v>0</v>
      </c>
      <c r="CC999">
        <v>1</v>
      </c>
      <c r="CD999">
        <v>0</v>
      </c>
      <c r="CE999" s="15">
        <v>0</v>
      </c>
      <c r="CF999">
        <v>0.04</v>
      </c>
      <c r="CG999">
        <v>4</v>
      </c>
      <c r="CH999">
        <v>1</v>
      </c>
      <c r="CI999">
        <v>0</v>
      </c>
      <c r="CJ999">
        <v>38</v>
      </c>
      <c r="CK999" s="28" t="s">
        <v>80</v>
      </c>
    </row>
    <row r="1000" spans="1:89" x14ac:dyDescent="0.35">
      <c r="A1000">
        <v>999</v>
      </c>
      <c r="B1000">
        <v>69</v>
      </c>
      <c r="C1000" s="21" t="s">
        <v>236</v>
      </c>
      <c r="D1000" s="11">
        <v>7.15</v>
      </c>
      <c r="E1000" s="12">
        <v>0.1</v>
      </c>
      <c r="F1000" s="7">
        <f t="shared" si="168"/>
        <v>71.5</v>
      </c>
      <c r="G1000" s="8">
        <v>0</v>
      </c>
      <c r="H1000" s="9">
        <v>0</v>
      </c>
      <c r="I1000" s="9">
        <v>0</v>
      </c>
      <c r="J1000" s="9">
        <v>1</v>
      </c>
      <c r="K1000" s="9">
        <v>0</v>
      </c>
      <c r="L1000" s="8">
        <v>2042134</v>
      </c>
      <c r="M1000" s="9">
        <v>3</v>
      </c>
      <c r="N1000" s="9">
        <f t="shared" si="165"/>
        <v>2042130</v>
      </c>
      <c r="O1000" s="9">
        <f t="shared" si="166"/>
        <v>15</v>
      </c>
      <c r="P1000" s="7">
        <v>9.51</v>
      </c>
      <c r="Q1000" s="7">
        <v>7.9</v>
      </c>
      <c r="R1000" s="9">
        <v>1</v>
      </c>
      <c r="S1000" s="9">
        <v>0</v>
      </c>
      <c r="T1000" s="9">
        <v>1</v>
      </c>
      <c r="U1000" s="9">
        <v>0</v>
      </c>
      <c r="V1000" s="9">
        <v>0</v>
      </c>
      <c r="W1000" s="25">
        <v>0</v>
      </c>
      <c r="X1000" s="9">
        <v>0</v>
      </c>
      <c r="Y1000" s="9">
        <v>0</v>
      </c>
      <c r="Z1000" s="25">
        <v>1</v>
      </c>
      <c r="AA1000" s="9">
        <v>0</v>
      </c>
      <c r="AB1000" s="25">
        <v>1</v>
      </c>
      <c r="AC1000" s="17">
        <v>2010</v>
      </c>
      <c r="AD1000" s="27" t="s">
        <v>87</v>
      </c>
      <c r="AE1000" s="27" t="s">
        <v>87</v>
      </c>
      <c r="AF1000" s="27" t="s">
        <v>87</v>
      </c>
      <c r="AG1000" s="34" t="s">
        <v>87</v>
      </c>
      <c r="AH1000" s="33">
        <v>1</v>
      </c>
      <c r="AI1000" s="15">
        <v>0</v>
      </c>
      <c r="AJ1000">
        <v>0.54800000000000004</v>
      </c>
      <c r="AK1000" s="31">
        <f t="shared" si="173"/>
        <v>0.45199999999999996</v>
      </c>
      <c r="AL1000">
        <v>1</v>
      </c>
      <c r="AM1000" s="31">
        <v>0</v>
      </c>
      <c r="AN1000">
        <v>1</v>
      </c>
      <c r="AO1000" s="15">
        <v>0</v>
      </c>
      <c r="AP1000" t="s">
        <v>87</v>
      </c>
      <c r="AQ1000" s="15" t="s">
        <v>87</v>
      </c>
      <c r="AR1000" s="15" t="s">
        <v>203</v>
      </c>
      <c r="AS1000">
        <v>1</v>
      </c>
      <c r="AT1000">
        <v>0</v>
      </c>
      <c r="AU1000">
        <v>0</v>
      </c>
      <c r="AV1000">
        <v>0</v>
      </c>
      <c r="AW1000">
        <v>0</v>
      </c>
      <c r="AX1000">
        <v>0</v>
      </c>
      <c r="AY1000" s="15">
        <v>0</v>
      </c>
      <c r="AZ1000">
        <v>1</v>
      </c>
      <c r="BA1000">
        <v>0</v>
      </c>
      <c r="BB1000" s="15">
        <v>0</v>
      </c>
      <c r="BC1000">
        <v>13110</v>
      </c>
      <c r="BD1000">
        <v>960</v>
      </c>
      <c r="BE1000" s="21">
        <v>0.96699999999999997</v>
      </c>
      <c r="BF1000" s="21">
        <v>38.58</v>
      </c>
      <c r="BG1000">
        <v>1</v>
      </c>
      <c r="BH1000">
        <v>0</v>
      </c>
      <c r="BI1000">
        <v>0</v>
      </c>
      <c r="BJ1000">
        <v>0</v>
      </c>
      <c r="BK1000">
        <v>0</v>
      </c>
      <c r="BL1000" s="15">
        <v>0</v>
      </c>
      <c r="BM1000">
        <v>0</v>
      </c>
      <c r="BN1000">
        <v>0</v>
      </c>
      <c r="BO1000">
        <v>1</v>
      </c>
      <c r="BP1000" s="15">
        <v>0</v>
      </c>
      <c r="BQ1000">
        <v>0</v>
      </c>
      <c r="BR1000">
        <v>0</v>
      </c>
      <c r="BS1000" s="15">
        <v>0</v>
      </c>
      <c r="BT1000">
        <v>1</v>
      </c>
      <c r="BU1000">
        <v>1</v>
      </c>
      <c r="BV1000">
        <v>1</v>
      </c>
      <c r="BW1000">
        <v>1</v>
      </c>
      <c r="BX1000">
        <v>0</v>
      </c>
      <c r="BY1000">
        <v>0</v>
      </c>
      <c r="BZ1000">
        <v>1</v>
      </c>
      <c r="CA1000">
        <v>0</v>
      </c>
      <c r="CB1000">
        <v>0</v>
      </c>
      <c r="CC1000">
        <v>1</v>
      </c>
      <c r="CD1000">
        <v>0</v>
      </c>
      <c r="CE1000" s="15">
        <v>0</v>
      </c>
      <c r="CF1000">
        <v>0.04</v>
      </c>
      <c r="CG1000">
        <v>4</v>
      </c>
      <c r="CH1000">
        <v>1</v>
      </c>
      <c r="CI1000">
        <v>0</v>
      </c>
      <c r="CJ1000">
        <v>38</v>
      </c>
      <c r="CK1000" s="28" t="s">
        <v>80</v>
      </c>
    </row>
    <row r="1001" spans="1:89" x14ac:dyDescent="0.35">
      <c r="A1001">
        <v>1000</v>
      </c>
      <c r="B1001">
        <v>69</v>
      </c>
      <c r="C1001" s="21" t="s">
        <v>236</v>
      </c>
      <c r="D1001" s="11">
        <v>7.06</v>
      </c>
      <c r="E1001" s="12">
        <v>0.1</v>
      </c>
      <c r="F1001" s="7">
        <f t="shared" si="168"/>
        <v>70.599999999999994</v>
      </c>
      <c r="G1001" s="8">
        <v>0</v>
      </c>
      <c r="H1001" s="9">
        <v>0</v>
      </c>
      <c r="I1001" s="9">
        <v>0</v>
      </c>
      <c r="J1001" s="9">
        <v>1</v>
      </c>
      <c r="K1001" s="9">
        <v>0</v>
      </c>
      <c r="L1001" s="8">
        <v>1904805</v>
      </c>
      <c r="M1001" s="9">
        <v>3</v>
      </c>
      <c r="N1001" s="9">
        <f t="shared" si="165"/>
        <v>1904801</v>
      </c>
      <c r="O1001" s="9">
        <f t="shared" si="166"/>
        <v>15</v>
      </c>
      <c r="P1001" s="7">
        <v>9.9</v>
      </c>
      <c r="Q1001" s="7">
        <v>8.7200000000000006</v>
      </c>
      <c r="R1001" s="9">
        <v>1</v>
      </c>
      <c r="S1001" s="9">
        <v>0</v>
      </c>
      <c r="T1001" s="9">
        <v>1</v>
      </c>
      <c r="U1001" s="9">
        <v>0</v>
      </c>
      <c r="V1001" s="9">
        <v>0</v>
      </c>
      <c r="W1001" s="25">
        <v>0</v>
      </c>
      <c r="X1001" s="9">
        <v>0</v>
      </c>
      <c r="Y1001" s="9">
        <v>0</v>
      </c>
      <c r="Z1001" s="25">
        <v>1</v>
      </c>
      <c r="AA1001" s="9">
        <v>0</v>
      </c>
      <c r="AB1001" s="25">
        <v>1</v>
      </c>
      <c r="AC1001" s="17">
        <v>2013</v>
      </c>
      <c r="AD1001" s="27" t="s">
        <v>87</v>
      </c>
      <c r="AE1001" s="27" t="s">
        <v>87</v>
      </c>
      <c r="AF1001" s="27" t="s">
        <v>87</v>
      </c>
      <c r="AG1001" s="34" t="s">
        <v>87</v>
      </c>
      <c r="AH1001" s="33">
        <v>1</v>
      </c>
      <c r="AI1001" s="15">
        <v>0</v>
      </c>
      <c r="AJ1001">
        <v>0.52700000000000002</v>
      </c>
      <c r="AK1001" s="31">
        <f t="shared" si="173"/>
        <v>0.47299999999999998</v>
      </c>
      <c r="AL1001">
        <v>1</v>
      </c>
      <c r="AM1001" s="31">
        <v>0</v>
      </c>
      <c r="AN1001">
        <v>1</v>
      </c>
      <c r="AO1001" s="15">
        <v>0</v>
      </c>
      <c r="AP1001" t="s">
        <v>87</v>
      </c>
      <c r="AQ1001" s="15" t="s">
        <v>87</v>
      </c>
      <c r="AR1001" s="15" t="s">
        <v>203</v>
      </c>
      <c r="AS1001">
        <v>1</v>
      </c>
      <c r="AT1001">
        <v>0</v>
      </c>
      <c r="AU1001">
        <v>0</v>
      </c>
      <c r="AV1001">
        <v>0</v>
      </c>
      <c r="AW1001">
        <v>0</v>
      </c>
      <c r="AX1001">
        <v>0</v>
      </c>
      <c r="AY1001" s="15">
        <v>0</v>
      </c>
      <c r="AZ1001">
        <v>1</v>
      </c>
      <c r="BA1001">
        <v>0</v>
      </c>
      <c r="BB1001" s="15">
        <v>0</v>
      </c>
      <c r="BC1001">
        <v>11965</v>
      </c>
      <c r="BD1001">
        <v>918</v>
      </c>
      <c r="BE1001" s="21">
        <v>0.95399999999999996</v>
      </c>
      <c r="BF1001" s="21">
        <v>39.659999999999997</v>
      </c>
      <c r="BG1001">
        <v>1</v>
      </c>
      <c r="BH1001">
        <v>0</v>
      </c>
      <c r="BI1001">
        <v>0</v>
      </c>
      <c r="BJ1001">
        <v>0</v>
      </c>
      <c r="BK1001">
        <v>0</v>
      </c>
      <c r="BL1001" s="15">
        <v>0</v>
      </c>
      <c r="BM1001">
        <v>0</v>
      </c>
      <c r="BN1001">
        <v>0</v>
      </c>
      <c r="BO1001">
        <v>1</v>
      </c>
      <c r="BP1001" s="15">
        <v>0</v>
      </c>
      <c r="BQ1001">
        <v>0</v>
      </c>
      <c r="BR1001">
        <v>0</v>
      </c>
      <c r="BS1001" s="15">
        <v>0</v>
      </c>
      <c r="BT1001">
        <v>1</v>
      </c>
      <c r="BU1001">
        <v>1</v>
      </c>
      <c r="BV1001">
        <v>1</v>
      </c>
      <c r="BW1001">
        <v>1</v>
      </c>
      <c r="BX1001">
        <v>0</v>
      </c>
      <c r="BY1001">
        <v>0</v>
      </c>
      <c r="BZ1001">
        <v>1</v>
      </c>
      <c r="CA1001">
        <v>0</v>
      </c>
      <c r="CB1001">
        <v>0</v>
      </c>
      <c r="CC1001">
        <v>1</v>
      </c>
      <c r="CD1001">
        <v>0</v>
      </c>
      <c r="CE1001" s="15">
        <v>0</v>
      </c>
      <c r="CF1001">
        <v>0.04</v>
      </c>
      <c r="CG1001">
        <v>4</v>
      </c>
      <c r="CH1001">
        <v>1</v>
      </c>
      <c r="CI1001">
        <v>0</v>
      </c>
      <c r="CJ1001">
        <v>38</v>
      </c>
      <c r="CK1001" s="28" t="s">
        <v>80</v>
      </c>
    </row>
    <row r="1002" spans="1:89" x14ac:dyDescent="0.35">
      <c r="A1002">
        <v>1001</v>
      </c>
      <c r="B1002">
        <v>69</v>
      </c>
      <c r="C1002" s="21" t="s">
        <v>236</v>
      </c>
      <c r="D1002" s="11">
        <v>4.78</v>
      </c>
      <c r="E1002" s="12">
        <v>0.1</v>
      </c>
      <c r="F1002" s="7">
        <f t="shared" ref="F1002:F1011" si="174">D1002/E1002</f>
        <v>47.8</v>
      </c>
      <c r="G1002" s="8">
        <v>0</v>
      </c>
      <c r="H1002" s="9">
        <v>0</v>
      </c>
      <c r="I1002" s="9">
        <v>0</v>
      </c>
      <c r="J1002" s="9">
        <v>1</v>
      </c>
      <c r="K1002" s="9">
        <v>0</v>
      </c>
      <c r="L1002" s="8">
        <v>990357</v>
      </c>
      <c r="M1002" s="9">
        <v>3</v>
      </c>
      <c r="N1002" s="9">
        <f t="shared" si="165"/>
        <v>990353</v>
      </c>
      <c r="O1002" s="9">
        <f t="shared" si="166"/>
        <v>15</v>
      </c>
      <c r="P1002" s="7">
        <v>5.6</v>
      </c>
      <c r="Q1002" s="7">
        <v>9.23</v>
      </c>
      <c r="R1002" s="9">
        <v>1</v>
      </c>
      <c r="S1002" s="9">
        <v>0</v>
      </c>
      <c r="T1002" s="9">
        <v>1</v>
      </c>
      <c r="U1002" s="9">
        <v>0</v>
      </c>
      <c r="V1002" s="9">
        <v>0</v>
      </c>
      <c r="W1002" s="25">
        <v>0</v>
      </c>
      <c r="X1002" s="9">
        <v>0</v>
      </c>
      <c r="Y1002" s="9">
        <v>0</v>
      </c>
      <c r="Z1002" s="25">
        <v>1</v>
      </c>
      <c r="AA1002" s="9">
        <v>0</v>
      </c>
      <c r="AB1002" s="25">
        <v>1</v>
      </c>
      <c r="AC1002" s="17">
        <v>1986</v>
      </c>
      <c r="AD1002" s="27" t="s">
        <v>87</v>
      </c>
      <c r="AE1002" s="27" t="s">
        <v>87</v>
      </c>
      <c r="AF1002" s="27" t="s">
        <v>87</v>
      </c>
      <c r="AG1002" s="34" t="s">
        <v>87</v>
      </c>
      <c r="AH1002" s="33">
        <v>1</v>
      </c>
      <c r="AI1002" s="15">
        <v>0</v>
      </c>
      <c r="AJ1002">
        <v>0.66900000000000004</v>
      </c>
      <c r="AK1002" s="31">
        <f t="shared" si="173"/>
        <v>0.33099999999999996</v>
      </c>
      <c r="AL1002">
        <v>1</v>
      </c>
      <c r="AM1002" s="31">
        <v>0</v>
      </c>
      <c r="AN1002">
        <v>1</v>
      </c>
      <c r="AO1002" s="15">
        <v>0</v>
      </c>
      <c r="AP1002" t="s">
        <v>87</v>
      </c>
      <c r="AQ1002" s="15" t="s">
        <v>87</v>
      </c>
      <c r="AR1002" s="15" t="s">
        <v>203</v>
      </c>
      <c r="AS1002">
        <v>1</v>
      </c>
      <c r="AT1002">
        <v>0</v>
      </c>
      <c r="AU1002">
        <v>0</v>
      </c>
      <c r="AV1002">
        <v>0</v>
      </c>
      <c r="AW1002">
        <v>0</v>
      </c>
      <c r="AX1002">
        <v>0</v>
      </c>
      <c r="AY1002" s="15">
        <v>0</v>
      </c>
      <c r="AZ1002">
        <v>1</v>
      </c>
      <c r="BA1002">
        <v>0</v>
      </c>
      <c r="BB1002" s="15">
        <v>0</v>
      </c>
      <c r="BC1002">
        <v>7294</v>
      </c>
      <c r="BD1002">
        <v>760</v>
      </c>
      <c r="BE1002" s="21">
        <v>0.95</v>
      </c>
      <c r="BF1002" s="21">
        <v>34.99</v>
      </c>
      <c r="BG1002">
        <v>1</v>
      </c>
      <c r="BH1002">
        <v>0</v>
      </c>
      <c r="BI1002">
        <v>0</v>
      </c>
      <c r="BJ1002">
        <v>0</v>
      </c>
      <c r="BK1002">
        <v>0</v>
      </c>
      <c r="BL1002" s="15">
        <v>0</v>
      </c>
      <c r="BM1002">
        <v>0</v>
      </c>
      <c r="BN1002">
        <v>0</v>
      </c>
      <c r="BO1002">
        <v>1</v>
      </c>
      <c r="BP1002" s="15">
        <v>0</v>
      </c>
      <c r="BQ1002">
        <v>0</v>
      </c>
      <c r="BR1002">
        <v>0</v>
      </c>
      <c r="BS1002" s="15">
        <v>0</v>
      </c>
      <c r="BT1002">
        <v>1</v>
      </c>
      <c r="BU1002">
        <v>1</v>
      </c>
      <c r="BV1002">
        <v>1</v>
      </c>
      <c r="BW1002">
        <v>1</v>
      </c>
      <c r="BX1002">
        <v>0</v>
      </c>
      <c r="BY1002">
        <v>0</v>
      </c>
      <c r="BZ1002">
        <v>1</v>
      </c>
      <c r="CA1002">
        <v>0</v>
      </c>
      <c r="CB1002">
        <v>0</v>
      </c>
      <c r="CC1002">
        <v>1</v>
      </c>
      <c r="CD1002">
        <v>0</v>
      </c>
      <c r="CE1002" s="15">
        <v>1</v>
      </c>
      <c r="CF1002">
        <v>0.04</v>
      </c>
      <c r="CG1002">
        <v>4</v>
      </c>
      <c r="CH1002">
        <v>1</v>
      </c>
      <c r="CI1002">
        <v>0</v>
      </c>
      <c r="CJ1002">
        <v>38</v>
      </c>
      <c r="CK1002" s="28" t="s">
        <v>80</v>
      </c>
    </row>
    <row r="1003" spans="1:89" x14ac:dyDescent="0.35">
      <c r="A1003">
        <v>1002</v>
      </c>
      <c r="B1003">
        <v>69</v>
      </c>
      <c r="C1003" s="21" t="s">
        <v>236</v>
      </c>
      <c r="D1003" s="11">
        <v>5.8</v>
      </c>
      <c r="E1003" s="12">
        <v>0.1</v>
      </c>
      <c r="F1003" s="7">
        <f t="shared" si="174"/>
        <v>57.999999999999993</v>
      </c>
      <c r="G1003" s="8">
        <v>0</v>
      </c>
      <c r="H1003" s="9">
        <v>0</v>
      </c>
      <c r="I1003" s="9">
        <v>0</v>
      </c>
      <c r="J1003" s="9">
        <v>1</v>
      </c>
      <c r="K1003" s="9">
        <v>0</v>
      </c>
      <c r="L1003" s="8">
        <v>1464737</v>
      </c>
      <c r="M1003" s="9">
        <v>3</v>
      </c>
      <c r="N1003" s="9">
        <f t="shared" si="165"/>
        <v>1464733</v>
      </c>
      <c r="O1003" s="9">
        <f t="shared" si="166"/>
        <v>15</v>
      </c>
      <c r="P1003" s="7">
        <v>7.08</v>
      </c>
      <c r="Q1003" s="7">
        <v>8.42</v>
      </c>
      <c r="R1003" s="9">
        <v>1</v>
      </c>
      <c r="S1003" s="9">
        <v>0</v>
      </c>
      <c r="T1003" s="9">
        <v>1</v>
      </c>
      <c r="U1003" s="9">
        <v>0</v>
      </c>
      <c r="V1003" s="9">
        <v>0</v>
      </c>
      <c r="W1003" s="25">
        <v>0</v>
      </c>
      <c r="X1003" s="9">
        <v>0</v>
      </c>
      <c r="Y1003" s="9">
        <v>0</v>
      </c>
      <c r="Z1003" s="25">
        <v>1</v>
      </c>
      <c r="AA1003" s="9">
        <v>0</v>
      </c>
      <c r="AB1003" s="25">
        <v>1</v>
      </c>
      <c r="AC1003" s="17">
        <v>1996</v>
      </c>
      <c r="AD1003" s="27" t="s">
        <v>87</v>
      </c>
      <c r="AE1003" s="27" t="s">
        <v>87</v>
      </c>
      <c r="AF1003" s="27" t="s">
        <v>87</v>
      </c>
      <c r="AG1003" s="34" t="s">
        <v>87</v>
      </c>
      <c r="AH1003" s="33">
        <v>1</v>
      </c>
      <c r="AI1003" s="15">
        <v>0</v>
      </c>
      <c r="AJ1003">
        <v>0.60099999999999998</v>
      </c>
      <c r="AK1003" s="31">
        <f t="shared" si="173"/>
        <v>0.39900000000000002</v>
      </c>
      <c r="AL1003">
        <v>1</v>
      </c>
      <c r="AM1003" s="31">
        <v>0</v>
      </c>
      <c r="AN1003">
        <v>1</v>
      </c>
      <c r="AO1003" s="15">
        <v>0</v>
      </c>
      <c r="AP1003" t="s">
        <v>87</v>
      </c>
      <c r="AQ1003" s="15" t="s">
        <v>87</v>
      </c>
      <c r="AR1003" s="15" t="s">
        <v>203</v>
      </c>
      <c r="AS1003">
        <v>1</v>
      </c>
      <c r="AT1003">
        <v>0</v>
      </c>
      <c r="AU1003">
        <v>0</v>
      </c>
      <c r="AV1003">
        <v>0</v>
      </c>
      <c r="AW1003">
        <v>0</v>
      </c>
      <c r="AX1003">
        <v>0</v>
      </c>
      <c r="AY1003" s="15">
        <v>0</v>
      </c>
      <c r="AZ1003">
        <v>1</v>
      </c>
      <c r="BA1003">
        <v>0</v>
      </c>
      <c r="BB1003" s="15">
        <v>0</v>
      </c>
      <c r="BC1003">
        <v>10406</v>
      </c>
      <c r="BD1003">
        <v>775</v>
      </c>
      <c r="BE1003" s="21">
        <v>0.95</v>
      </c>
      <c r="BF1003" s="21">
        <v>35.799999999999997</v>
      </c>
      <c r="BG1003">
        <v>1</v>
      </c>
      <c r="BH1003">
        <v>0</v>
      </c>
      <c r="BI1003">
        <v>0</v>
      </c>
      <c r="BJ1003">
        <v>0</v>
      </c>
      <c r="BK1003">
        <v>0</v>
      </c>
      <c r="BL1003" s="15">
        <v>0</v>
      </c>
      <c r="BM1003">
        <v>0</v>
      </c>
      <c r="BN1003">
        <v>0</v>
      </c>
      <c r="BO1003">
        <v>1</v>
      </c>
      <c r="BP1003" s="15">
        <v>0</v>
      </c>
      <c r="BQ1003">
        <v>0</v>
      </c>
      <c r="BR1003">
        <v>0</v>
      </c>
      <c r="BS1003" s="15">
        <v>0</v>
      </c>
      <c r="BT1003">
        <v>1</v>
      </c>
      <c r="BU1003">
        <v>1</v>
      </c>
      <c r="BV1003">
        <v>1</v>
      </c>
      <c r="BW1003">
        <v>1</v>
      </c>
      <c r="BX1003">
        <v>0</v>
      </c>
      <c r="BY1003">
        <v>0</v>
      </c>
      <c r="BZ1003">
        <v>1</v>
      </c>
      <c r="CA1003">
        <v>0</v>
      </c>
      <c r="CB1003">
        <v>0</v>
      </c>
      <c r="CC1003">
        <v>1</v>
      </c>
      <c r="CD1003">
        <v>0</v>
      </c>
      <c r="CE1003" s="15">
        <v>1</v>
      </c>
      <c r="CF1003">
        <v>0.04</v>
      </c>
      <c r="CG1003">
        <v>4</v>
      </c>
      <c r="CH1003">
        <v>1</v>
      </c>
      <c r="CI1003">
        <v>0</v>
      </c>
      <c r="CJ1003">
        <v>38</v>
      </c>
      <c r="CK1003" s="28" t="s">
        <v>80</v>
      </c>
    </row>
    <row r="1004" spans="1:89" x14ac:dyDescent="0.35">
      <c r="A1004">
        <v>1003</v>
      </c>
      <c r="B1004">
        <v>69</v>
      </c>
      <c r="C1004" s="21" t="s">
        <v>236</v>
      </c>
      <c r="D1004" s="11">
        <v>6.4</v>
      </c>
      <c r="E1004" s="12">
        <v>0.1</v>
      </c>
      <c r="F1004" s="7">
        <f t="shared" si="174"/>
        <v>64</v>
      </c>
      <c r="G1004" s="8">
        <v>0</v>
      </c>
      <c r="H1004" s="9">
        <v>0</v>
      </c>
      <c r="I1004" s="9">
        <v>0</v>
      </c>
      <c r="J1004" s="9">
        <v>1</v>
      </c>
      <c r="K1004" s="9">
        <v>0</v>
      </c>
      <c r="L1004" s="8">
        <v>1981128</v>
      </c>
      <c r="M1004" s="9">
        <v>3</v>
      </c>
      <c r="N1004" s="9">
        <f t="shared" si="165"/>
        <v>1981124</v>
      </c>
      <c r="O1004" s="9">
        <f t="shared" si="166"/>
        <v>15</v>
      </c>
      <c r="P1004" s="7">
        <v>8.6</v>
      </c>
      <c r="Q1004" s="7">
        <v>7.51</v>
      </c>
      <c r="R1004" s="9">
        <v>1</v>
      </c>
      <c r="S1004" s="9">
        <v>0</v>
      </c>
      <c r="T1004" s="9">
        <v>1</v>
      </c>
      <c r="U1004" s="9">
        <v>0</v>
      </c>
      <c r="V1004" s="9">
        <v>0</v>
      </c>
      <c r="W1004" s="25">
        <v>0</v>
      </c>
      <c r="X1004" s="9">
        <v>0</v>
      </c>
      <c r="Y1004" s="9">
        <v>0</v>
      </c>
      <c r="Z1004" s="25">
        <v>1</v>
      </c>
      <c r="AA1004" s="9">
        <v>0</v>
      </c>
      <c r="AB1004" s="25">
        <v>1</v>
      </c>
      <c r="AC1004" s="17">
        <v>2005</v>
      </c>
      <c r="AD1004" s="27" t="s">
        <v>87</v>
      </c>
      <c r="AE1004" s="27" t="s">
        <v>87</v>
      </c>
      <c r="AF1004" s="27" t="s">
        <v>87</v>
      </c>
      <c r="AG1004" s="34" t="s">
        <v>87</v>
      </c>
      <c r="AH1004" s="33">
        <v>1</v>
      </c>
      <c r="AI1004" s="15">
        <v>0</v>
      </c>
      <c r="AJ1004">
        <v>0.57799999999999996</v>
      </c>
      <c r="AK1004" s="31">
        <f t="shared" si="173"/>
        <v>0.42200000000000004</v>
      </c>
      <c r="AL1004">
        <v>1</v>
      </c>
      <c r="AM1004" s="31">
        <v>0</v>
      </c>
      <c r="AN1004">
        <v>1</v>
      </c>
      <c r="AO1004" s="15">
        <v>0</v>
      </c>
      <c r="AP1004" t="s">
        <v>87</v>
      </c>
      <c r="AQ1004" s="15" t="s">
        <v>87</v>
      </c>
      <c r="AR1004" s="15" t="s">
        <v>203</v>
      </c>
      <c r="AS1004">
        <v>1</v>
      </c>
      <c r="AT1004">
        <v>0</v>
      </c>
      <c r="AU1004">
        <v>0</v>
      </c>
      <c r="AV1004">
        <v>0</v>
      </c>
      <c r="AW1004">
        <v>0</v>
      </c>
      <c r="AX1004">
        <v>0</v>
      </c>
      <c r="AY1004" s="15">
        <v>0</v>
      </c>
      <c r="AZ1004">
        <v>1</v>
      </c>
      <c r="BA1004">
        <v>0</v>
      </c>
      <c r="BB1004" s="15">
        <v>0</v>
      </c>
      <c r="BC1004">
        <v>12511</v>
      </c>
      <c r="BD1004">
        <v>825</v>
      </c>
      <c r="BE1004" s="21">
        <v>0.96699999999999997</v>
      </c>
      <c r="BF1004" s="21">
        <v>37.270000000000003</v>
      </c>
      <c r="BG1004">
        <v>1</v>
      </c>
      <c r="BH1004">
        <v>0</v>
      </c>
      <c r="BI1004">
        <v>0</v>
      </c>
      <c r="BJ1004">
        <v>0</v>
      </c>
      <c r="BK1004">
        <v>0</v>
      </c>
      <c r="BL1004" s="15">
        <v>0</v>
      </c>
      <c r="BM1004">
        <v>0</v>
      </c>
      <c r="BN1004">
        <v>0</v>
      </c>
      <c r="BO1004">
        <v>1</v>
      </c>
      <c r="BP1004" s="15">
        <v>0</v>
      </c>
      <c r="BQ1004">
        <v>0</v>
      </c>
      <c r="BR1004">
        <v>0</v>
      </c>
      <c r="BS1004" s="15">
        <v>0</v>
      </c>
      <c r="BT1004">
        <v>1</v>
      </c>
      <c r="BU1004">
        <v>1</v>
      </c>
      <c r="BV1004">
        <v>1</v>
      </c>
      <c r="BW1004">
        <v>1</v>
      </c>
      <c r="BX1004">
        <v>0</v>
      </c>
      <c r="BY1004">
        <v>0</v>
      </c>
      <c r="BZ1004">
        <v>1</v>
      </c>
      <c r="CA1004">
        <v>0</v>
      </c>
      <c r="CB1004">
        <v>0</v>
      </c>
      <c r="CC1004">
        <v>1</v>
      </c>
      <c r="CD1004">
        <v>0</v>
      </c>
      <c r="CE1004" s="15">
        <v>1</v>
      </c>
      <c r="CF1004">
        <v>0.04</v>
      </c>
      <c r="CG1004">
        <v>4</v>
      </c>
      <c r="CH1004">
        <v>1</v>
      </c>
      <c r="CI1004">
        <v>0</v>
      </c>
      <c r="CJ1004">
        <v>38</v>
      </c>
      <c r="CK1004" s="28" t="s">
        <v>80</v>
      </c>
    </row>
    <row r="1005" spans="1:89" x14ac:dyDescent="0.35">
      <c r="A1005">
        <v>1004</v>
      </c>
      <c r="B1005">
        <v>69</v>
      </c>
      <c r="C1005" s="21" t="s">
        <v>236</v>
      </c>
      <c r="D1005" s="11">
        <v>6.38</v>
      </c>
      <c r="E1005" s="12">
        <v>0.1</v>
      </c>
      <c r="F1005" s="7">
        <f t="shared" si="174"/>
        <v>63.8</v>
      </c>
      <c r="G1005" s="8">
        <v>0</v>
      </c>
      <c r="H1005" s="9">
        <v>0</v>
      </c>
      <c r="I1005" s="9">
        <v>0</v>
      </c>
      <c r="J1005" s="9">
        <v>1</v>
      </c>
      <c r="K1005" s="9">
        <v>0</v>
      </c>
      <c r="L1005" s="8">
        <v>2042134</v>
      </c>
      <c r="M1005" s="9">
        <v>3</v>
      </c>
      <c r="N1005" s="9">
        <f t="shared" si="165"/>
        <v>2042130</v>
      </c>
      <c r="O1005" s="9">
        <f t="shared" si="166"/>
        <v>15</v>
      </c>
      <c r="P1005" s="7">
        <v>9.51</v>
      </c>
      <c r="Q1005" s="7">
        <v>7.9</v>
      </c>
      <c r="R1005" s="9">
        <v>1</v>
      </c>
      <c r="S1005" s="9">
        <v>0</v>
      </c>
      <c r="T1005" s="9">
        <v>1</v>
      </c>
      <c r="U1005" s="9">
        <v>0</v>
      </c>
      <c r="V1005" s="9">
        <v>0</v>
      </c>
      <c r="W1005" s="25">
        <v>0</v>
      </c>
      <c r="X1005" s="9">
        <v>0</v>
      </c>
      <c r="Y1005" s="9">
        <v>0</v>
      </c>
      <c r="Z1005" s="25">
        <v>1</v>
      </c>
      <c r="AA1005" s="9">
        <v>0</v>
      </c>
      <c r="AB1005" s="25">
        <v>1</v>
      </c>
      <c r="AC1005" s="17">
        <v>2010</v>
      </c>
      <c r="AD1005" s="27" t="s">
        <v>87</v>
      </c>
      <c r="AE1005" s="27" t="s">
        <v>87</v>
      </c>
      <c r="AF1005" s="27" t="s">
        <v>87</v>
      </c>
      <c r="AG1005" s="34" t="s">
        <v>87</v>
      </c>
      <c r="AH1005" s="33">
        <v>1</v>
      </c>
      <c r="AI1005" s="15">
        <v>0</v>
      </c>
      <c r="AJ1005">
        <v>0.54800000000000004</v>
      </c>
      <c r="AK1005" s="31">
        <f t="shared" si="173"/>
        <v>0.45199999999999996</v>
      </c>
      <c r="AL1005">
        <v>1</v>
      </c>
      <c r="AM1005" s="31">
        <v>0</v>
      </c>
      <c r="AN1005">
        <v>1</v>
      </c>
      <c r="AO1005" s="15">
        <v>0</v>
      </c>
      <c r="AP1005" t="s">
        <v>87</v>
      </c>
      <c r="AQ1005" s="15" t="s">
        <v>87</v>
      </c>
      <c r="AR1005" s="15" t="s">
        <v>203</v>
      </c>
      <c r="AS1005">
        <v>1</v>
      </c>
      <c r="AT1005">
        <v>0</v>
      </c>
      <c r="AU1005">
        <v>0</v>
      </c>
      <c r="AV1005">
        <v>0</v>
      </c>
      <c r="AW1005">
        <v>0</v>
      </c>
      <c r="AX1005">
        <v>0</v>
      </c>
      <c r="AY1005" s="15">
        <v>0</v>
      </c>
      <c r="AZ1005">
        <v>1</v>
      </c>
      <c r="BA1005">
        <v>0</v>
      </c>
      <c r="BB1005" s="15">
        <v>0</v>
      </c>
      <c r="BC1005">
        <v>13110</v>
      </c>
      <c r="BD1005">
        <v>960</v>
      </c>
      <c r="BE1005" s="21">
        <v>0.96699999999999997</v>
      </c>
      <c r="BF1005" s="21">
        <v>38.58</v>
      </c>
      <c r="BG1005">
        <v>1</v>
      </c>
      <c r="BH1005">
        <v>0</v>
      </c>
      <c r="BI1005">
        <v>0</v>
      </c>
      <c r="BJ1005">
        <v>0</v>
      </c>
      <c r="BK1005">
        <v>0</v>
      </c>
      <c r="BL1005" s="15">
        <v>0</v>
      </c>
      <c r="BM1005">
        <v>0</v>
      </c>
      <c r="BN1005">
        <v>0</v>
      </c>
      <c r="BO1005">
        <v>1</v>
      </c>
      <c r="BP1005" s="15">
        <v>0</v>
      </c>
      <c r="BQ1005">
        <v>0</v>
      </c>
      <c r="BR1005">
        <v>0</v>
      </c>
      <c r="BS1005" s="15">
        <v>0</v>
      </c>
      <c r="BT1005">
        <v>1</v>
      </c>
      <c r="BU1005">
        <v>1</v>
      </c>
      <c r="BV1005">
        <v>1</v>
      </c>
      <c r="BW1005">
        <v>1</v>
      </c>
      <c r="BX1005">
        <v>0</v>
      </c>
      <c r="BY1005">
        <v>0</v>
      </c>
      <c r="BZ1005">
        <v>1</v>
      </c>
      <c r="CA1005">
        <v>0</v>
      </c>
      <c r="CB1005">
        <v>0</v>
      </c>
      <c r="CC1005">
        <v>1</v>
      </c>
      <c r="CD1005">
        <v>0</v>
      </c>
      <c r="CE1005" s="15">
        <v>1</v>
      </c>
      <c r="CF1005">
        <v>0.04</v>
      </c>
      <c r="CG1005">
        <v>4</v>
      </c>
      <c r="CH1005">
        <v>1</v>
      </c>
      <c r="CI1005">
        <v>0</v>
      </c>
      <c r="CJ1005">
        <v>38</v>
      </c>
      <c r="CK1005" s="28" t="s">
        <v>80</v>
      </c>
    </row>
    <row r="1006" spans="1:89" x14ac:dyDescent="0.35">
      <c r="A1006">
        <v>1005</v>
      </c>
      <c r="B1006">
        <v>69</v>
      </c>
      <c r="C1006" s="21" t="s">
        <v>236</v>
      </c>
      <c r="D1006" s="11">
        <v>6.37</v>
      </c>
      <c r="E1006" s="12">
        <v>0.1</v>
      </c>
      <c r="F1006" s="7">
        <f t="shared" si="174"/>
        <v>63.699999999999996</v>
      </c>
      <c r="G1006" s="8">
        <v>0</v>
      </c>
      <c r="H1006" s="9">
        <v>0</v>
      </c>
      <c r="I1006" s="9">
        <v>0</v>
      </c>
      <c r="J1006" s="9">
        <v>1</v>
      </c>
      <c r="K1006" s="9">
        <v>0</v>
      </c>
      <c r="L1006" s="8">
        <v>1904805</v>
      </c>
      <c r="M1006" s="9">
        <v>3</v>
      </c>
      <c r="N1006" s="9">
        <f t="shared" si="165"/>
        <v>1904801</v>
      </c>
      <c r="O1006" s="9">
        <f t="shared" si="166"/>
        <v>15</v>
      </c>
      <c r="P1006" s="7">
        <v>9.9</v>
      </c>
      <c r="Q1006" s="7">
        <v>8.7200000000000006</v>
      </c>
      <c r="R1006" s="9">
        <v>1</v>
      </c>
      <c r="S1006" s="9">
        <v>0</v>
      </c>
      <c r="T1006" s="9">
        <v>1</v>
      </c>
      <c r="U1006" s="9">
        <v>0</v>
      </c>
      <c r="V1006" s="9">
        <v>0</v>
      </c>
      <c r="W1006" s="25">
        <v>0</v>
      </c>
      <c r="X1006" s="9">
        <v>0</v>
      </c>
      <c r="Y1006" s="9">
        <v>0</v>
      </c>
      <c r="Z1006" s="25">
        <v>1</v>
      </c>
      <c r="AA1006" s="9">
        <v>0</v>
      </c>
      <c r="AB1006" s="25">
        <v>1</v>
      </c>
      <c r="AC1006" s="17">
        <v>2013</v>
      </c>
      <c r="AD1006" s="27" t="s">
        <v>87</v>
      </c>
      <c r="AE1006" s="27" t="s">
        <v>87</v>
      </c>
      <c r="AF1006" s="27" t="s">
        <v>87</v>
      </c>
      <c r="AG1006" s="34" t="s">
        <v>87</v>
      </c>
      <c r="AH1006" s="33">
        <v>1</v>
      </c>
      <c r="AI1006" s="15">
        <v>0</v>
      </c>
      <c r="AJ1006">
        <v>0.52700000000000002</v>
      </c>
      <c r="AK1006" s="31">
        <f t="shared" si="173"/>
        <v>0.47299999999999998</v>
      </c>
      <c r="AL1006">
        <v>1</v>
      </c>
      <c r="AM1006" s="31">
        <v>0</v>
      </c>
      <c r="AN1006">
        <v>1</v>
      </c>
      <c r="AO1006" s="15">
        <v>0</v>
      </c>
      <c r="AP1006" t="s">
        <v>87</v>
      </c>
      <c r="AQ1006" s="15" t="s">
        <v>87</v>
      </c>
      <c r="AR1006" s="15" t="s">
        <v>203</v>
      </c>
      <c r="AS1006">
        <v>1</v>
      </c>
      <c r="AT1006">
        <v>0</v>
      </c>
      <c r="AU1006">
        <v>0</v>
      </c>
      <c r="AV1006">
        <v>0</v>
      </c>
      <c r="AW1006">
        <v>0</v>
      </c>
      <c r="AX1006">
        <v>0</v>
      </c>
      <c r="AY1006" s="15">
        <v>0</v>
      </c>
      <c r="AZ1006">
        <v>1</v>
      </c>
      <c r="BA1006">
        <v>0</v>
      </c>
      <c r="BB1006" s="15">
        <v>0</v>
      </c>
      <c r="BC1006">
        <v>11965</v>
      </c>
      <c r="BD1006">
        <v>918</v>
      </c>
      <c r="BE1006" s="21">
        <v>0.95399999999999996</v>
      </c>
      <c r="BF1006" s="21">
        <v>39.659999999999997</v>
      </c>
      <c r="BG1006">
        <v>1</v>
      </c>
      <c r="BH1006">
        <v>0</v>
      </c>
      <c r="BI1006">
        <v>0</v>
      </c>
      <c r="BJ1006">
        <v>0</v>
      </c>
      <c r="BK1006">
        <v>0</v>
      </c>
      <c r="BL1006" s="15">
        <v>0</v>
      </c>
      <c r="BM1006">
        <v>0</v>
      </c>
      <c r="BN1006">
        <v>0</v>
      </c>
      <c r="BO1006">
        <v>1</v>
      </c>
      <c r="BP1006" s="15">
        <v>0</v>
      </c>
      <c r="BQ1006">
        <v>0</v>
      </c>
      <c r="BR1006">
        <v>0</v>
      </c>
      <c r="BS1006" s="15">
        <v>0</v>
      </c>
      <c r="BT1006">
        <v>1</v>
      </c>
      <c r="BU1006">
        <v>1</v>
      </c>
      <c r="BV1006">
        <v>1</v>
      </c>
      <c r="BW1006">
        <v>1</v>
      </c>
      <c r="BX1006">
        <v>0</v>
      </c>
      <c r="BY1006">
        <v>0</v>
      </c>
      <c r="BZ1006">
        <v>1</v>
      </c>
      <c r="CA1006">
        <v>0</v>
      </c>
      <c r="CB1006">
        <v>0</v>
      </c>
      <c r="CC1006">
        <v>1</v>
      </c>
      <c r="CD1006">
        <v>0</v>
      </c>
      <c r="CE1006" s="15">
        <v>1</v>
      </c>
      <c r="CF1006">
        <v>0.04</v>
      </c>
      <c r="CG1006">
        <v>4</v>
      </c>
      <c r="CH1006">
        <v>1</v>
      </c>
      <c r="CI1006">
        <v>0</v>
      </c>
      <c r="CJ1006">
        <v>38</v>
      </c>
      <c r="CK1006" s="28" t="s">
        <v>80</v>
      </c>
    </row>
    <row r="1007" spans="1:89" x14ac:dyDescent="0.35">
      <c r="A1007">
        <v>1006</v>
      </c>
      <c r="B1007">
        <v>69</v>
      </c>
      <c r="C1007" s="21" t="s">
        <v>236</v>
      </c>
      <c r="D1007" s="11">
        <v>6.11</v>
      </c>
      <c r="E1007" s="12">
        <v>0.1</v>
      </c>
      <c r="F1007" s="7">
        <f t="shared" si="174"/>
        <v>61.1</v>
      </c>
      <c r="G1007" s="8">
        <v>0</v>
      </c>
      <c r="H1007" s="9">
        <v>0</v>
      </c>
      <c r="I1007" s="9">
        <v>0</v>
      </c>
      <c r="J1007" s="9">
        <v>1</v>
      </c>
      <c r="K1007" s="9">
        <v>0</v>
      </c>
      <c r="L1007" s="8">
        <v>990357</v>
      </c>
      <c r="M1007" s="9">
        <v>3</v>
      </c>
      <c r="N1007" s="9">
        <f t="shared" si="165"/>
        <v>990353</v>
      </c>
      <c r="O1007" s="9">
        <f t="shared" si="166"/>
        <v>15</v>
      </c>
      <c r="P1007" s="7">
        <v>5.6</v>
      </c>
      <c r="Q1007" s="7">
        <v>9.23</v>
      </c>
      <c r="R1007" s="9">
        <v>1</v>
      </c>
      <c r="S1007" s="9">
        <v>0</v>
      </c>
      <c r="T1007" s="9">
        <v>1</v>
      </c>
      <c r="U1007" s="9">
        <v>0</v>
      </c>
      <c r="V1007" s="9">
        <v>0</v>
      </c>
      <c r="W1007" s="25">
        <v>0</v>
      </c>
      <c r="X1007" s="9">
        <v>0</v>
      </c>
      <c r="Y1007" s="9">
        <v>0</v>
      </c>
      <c r="Z1007" s="25">
        <v>1</v>
      </c>
      <c r="AA1007" s="9">
        <v>0</v>
      </c>
      <c r="AB1007" s="25">
        <v>1</v>
      </c>
      <c r="AC1007" s="17">
        <v>1986</v>
      </c>
      <c r="AD1007" s="27" t="s">
        <v>87</v>
      </c>
      <c r="AE1007" s="27" t="s">
        <v>87</v>
      </c>
      <c r="AF1007" s="27" t="s">
        <v>87</v>
      </c>
      <c r="AG1007" s="34" t="s">
        <v>87</v>
      </c>
      <c r="AH1007" s="33">
        <v>1</v>
      </c>
      <c r="AI1007" s="15">
        <v>0</v>
      </c>
      <c r="AJ1007">
        <v>0.66900000000000004</v>
      </c>
      <c r="AK1007" s="31">
        <f t="shared" si="173"/>
        <v>0.33099999999999996</v>
      </c>
      <c r="AL1007">
        <v>1</v>
      </c>
      <c r="AM1007" s="31">
        <v>0</v>
      </c>
      <c r="AN1007">
        <v>1</v>
      </c>
      <c r="AO1007" s="15">
        <v>0</v>
      </c>
      <c r="AP1007" t="s">
        <v>87</v>
      </c>
      <c r="AQ1007" s="15" t="s">
        <v>87</v>
      </c>
      <c r="AR1007" s="15" t="s">
        <v>203</v>
      </c>
      <c r="AS1007">
        <v>1</v>
      </c>
      <c r="AT1007">
        <v>0</v>
      </c>
      <c r="AU1007">
        <v>0</v>
      </c>
      <c r="AV1007">
        <v>0</v>
      </c>
      <c r="AW1007">
        <v>0</v>
      </c>
      <c r="AX1007">
        <v>0</v>
      </c>
      <c r="AY1007" s="15">
        <v>0</v>
      </c>
      <c r="AZ1007">
        <v>1</v>
      </c>
      <c r="BA1007">
        <v>0</v>
      </c>
      <c r="BB1007" s="15">
        <v>0</v>
      </c>
      <c r="BC1007">
        <v>7294</v>
      </c>
      <c r="BD1007">
        <v>760</v>
      </c>
      <c r="BE1007" s="21">
        <v>0.95</v>
      </c>
      <c r="BF1007" s="21">
        <v>34.99</v>
      </c>
      <c r="BG1007">
        <v>1</v>
      </c>
      <c r="BH1007">
        <v>0</v>
      </c>
      <c r="BI1007">
        <v>0</v>
      </c>
      <c r="BJ1007">
        <v>0</v>
      </c>
      <c r="BK1007">
        <v>0</v>
      </c>
      <c r="BL1007" s="15">
        <v>0</v>
      </c>
      <c r="BM1007">
        <v>0</v>
      </c>
      <c r="BN1007">
        <v>0</v>
      </c>
      <c r="BO1007">
        <v>1</v>
      </c>
      <c r="BP1007" s="15">
        <v>0</v>
      </c>
      <c r="BQ1007">
        <v>0</v>
      </c>
      <c r="BR1007">
        <v>0</v>
      </c>
      <c r="BS1007" s="15">
        <v>0</v>
      </c>
      <c r="BT1007">
        <v>1</v>
      </c>
      <c r="BU1007">
        <v>1</v>
      </c>
      <c r="BV1007">
        <v>1</v>
      </c>
      <c r="BW1007">
        <v>1</v>
      </c>
      <c r="BX1007">
        <v>0</v>
      </c>
      <c r="BY1007">
        <v>0</v>
      </c>
      <c r="BZ1007">
        <v>1</v>
      </c>
      <c r="CA1007">
        <v>0</v>
      </c>
      <c r="CB1007">
        <v>0</v>
      </c>
      <c r="CC1007">
        <v>1</v>
      </c>
      <c r="CD1007">
        <v>0</v>
      </c>
      <c r="CE1007" s="15">
        <v>0</v>
      </c>
      <c r="CF1007">
        <v>0.04</v>
      </c>
      <c r="CG1007">
        <v>4</v>
      </c>
      <c r="CH1007">
        <v>1</v>
      </c>
      <c r="CI1007">
        <v>0</v>
      </c>
      <c r="CJ1007">
        <v>38</v>
      </c>
      <c r="CK1007" s="28" t="s">
        <v>80</v>
      </c>
    </row>
    <row r="1008" spans="1:89" x14ac:dyDescent="0.35">
      <c r="A1008">
        <v>1007</v>
      </c>
      <c r="B1008">
        <v>69</v>
      </c>
      <c r="C1008" s="21" t="s">
        <v>236</v>
      </c>
      <c r="D1008" s="11">
        <v>7.19</v>
      </c>
      <c r="E1008" s="12">
        <v>0.1</v>
      </c>
      <c r="F1008" s="7">
        <f t="shared" si="174"/>
        <v>71.900000000000006</v>
      </c>
      <c r="G1008" s="8">
        <v>0</v>
      </c>
      <c r="H1008" s="9">
        <v>0</v>
      </c>
      <c r="I1008" s="9">
        <v>0</v>
      </c>
      <c r="J1008" s="9">
        <v>1</v>
      </c>
      <c r="K1008" s="9">
        <v>0</v>
      </c>
      <c r="L1008" s="8">
        <v>1464737</v>
      </c>
      <c r="M1008" s="9">
        <v>3</v>
      </c>
      <c r="N1008" s="9">
        <f t="shared" si="165"/>
        <v>1464733</v>
      </c>
      <c r="O1008" s="9">
        <f t="shared" si="166"/>
        <v>15</v>
      </c>
      <c r="P1008" s="7">
        <v>7.08</v>
      </c>
      <c r="Q1008" s="7">
        <v>8.42</v>
      </c>
      <c r="R1008" s="9">
        <v>1</v>
      </c>
      <c r="S1008" s="9">
        <v>0</v>
      </c>
      <c r="T1008" s="9">
        <v>1</v>
      </c>
      <c r="U1008" s="9">
        <v>0</v>
      </c>
      <c r="V1008" s="9">
        <v>0</v>
      </c>
      <c r="W1008" s="25">
        <v>0</v>
      </c>
      <c r="X1008" s="9">
        <v>0</v>
      </c>
      <c r="Y1008" s="9">
        <v>0</v>
      </c>
      <c r="Z1008" s="25">
        <v>1</v>
      </c>
      <c r="AA1008" s="9">
        <v>0</v>
      </c>
      <c r="AB1008" s="25">
        <v>1</v>
      </c>
      <c r="AC1008" s="17">
        <v>1996</v>
      </c>
      <c r="AD1008" s="27" t="s">
        <v>87</v>
      </c>
      <c r="AE1008" s="27" t="s">
        <v>87</v>
      </c>
      <c r="AF1008" s="27" t="s">
        <v>87</v>
      </c>
      <c r="AG1008" s="34" t="s">
        <v>87</v>
      </c>
      <c r="AH1008" s="33">
        <v>1</v>
      </c>
      <c r="AI1008" s="15">
        <v>0</v>
      </c>
      <c r="AJ1008">
        <v>0.60099999999999998</v>
      </c>
      <c r="AK1008" s="31">
        <f t="shared" si="173"/>
        <v>0.39900000000000002</v>
      </c>
      <c r="AL1008">
        <v>1</v>
      </c>
      <c r="AM1008" s="31">
        <v>0</v>
      </c>
      <c r="AN1008">
        <v>1</v>
      </c>
      <c r="AO1008" s="15">
        <v>0</v>
      </c>
      <c r="AP1008" t="s">
        <v>87</v>
      </c>
      <c r="AQ1008" s="15" t="s">
        <v>87</v>
      </c>
      <c r="AR1008" s="15" t="s">
        <v>203</v>
      </c>
      <c r="AS1008">
        <v>1</v>
      </c>
      <c r="AT1008">
        <v>0</v>
      </c>
      <c r="AU1008">
        <v>0</v>
      </c>
      <c r="AV1008">
        <v>0</v>
      </c>
      <c r="AW1008">
        <v>0</v>
      </c>
      <c r="AX1008">
        <v>0</v>
      </c>
      <c r="AY1008" s="15">
        <v>0</v>
      </c>
      <c r="AZ1008">
        <v>1</v>
      </c>
      <c r="BA1008">
        <v>0</v>
      </c>
      <c r="BB1008" s="15">
        <v>0</v>
      </c>
      <c r="BC1008">
        <v>10406</v>
      </c>
      <c r="BD1008">
        <v>775</v>
      </c>
      <c r="BE1008" s="21">
        <v>0.95</v>
      </c>
      <c r="BF1008" s="21">
        <v>35.799999999999997</v>
      </c>
      <c r="BG1008">
        <v>1</v>
      </c>
      <c r="BH1008">
        <v>0</v>
      </c>
      <c r="BI1008">
        <v>0</v>
      </c>
      <c r="BJ1008">
        <v>0</v>
      </c>
      <c r="BK1008">
        <v>0</v>
      </c>
      <c r="BL1008" s="15">
        <v>0</v>
      </c>
      <c r="BM1008">
        <v>0</v>
      </c>
      <c r="BN1008">
        <v>0</v>
      </c>
      <c r="BO1008">
        <v>1</v>
      </c>
      <c r="BP1008" s="15">
        <v>0</v>
      </c>
      <c r="BQ1008">
        <v>0</v>
      </c>
      <c r="BR1008">
        <v>0</v>
      </c>
      <c r="BS1008" s="15">
        <v>0</v>
      </c>
      <c r="BT1008">
        <v>1</v>
      </c>
      <c r="BU1008">
        <v>1</v>
      </c>
      <c r="BV1008">
        <v>1</v>
      </c>
      <c r="BW1008">
        <v>1</v>
      </c>
      <c r="BX1008">
        <v>0</v>
      </c>
      <c r="BY1008">
        <v>0</v>
      </c>
      <c r="BZ1008">
        <v>1</v>
      </c>
      <c r="CA1008">
        <v>0</v>
      </c>
      <c r="CB1008">
        <v>0</v>
      </c>
      <c r="CC1008">
        <v>1</v>
      </c>
      <c r="CD1008">
        <v>0</v>
      </c>
      <c r="CE1008" s="15">
        <v>0</v>
      </c>
      <c r="CF1008">
        <v>0.04</v>
      </c>
      <c r="CG1008">
        <v>4</v>
      </c>
      <c r="CH1008">
        <v>1</v>
      </c>
      <c r="CI1008">
        <v>0</v>
      </c>
      <c r="CJ1008">
        <v>38</v>
      </c>
      <c r="CK1008" s="28" t="s">
        <v>80</v>
      </c>
    </row>
    <row r="1009" spans="1:89" x14ac:dyDescent="0.35">
      <c r="A1009">
        <v>1008</v>
      </c>
      <c r="B1009">
        <v>69</v>
      </c>
      <c r="C1009" s="21" t="s">
        <v>236</v>
      </c>
      <c r="D1009" s="11">
        <v>7.32</v>
      </c>
      <c r="E1009" s="12">
        <v>0.1</v>
      </c>
      <c r="F1009" s="7">
        <f t="shared" si="174"/>
        <v>73.2</v>
      </c>
      <c r="G1009" s="8">
        <v>0</v>
      </c>
      <c r="H1009" s="9">
        <v>0</v>
      </c>
      <c r="I1009" s="9">
        <v>0</v>
      </c>
      <c r="J1009" s="9">
        <v>1</v>
      </c>
      <c r="K1009" s="9">
        <v>0</v>
      </c>
      <c r="L1009" s="8">
        <v>1981128</v>
      </c>
      <c r="M1009" s="9">
        <v>3</v>
      </c>
      <c r="N1009" s="9">
        <f t="shared" si="165"/>
        <v>1981124</v>
      </c>
      <c r="O1009" s="9">
        <f t="shared" si="166"/>
        <v>15</v>
      </c>
      <c r="P1009" s="7">
        <v>8.6</v>
      </c>
      <c r="Q1009" s="7">
        <v>7.51</v>
      </c>
      <c r="R1009" s="9">
        <v>1</v>
      </c>
      <c r="S1009" s="9">
        <v>0</v>
      </c>
      <c r="T1009" s="9">
        <v>1</v>
      </c>
      <c r="U1009" s="9">
        <v>0</v>
      </c>
      <c r="V1009" s="9">
        <v>0</v>
      </c>
      <c r="W1009" s="25">
        <v>0</v>
      </c>
      <c r="X1009" s="9">
        <v>0</v>
      </c>
      <c r="Y1009" s="9">
        <v>0</v>
      </c>
      <c r="Z1009" s="25">
        <v>1</v>
      </c>
      <c r="AA1009" s="9">
        <v>0</v>
      </c>
      <c r="AB1009" s="25">
        <v>1</v>
      </c>
      <c r="AC1009" s="17">
        <v>2005</v>
      </c>
      <c r="AD1009" s="27" t="s">
        <v>87</v>
      </c>
      <c r="AE1009" s="27" t="s">
        <v>87</v>
      </c>
      <c r="AF1009" s="27" t="s">
        <v>87</v>
      </c>
      <c r="AG1009" s="34" t="s">
        <v>87</v>
      </c>
      <c r="AH1009" s="33">
        <v>1</v>
      </c>
      <c r="AI1009" s="15">
        <v>0</v>
      </c>
      <c r="AJ1009">
        <v>0.57799999999999996</v>
      </c>
      <c r="AK1009" s="31">
        <f t="shared" si="173"/>
        <v>0.42200000000000004</v>
      </c>
      <c r="AL1009">
        <v>1</v>
      </c>
      <c r="AM1009" s="31">
        <v>0</v>
      </c>
      <c r="AN1009">
        <v>1</v>
      </c>
      <c r="AO1009" s="15">
        <v>0</v>
      </c>
      <c r="AP1009" t="s">
        <v>87</v>
      </c>
      <c r="AQ1009" s="15" t="s">
        <v>87</v>
      </c>
      <c r="AR1009" s="15" t="s">
        <v>203</v>
      </c>
      <c r="AS1009">
        <v>1</v>
      </c>
      <c r="AT1009">
        <v>0</v>
      </c>
      <c r="AU1009">
        <v>0</v>
      </c>
      <c r="AV1009">
        <v>0</v>
      </c>
      <c r="AW1009">
        <v>0</v>
      </c>
      <c r="AX1009">
        <v>0</v>
      </c>
      <c r="AY1009" s="15">
        <v>0</v>
      </c>
      <c r="AZ1009">
        <v>1</v>
      </c>
      <c r="BA1009">
        <v>0</v>
      </c>
      <c r="BB1009" s="15">
        <v>0</v>
      </c>
      <c r="BC1009">
        <v>12511</v>
      </c>
      <c r="BD1009">
        <v>825</v>
      </c>
      <c r="BE1009" s="21">
        <v>0.96699999999999997</v>
      </c>
      <c r="BF1009" s="21">
        <v>37.270000000000003</v>
      </c>
      <c r="BG1009">
        <v>1</v>
      </c>
      <c r="BH1009">
        <v>0</v>
      </c>
      <c r="BI1009">
        <v>0</v>
      </c>
      <c r="BJ1009">
        <v>0</v>
      </c>
      <c r="BK1009">
        <v>0</v>
      </c>
      <c r="BL1009" s="15">
        <v>0</v>
      </c>
      <c r="BM1009">
        <v>0</v>
      </c>
      <c r="BN1009">
        <v>0</v>
      </c>
      <c r="BO1009">
        <v>1</v>
      </c>
      <c r="BP1009" s="15">
        <v>0</v>
      </c>
      <c r="BQ1009">
        <v>0</v>
      </c>
      <c r="BR1009">
        <v>0</v>
      </c>
      <c r="BS1009" s="15">
        <v>0</v>
      </c>
      <c r="BT1009">
        <v>1</v>
      </c>
      <c r="BU1009">
        <v>1</v>
      </c>
      <c r="BV1009">
        <v>1</v>
      </c>
      <c r="BW1009">
        <v>1</v>
      </c>
      <c r="BX1009">
        <v>0</v>
      </c>
      <c r="BY1009">
        <v>0</v>
      </c>
      <c r="BZ1009">
        <v>1</v>
      </c>
      <c r="CA1009">
        <v>0</v>
      </c>
      <c r="CB1009">
        <v>0</v>
      </c>
      <c r="CC1009">
        <v>1</v>
      </c>
      <c r="CD1009">
        <v>0</v>
      </c>
      <c r="CE1009" s="15">
        <v>0</v>
      </c>
      <c r="CF1009">
        <v>0.04</v>
      </c>
      <c r="CG1009">
        <v>4</v>
      </c>
      <c r="CH1009">
        <v>1</v>
      </c>
      <c r="CI1009">
        <v>0</v>
      </c>
      <c r="CJ1009">
        <v>38</v>
      </c>
      <c r="CK1009" s="28" t="s">
        <v>80</v>
      </c>
    </row>
    <row r="1010" spans="1:89" x14ac:dyDescent="0.35">
      <c r="A1010">
        <v>1009</v>
      </c>
      <c r="B1010">
        <v>69</v>
      </c>
      <c r="C1010" s="21" t="s">
        <v>236</v>
      </c>
      <c r="D1010" s="11">
        <v>7.16</v>
      </c>
      <c r="E1010" s="12">
        <v>0.1</v>
      </c>
      <c r="F1010" s="7">
        <f t="shared" si="174"/>
        <v>71.599999999999994</v>
      </c>
      <c r="G1010" s="8">
        <v>0</v>
      </c>
      <c r="H1010" s="9">
        <v>0</v>
      </c>
      <c r="I1010" s="9">
        <v>0</v>
      </c>
      <c r="J1010" s="9">
        <v>1</v>
      </c>
      <c r="K1010" s="9">
        <v>0</v>
      </c>
      <c r="L1010" s="8">
        <v>2042134</v>
      </c>
      <c r="M1010" s="9">
        <v>3</v>
      </c>
      <c r="N1010" s="9">
        <f t="shared" si="165"/>
        <v>2042130</v>
      </c>
      <c r="O1010" s="9">
        <f t="shared" si="166"/>
        <v>15</v>
      </c>
      <c r="P1010" s="7">
        <v>9.51</v>
      </c>
      <c r="Q1010" s="7">
        <v>7.9</v>
      </c>
      <c r="R1010" s="9">
        <v>1</v>
      </c>
      <c r="S1010" s="9">
        <v>0</v>
      </c>
      <c r="T1010" s="9">
        <v>1</v>
      </c>
      <c r="U1010" s="9">
        <v>0</v>
      </c>
      <c r="V1010" s="9">
        <v>0</v>
      </c>
      <c r="W1010" s="25">
        <v>0</v>
      </c>
      <c r="X1010" s="9">
        <v>0</v>
      </c>
      <c r="Y1010" s="9">
        <v>0</v>
      </c>
      <c r="Z1010" s="25">
        <v>1</v>
      </c>
      <c r="AA1010" s="9">
        <v>0</v>
      </c>
      <c r="AB1010" s="25">
        <v>1</v>
      </c>
      <c r="AC1010" s="17">
        <v>2010</v>
      </c>
      <c r="AD1010" s="27" t="s">
        <v>87</v>
      </c>
      <c r="AE1010" s="27" t="s">
        <v>87</v>
      </c>
      <c r="AF1010" s="27" t="s">
        <v>87</v>
      </c>
      <c r="AG1010" s="34" t="s">
        <v>87</v>
      </c>
      <c r="AH1010" s="33">
        <v>1</v>
      </c>
      <c r="AI1010" s="15">
        <v>0</v>
      </c>
      <c r="AJ1010">
        <v>0.54800000000000004</v>
      </c>
      <c r="AK1010" s="31">
        <f t="shared" si="173"/>
        <v>0.45199999999999996</v>
      </c>
      <c r="AL1010">
        <v>1</v>
      </c>
      <c r="AM1010" s="31">
        <v>0</v>
      </c>
      <c r="AN1010">
        <v>1</v>
      </c>
      <c r="AO1010" s="15">
        <v>0</v>
      </c>
      <c r="AP1010" t="s">
        <v>87</v>
      </c>
      <c r="AQ1010" s="15" t="s">
        <v>87</v>
      </c>
      <c r="AR1010" s="15" t="s">
        <v>203</v>
      </c>
      <c r="AS1010">
        <v>1</v>
      </c>
      <c r="AT1010">
        <v>0</v>
      </c>
      <c r="AU1010">
        <v>0</v>
      </c>
      <c r="AV1010">
        <v>0</v>
      </c>
      <c r="AW1010">
        <v>0</v>
      </c>
      <c r="AX1010">
        <v>0</v>
      </c>
      <c r="AY1010" s="15">
        <v>0</v>
      </c>
      <c r="AZ1010">
        <v>1</v>
      </c>
      <c r="BA1010">
        <v>0</v>
      </c>
      <c r="BB1010" s="15">
        <v>0</v>
      </c>
      <c r="BC1010">
        <v>13110</v>
      </c>
      <c r="BD1010">
        <v>960</v>
      </c>
      <c r="BE1010" s="21">
        <v>0.96699999999999997</v>
      </c>
      <c r="BF1010" s="21">
        <v>38.58</v>
      </c>
      <c r="BG1010">
        <v>1</v>
      </c>
      <c r="BH1010">
        <v>0</v>
      </c>
      <c r="BI1010">
        <v>0</v>
      </c>
      <c r="BJ1010">
        <v>0</v>
      </c>
      <c r="BK1010">
        <v>0</v>
      </c>
      <c r="BL1010" s="15">
        <v>0</v>
      </c>
      <c r="BM1010">
        <v>0</v>
      </c>
      <c r="BN1010">
        <v>0</v>
      </c>
      <c r="BO1010">
        <v>1</v>
      </c>
      <c r="BP1010" s="15">
        <v>0</v>
      </c>
      <c r="BQ1010">
        <v>0</v>
      </c>
      <c r="BR1010">
        <v>0</v>
      </c>
      <c r="BS1010" s="15">
        <v>0</v>
      </c>
      <c r="BT1010">
        <v>1</v>
      </c>
      <c r="BU1010">
        <v>1</v>
      </c>
      <c r="BV1010">
        <v>1</v>
      </c>
      <c r="BW1010">
        <v>1</v>
      </c>
      <c r="BX1010">
        <v>0</v>
      </c>
      <c r="BY1010">
        <v>0</v>
      </c>
      <c r="BZ1010">
        <v>1</v>
      </c>
      <c r="CA1010">
        <v>0</v>
      </c>
      <c r="CB1010">
        <v>0</v>
      </c>
      <c r="CC1010">
        <v>1</v>
      </c>
      <c r="CD1010">
        <v>0</v>
      </c>
      <c r="CE1010" s="15">
        <v>0</v>
      </c>
      <c r="CF1010">
        <v>0.04</v>
      </c>
      <c r="CG1010">
        <v>4</v>
      </c>
      <c r="CH1010">
        <v>1</v>
      </c>
      <c r="CI1010">
        <v>0</v>
      </c>
      <c r="CJ1010">
        <v>38</v>
      </c>
      <c r="CK1010" s="28" t="s">
        <v>80</v>
      </c>
    </row>
    <row r="1011" spans="1:89" x14ac:dyDescent="0.35">
      <c r="A1011">
        <v>1010</v>
      </c>
      <c r="B1011">
        <v>69</v>
      </c>
      <c r="C1011" s="21" t="s">
        <v>236</v>
      </c>
      <c r="D1011" s="11">
        <v>7.09</v>
      </c>
      <c r="E1011" s="12">
        <v>0.1</v>
      </c>
      <c r="F1011" s="7">
        <f t="shared" si="174"/>
        <v>70.899999999999991</v>
      </c>
      <c r="G1011" s="8">
        <v>0</v>
      </c>
      <c r="H1011" s="9">
        <v>0</v>
      </c>
      <c r="I1011" s="9">
        <v>0</v>
      </c>
      <c r="J1011" s="9">
        <v>1</v>
      </c>
      <c r="K1011" s="9">
        <v>0</v>
      </c>
      <c r="L1011" s="8">
        <v>1904805</v>
      </c>
      <c r="M1011" s="9">
        <v>3</v>
      </c>
      <c r="N1011" s="9">
        <f t="shared" si="165"/>
        <v>1904801</v>
      </c>
      <c r="O1011" s="9">
        <f t="shared" si="166"/>
        <v>15</v>
      </c>
      <c r="P1011" s="7">
        <v>9.9</v>
      </c>
      <c r="Q1011" s="7">
        <v>8.7200000000000006</v>
      </c>
      <c r="R1011" s="9">
        <v>1</v>
      </c>
      <c r="S1011" s="9">
        <v>0</v>
      </c>
      <c r="T1011" s="9">
        <v>1</v>
      </c>
      <c r="U1011" s="9">
        <v>0</v>
      </c>
      <c r="V1011" s="9">
        <v>0</v>
      </c>
      <c r="W1011" s="25">
        <v>0</v>
      </c>
      <c r="X1011" s="9">
        <v>0</v>
      </c>
      <c r="Y1011" s="9">
        <v>0</v>
      </c>
      <c r="Z1011" s="25">
        <v>1</v>
      </c>
      <c r="AA1011" s="9">
        <v>0</v>
      </c>
      <c r="AB1011" s="25">
        <v>1</v>
      </c>
      <c r="AC1011" s="17">
        <v>2013</v>
      </c>
      <c r="AD1011" s="27" t="s">
        <v>87</v>
      </c>
      <c r="AE1011" s="27" t="s">
        <v>87</v>
      </c>
      <c r="AF1011" s="27" t="s">
        <v>87</v>
      </c>
      <c r="AG1011" s="34" t="s">
        <v>87</v>
      </c>
      <c r="AH1011" s="33">
        <v>1</v>
      </c>
      <c r="AI1011" s="15">
        <v>0</v>
      </c>
      <c r="AJ1011">
        <v>0.52700000000000002</v>
      </c>
      <c r="AK1011" s="31">
        <f t="shared" si="173"/>
        <v>0.47299999999999998</v>
      </c>
      <c r="AL1011">
        <v>1</v>
      </c>
      <c r="AM1011" s="31">
        <v>0</v>
      </c>
      <c r="AN1011">
        <v>1</v>
      </c>
      <c r="AO1011" s="15">
        <v>0</v>
      </c>
      <c r="AP1011" t="s">
        <v>87</v>
      </c>
      <c r="AQ1011" s="15" t="s">
        <v>87</v>
      </c>
      <c r="AR1011" s="15" t="s">
        <v>203</v>
      </c>
      <c r="AS1011">
        <v>1</v>
      </c>
      <c r="AT1011">
        <v>0</v>
      </c>
      <c r="AU1011">
        <v>0</v>
      </c>
      <c r="AV1011">
        <v>0</v>
      </c>
      <c r="AW1011">
        <v>0</v>
      </c>
      <c r="AX1011">
        <v>0</v>
      </c>
      <c r="AY1011" s="15">
        <v>0</v>
      </c>
      <c r="AZ1011">
        <v>1</v>
      </c>
      <c r="BA1011">
        <v>0</v>
      </c>
      <c r="BB1011" s="15">
        <v>0</v>
      </c>
      <c r="BC1011">
        <v>11965</v>
      </c>
      <c r="BD1011">
        <v>918</v>
      </c>
      <c r="BE1011" s="21">
        <v>0.95399999999999996</v>
      </c>
      <c r="BF1011" s="21">
        <v>39.659999999999997</v>
      </c>
      <c r="BG1011">
        <v>1</v>
      </c>
      <c r="BH1011">
        <v>0</v>
      </c>
      <c r="BI1011">
        <v>0</v>
      </c>
      <c r="BJ1011">
        <v>0</v>
      </c>
      <c r="BK1011">
        <v>0</v>
      </c>
      <c r="BL1011" s="15">
        <v>0</v>
      </c>
      <c r="BM1011">
        <v>0</v>
      </c>
      <c r="BN1011">
        <v>0</v>
      </c>
      <c r="BO1011">
        <v>1</v>
      </c>
      <c r="BP1011" s="15">
        <v>0</v>
      </c>
      <c r="BQ1011">
        <v>0</v>
      </c>
      <c r="BR1011">
        <v>0</v>
      </c>
      <c r="BS1011" s="15">
        <v>0</v>
      </c>
      <c r="BT1011">
        <v>1</v>
      </c>
      <c r="BU1011">
        <v>1</v>
      </c>
      <c r="BV1011">
        <v>1</v>
      </c>
      <c r="BW1011">
        <v>1</v>
      </c>
      <c r="BX1011">
        <v>0</v>
      </c>
      <c r="BY1011">
        <v>0</v>
      </c>
      <c r="BZ1011">
        <v>1</v>
      </c>
      <c r="CA1011">
        <v>0</v>
      </c>
      <c r="CB1011">
        <v>0</v>
      </c>
      <c r="CC1011">
        <v>1</v>
      </c>
      <c r="CD1011">
        <v>0</v>
      </c>
      <c r="CE1011" s="15">
        <v>0</v>
      </c>
      <c r="CF1011">
        <v>0.04</v>
      </c>
      <c r="CG1011">
        <v>4</v>
      </c>
      <c r="CH1011">
        <v>1</v>
      </c>
      <c r="CI1011">
        <v>0</v>
      </c>
      <c r="CJ1011">
        <v>38</v>
      </c>
      <c r="CK1011" s="28" t="s">
        <v>80</v>
      </c>
    </row>
    <row r="1012" spans="1:89" x14ac:dyDescent="0.35">
      <c r="A1012">
        <v>1011</v>
      </c>
      <c r="B1012">
        <v>70</v>
      </c>
      <c r="C1012" s="21" t="s">
        <v>238</v>
      </c>
      <c r="D1012" s="11">
        <v>7.39</v>
      </c>
      <c r="E1012" s="12">
        <f t="shared" ref="E1012:E1047" si="175">D1012/F1012</f>
        <v>0.79147477776587771</v>
      </c>
      <c r="F1012" s="7">
        <v>9.3369999999999997</v>
      </c>
      <c r="G1012" s="8">
        <v>1</v>
      </c>
      <c r="H1012" s="9">
        <v>0</v>
      </c>
      <c r="I1012" s="9">
        <v>0</v>
      </c>
      <c r="J1012" s="9">
        <v>0</v>
      </c>
      <c r="K1012" s="9">
        <v>0</v>
      </c>
      <c r="L1012" s="8">
        <v>628</v>
      </c>
      <c r="M1012" s="9">
        <v>10</v>
      </c>
      <c r="N1012" s="9">
        <f t="shared" si="165"/>
        <v>617</v>
      </c>
      <c r="O1012" s="9">
        <f t="shared" si="166"/>
        <v>36</v>
      </c>
      <c r="P1012" s="7">
        <v>11.32</v>
      </c>
      <c r="Q1012" s="7">
        <v>16.41</v>
      </c>
      <c r="R1012" s="9">
        <v>1</v>
      </c>
      <c r="S1012" s="9">
        <v>0</v>
      </c>
      <c r="T1012" s="9">
        <v>1</v>
      </c>
      <c r="U1012" s="9">
        <v>0</v>
      </c>
      <c r="V1012" s="9">
        <v>0</v>
      </c>
      <c r="W1012" s="25">
        <v>0</v>
      </c>
      <c r="X1012" s="9">
        <v>1</v>
      </c>
      <c r="Y1012" s="9">
        <v>0</v>
      </c>
      <c r="Z1012" s="25">
        <v>0</v>
      </c>
      <c r="AA1012" s="9">
        <v>1</v>
      </c>
      <c r="AB1012" s="25">
        <v>0</v>
      </c>
      <c r="AC1012" s="17">
        <v>2007</v>
      </c>
      <c r="AD1012" s="27" t="s">
        <v>87</v>
      </c>
      <c r="AE1012" s="27" t="s">
        <v>87</v>
      </c>
      <c r="AF1012" s="27" t="s">
        <v>87</v>
      </c>
      <c r="AG1012" s="34" t="s">
        <v>87</v>
      </c>
      <c r="AH1012" s="33">
        <v>1</v>
      </c>
      <c r="AI1012" s="15">
        <v>0</v>
      </c>
      <c r="AJ1012">
        <v>0.55249999999999999</v>
      </c>
      <c r="AK1012" s="31">
        <f t="shared" si="173"/>
        <v>0.44750000000000001</v>
      </c>
      <c r="AL1012">
        <v>0.56000000000000005</v>
      </c>
      <c r="AM1012" s="31">
        <v>0.44</v>
      </c>
      <c r="AN1012">
        <v>0</v>
      </c>
      <c r="AO1012" s="15">
        <v>1</v>
      </c>
      <c r="AP1012">
        <v>0</v>
      </c>
      <c r="AQ1012" s="15">
        <v>1</v>
      </c>
      <c r="AR1012" s="15" t="s">
        <v>5</v>
      </c>
      <c r="AS1012">
        <v>0</v>
      </c>
      <c r="AT1012">
        <v>1</v>
      </c>
      <c r="AU1012">
        <v>0</v>
      </c>
      <c r="AV1012">
        <v>0</v>
      </c>
      <c r="AW1012">
        <v>0</v>
      </c>
      <c r="AX1012">
        <v>0</v>
      </c>
      <c r="AY1012" s="15">
        <v>0</v>
      </c>
      <c r="AZ1012">
        <v>0</v>
      </c>
      <c r="BA1012">
        <v>1</v>
      </c>
      <c r="BB1012" s="15">
        <v>0</v>
      </c>
      <c r="BC1012">
        <v>1462</v>
      </c>
      <c r="BD1012">
        <v>176</v>
      </c>
      <c r="BE1012" s="56">
        <v>0.29299999999999998</v>
      </c>
      <c r="BF1012" s="56">
        <f t="shared" ref="BF1012:BF1047" si="176">P1012+Q1012+6</f>
        <v>33.730000000000004</v>
      </c>
      <c r="BG1012">
        <v>1</v>
      </c>
      <c r="BH1012">
        <v>0</v>
      </c>
      <c r="BI1012">
        <v>0</v>
      </c>
      <c r="BJ1012">
        <v>0</v>
      </c>
      <c r="BK1012">
        <v>0</v>
      </c>
      <c r="BL1012" s="15">
        <v>0</v>
      </c>
      <c r="BM1012">
        <v>0</v>
      </c>
      <c r="BN1012">
        <v>0</v>
      </c>
      <c r="BO1012">
        <v>1</v>
      </c>
      <c r="BP1012" s="15">
        <v>0</v>
      </c>
      <c r="BQ1012">
        <v>0</v>
      </c>
      <c r="BR1012">
        <v>0</v>
      </c>
      <c r="BS1012" s="15">
        <v>0</v>
      </c>
      <c r="BT1012">
        <v>0</v>
      </c>
      <c r="BU1012">
        <v>0</v>
      </c>
      <c r="BV1012">
        <v>1</v>
      </c>
      <c r="BW1012">
        <v>1</v>
      </c>
      <c r="BX1012">
        <v>0</v>
      </c>
      <c r="BY1012">
        <v>1</v>
      </c>
      <c r="BZ1012">
        <v>1</v>
      </c>
      <c r="CA1012">
        <v>1</v>
      </c>
      <c r="CB1012">
        <v>0</v>
      </c>
      <c r="CC1012">
        <v>0</v>
      </c>
      <c r="CD1012">
        <v>1</v>
      </c>
      <c r="CE1012" s="15">
        <v>0</v>
      </c>
      <c r="CF1012">
        <v>0</v>
      </c>
      <c r="CG1012">
        <v>2</v>
      </c>
      <c r="CH1012">
        <v>0</v>
      </c>
      <c r="CI1012">
        <v>1</v>
      </c>
      <c r="CJ1012">
        <v>33</v>
      </c>
      <c r="CK1012" s="28" t="s">
        <v>80</v>
      </c>
    </row>
    <row r="1013" spans="1:89" x14ac:dyDescent="0.35">
      <c r="A1013">
        <v>1012</v>
      </c>
      <c r="B1013">
        <v>70</v>
      </c>
      <c r="C1013" s="21" t="s">
        <v>238</v>
      </c>
      <c r="D1013" s="11">
        <v>7.43</v>
      </c>
      <c r="E1013" s="12">
        <f t="shared" si="175"/>
        <v>0.79067787591784611</v>
      </c>
      <c r="F1013" s="7">
        <v>9.3970000000000002</v>
      </c>
      <c r="G1013" s="8">
        <v>1</v>
      </c>
      <c r="H1013" s="9">
        <v>0</v>
      </c>
      <c r="I1013" s="9">
        <v>0</v>
      </c>
      <c r="J1013" s="9">
        <v>0</v>
      </c>
      <c r="K1013" s="9">
        <v>0</v>
      </c>
      <c r="L1013" s="8">
        <v>628</v>
      </c>
      <c r="M1013" s="9">
        <v>16</v>
      </c>
      <c r="N1013" s="9">
        <f t="shared" si="165"/>
        <v>611</v>
      </c>
      <c r="O1013" s="9">
        <f t="shared" si="166"/>
        <v>36</v>
      </c>
      <c r="P1013" s="7">
        <v>11.32</v>
      </c>
      <c r="Q1013" s="7">
        <v>16.41</v>
      </c>
      <c r="R1013" s="9">
        <v>1</v>
      </c>
      <c r="S1013" s="9">
        <v>0</v>
      </c>
      <c r="T1013" s="9">
        <v>1</v>
      </c>
      <c r="U1013" s="9">
        <v>0</v>
      </c>
      <c r="V1013" s="9">
        <v>0</v>
      </c>
      <c r="W1013" s="25">
        <v>0</v>
      </c>
      <c r="X1013" s="9">
        <v>1</v>
      </c>
      <c r="Y1013" s="9">
        <v>0</v>
      </c>
      <c r="Z1013" s="25">
        <v>0</v>
      </c>
      <c r="AA1013" s="9">
        <v>1</v>
      </c>
      <c r="AB1013" s="25">
        <v>0</v>
      </c>
      <c r="AC1013" s="17">
        <v>2007</v>
      </c>
      <c r="AD1013" s="27" t="s">
        <v>87</v>
      </c>
      <c r="AE1013" s="27" t="s">
        <v>87</v>
      </c>
      <c r="AF1013" s="27" t="s">
        <v>87</v>
      </c>
      <c r="AG1013" s="34" t="s">
        <v>87</v>
      </c>
      <c r="AH1013" s="33">
        <v>1</v>
      </c>
      <c r="AI1013" s="15">
        <v>0</v>
      </c>
      <c r="AJ1013">
        <v>0.55249999999999999</v>
      </c>
      <c r="AK1013" s="31">
        <f t="shared" si="173"/>
        <v>0.44750000000000001</v>
      </c>
      <c r="AL1013">
        <v>0.56000000000000005</v>
      </c>
      <c r="AM1013" s="31">
        <v>0.44</v>
      </c>
      <c r="AN1013">
        <v>0</v>
      </c>
      <c r="AO1013" s="15">
        <v>1</v>
      </c>
      <c r="AP1013">
        <v>0</v>
      </c>
      <c r="AQ1013" s="15">
        <v>1</v>
      </c>
      <c r="AR1013" s="15" t="s">
        <v>5</v>
      </c>
      <c r="AS1013">
        <v>0</v>
      </c>
      <c r="AT1013">
        <v>1</v>
      </c>
      <c r="AU1013">
        <v>0</v>
      </c>
      <c r="AV1013">
        <v>0</v>
      </c>
      <c r="AW1013">
        <v>0</v>
      </c>
      <c r="AX1013">
        <v>0</v>
      </c>
      <c r="AY1013" s="15">
        <v>0</v>
      </c>
      <c r="AZ1013">
        <v>0</v>
      </c>
      <c r="BA1013">
        <v>1</v>
      </c>
      <c r="BB1013" s="15">
        <v>0</v>
      </c>
      <c r="BC1013">
        <v>1462</v>
      </c>
      <c r="BD1013">
        <v>176</v>
      </c>
      <c r="BE1013" s="56">
        <v>0.29299999999999998</v>
      </c>
      <c r="BF1013" s="56">
        <f t="shared" si="176"/>
        <v>33.730000000000004</v>
      </c>
      <c r="BG1013">
        <v>1</v>
      </c>
      <c r="BH1013">
        <v>0</v>
      </c>
      <c r="BI1013">
        <v>0</v>
      </c>
      <c r="BJ1013">
        <v>0</v>
      </c>
      <c r="BK1013">
        <v>0</v>
      </c>
      <c r="BL1013" s="15">
        <v>0</v>
      </c>
      <c r="BM1013">
        <v>0</v>
      </c>
      <c r="BN1013">
        <v>0</v>
      </c>
      <c r="BO1013">
        <v>1</v>
      </c>
      <c r="BP1013" s="15">
        <v>0</v>
      </c>
      <c r="BQ1013">
        <v>0</v>
      </c>
      <c r="BR1013">
        <v>0</v>
      </c>
      <c r="BS1013" s="15">
        <v>0</v>
      </c>
      <c r="BT1013">
        <v>0</v>
      </c>
      <c r="BU1013">
        <v>0</v>
      </c>
      <c r="BV1013">
        <v>1</v>
      </c>
      <c r="BW1013">
        <v>1</v>
      </c>
      <c r="BX1013">
        <v>0</v>
      </c>
      <c r="BY1013">
        <v>1</v>
      </c>
      <c r="BZ1013">
        <v>1</v>
      </c>
      <c r="CA1013">
        <v>1</v>
      </c>
      <c r="CB1013">
        <v>0</v>
      </c>
      <c r="CC1013">
        <v>1</v>
      </c>
      <c r="CD1013">
        <v>1</v>
      </c>
      <c r="CE1013" s="15">
        <v>0</v>
      </c>
      <c r="CF1013">
        <v>0</v>
      </c>
      <c r="CG1013">
        <v>2</v>
      </c>
      <c r="CH1013">
        <v>0</v>
      </c>
      <c r="CI1013">
        <v>1</v>
      </c>
      <c r="CJ1013">
        <v>33</v>
      </c>
      <c r="CK1013" s="28" t="s">
        <v>80</v>
      </c>
    </row>
    <row r="1014" spans="1:89" x14ac:dyDescent="0.35">
      <c r="A1014">
        <v>1013</v>
      </c>
      <c r="B1014">
        <v>70</v>
      </c>
      <c r="C1014" s="21" t="s">
        <v>238</v>
      </c>
      <c r="D1014" s="11">
        <v>7.37</v>
      </c>
      <c r="E1014" s="12">
        <f t="shared" si="175"/>
        <v>0.79392437789507708</v>
      </c>
      <c r="F1014" s="7">
        <v>9.2829999999999995</v>
      </c>
      <c r="G1014" s="8">
        <v>1</v>
      </c>
      <c r="H1014" s="9">
        <v>0</v>
      </c>
      <c r="I1014" s="9">
        <v>0</v>
      </c>
      <c r="J1014" s="9">
        <v>0</v>
      </c>
      <c r="K1014" s="9">
        <v>0</v>
      </c>
      <c r="L1014" s="8">
        <v>628</v>
      </c>
      <c r="M1014" s="9">
        <v>17</v>
      </c>
      <c r="N1014" s="9">
        <f t="shared" si="165"/>
        <v>610</v>
      </c>
      <c r="O1014" s="9">
        <f t="shared" si="166"/>
        <v>36</v>
      </c>
      <c r="P1014" s="7">
        <v>11.32</v>
      </c>
      <c r="Q1014" s="7">
        <v>16.41</v>
      </c>
      <c r="R1014" s="9">
        <v>1</v>
      </c>
      <c r="S1014" s="9">
        <v>0</v>
      </c>
      <c r="T1014" s="9">
        <v>1</v>
      </c>
      <c r="U1014" s="9">
        <v>0</v>
      </c>
      <c r="V1014" s="9">
        <v>0</v>
      </c>
      <c r="W1014" s="25">
        <v>0</v>
      </c>
      <c r="X1014" s="9">
        <v>1</v>
      </c>
      <c r="Y1014" s="9">
        <v>0</v>
      </c>
      <c r="Z1014" s="25">
        <v>0</v>
      </c>
      <c r="AA1014" s="9">
        <v>1</v>
      </c>
      <c r="AB1014" s="25">
        <v>0</v>
      </c>
      <c r="AC1014" s="17">
        <v>2007</v>
      </c>
      <c r="AD1014" s="27" t="s">
        <v>87</v>
      </c>
      <c r="AE1014" s="27" t="s">
        <v>87</v>
      </c>
      <c r="AF1014" s="27" t="s">
        <v>87</v>
      </c>
      <c r="AG1014" s="34" t="s">
        <v>87</v>
      </c>
      <c r="AH1014" s="33">
        <v>1</v>
      </c>
      <c r="AI1014" s="15">
        <v>0</v>
      </c>
      <c r="AJ1014">
        <v>0.55249999999999999</v>
      </c>
      <c r="AK1014" s="31">
        <f t="shared" si="173"/>
        <v>0.44750000000000001</v>
      </c>
      <c r="AL1014">
        <v>0.56000000000000005</v>
      </c>
      <c r="AM1014" s="31">
        <v>0.44</v>
      </c>
      <c r="AN1014">
        <v>0</v>
      </c>
      <c r="AO1014" s="15">
        <v>1</v>
      </c>
      <c r="AP1014">
        <v>0</v>
      </c>
      <c r="AQ1014" s="15">
        <v>1</v>
      </c>
      <c r="AR1014" s="15" t="s">
        <v>5</v>
      </c>
      <c r="AS1014">
        <v>0</v>
      </c>
      <c r="AT1014">
        <v>1</v>
      </c>
      <c r="AU1014">
        <v>0</v>
      </c>
      <c r="AV1014">
        <v>0</v>
      </c>
      <c r="AW1014">
        <v>0</v>
      </c>
      <c r="AX1014">
        <v>0</v>
      </c>
      <c r="AY1014" s="15">
        <v>0</v>
      </c>
      <c r="AZ1014">
        <v>0</v>
      </c>
      <c r="BA1014">
        <v>1</v>
      </c>
      <c r="BB1014" s="15">
        <v>0</v>
      </c>
      <c r="BC1014">
        <v>1462</v>
      </c>
      <c r="BD1014">
        <v>176</v>
      </c>
      <c r="BE1014" s="56">
        <v>0.29299999999999998</v>
      </c>
      <c r="BF1014" s="56">
        <f t="shared" si="176"/>
        <v>33.730000000000004</v>
      </c>
      <c r="BG1014">
        <v>1</v>
      </c>
      <c r="BH1014">
        <v>0</v>
      </c>
      <c r="BI1014">
        <v>0</v>
      </c>
      <c r="BJ1014">
        <v>0</v>
      </c>
      <c r="BK1014">
        <v>0</v>
      </c>
      <c r="BL1014" s="15">
        <v>0</v>
      </c>
      <c r="BM1014">
        <v>0</v>
      </c>
      <c r="BN1014">
        <v>0</v>
      </c>
      <c r="BO1014">
        <v>1</v>
      </c>
      <c r="BP1014" s="15">
        <v>0</v>
      </c>
      <c r="BQ1014">
        <v>0</v>
      </c>
      <c r="BR1014">
        <v>0</v>
      </c>
      <c r="BS1014" s="15">
        <v>0</v>
      </c>
      <c r="BT1014">
        <v>0</v>
      </c>
      <c r="BU1014">
        <v>0</v>
      </c>
      <c r="BV1014">
        <v>1</v>
      </c>
      <c r="BW1014">
        <v>1</v>
      </c>
      <c r="BX1014">
        <v>0</v>
      </c>
      <c r="BY1014">
        <v>1</v>
      </c>
      <c r="BZ1014">
        <v>1</v>
      </c>
      <c r="CA1014">
        <v>1</v>
      </c>
      <c r="CB1014">
        <v>1</v>
      </c>
      <c r="CC1014">
        <v>1</v>
      </c>
      <c r="CD1014">
        <v>1</v>
      </c>
      <c r="CE1014" s="15">
        <v>0</v>
      </c>
      <c r="CF1014">
        <v>0</v>
      </c>
      <c r="CG1014">
        <v>2</v>
      </c>
      <c r="CH1014">
        <v>0</v>
      </c>
      <c r="CI1014">
        <v>1</v>
      </c>
      <c r="CJ1014">
        <v>33</v>
      </c>
      <c r="CK1014" s="28" t="s">
        <v>80</v>
      </c>
    </row>
    <row r="1015" spans="1:89" x14ac:dyDescent="0.35">
      <c r="A1015">
        <v>1014</v>
      </c>
      <c r="B1015">
        <v>70</v>
      </c>
      <c r="C1015" s="21" t="s">
        <v>238</v>
      </c>
      <c r="D1015" s="11">
        <v>6.99</v>
      </c>
      <c r="E1015" s="12">
        <f t="shared" si="175"/>
        <v>0.79721715328467146</v>
      </c>
      <c r="F1015" s="7">
        <v>8.7680000000000007</v>
      </c>
      <c r="G1015" s="8">
        <v>1</v>
      </c>
      <c r="H1015" s="9">
        <v>0</v>
      </c>
      <c r="I1015" s="9">
        <v>0</v>
      </c>
      <c r="J1015" s="9">
        <v>0</v>
      </c>
      <c r="K1015" s="9">
        <v>0</v>
      </c>
      <c r="L1015" s="8">
        <v>628</v>
      </c>
      <c r="M1015" s="9">
        <v>18</v>
      </c>
      <c r="N1015" s="9">
        <f t="shared" si="165"/>
        <v>609</v>
      </c>
      <c r="O1015" s="9">
        <f t="shared" si="166"/>
        <v>36</v>
      </c>
      <c r="P1015" s="7">
        <v>11.32</v>
      </c>
      <c r="Q1015" s="7">
        <v>16.41</v>
      </c>
      <c r="R1015" s="9">
        <v>1</v>
      </c>
      <c r="S1015" s="9">
        <v>0</v>
      </c>
      <c r="T1015" s="9">
        <v>1</v>
      </c>
      <c r="U1015" s="9">
        <v>0</v>
      </c>
      <c r="V1015" s="9">
        <v>0</v>
      </c>
      <c r="W1015" s="25">
        <v>0</v>
      </c>
      <c r="X1015" s="9">
        <v>1</v>
      </c>
      <c r="Y1015" s="9">
        <v>0</v>
      </c>
      <c r="Z1015" s="25">
        <v>0</v>
      </c>
      <c r="AA1015" s="9">
        <v>1</v>
      </c>
      <c r="AB1015" s="25">
        <v>0</v>
      </c>
      <c r="AC1015" s="17">
        <v>2007</v>
      </c>
      <c r="AD1015" s="27" t="s">
        <v>87</v>
      </c>
      <c r="AE1015" s="27" t="s">
        <v>87</v>
      </c>
      <c r="AF1015" s="27" t="s">
        <v>87</v>
      </c>
      <c r="AG1015" s="34" t="s">
        <v>87</v>
      </c>
      <c r="AH1015" s="33">
        <v>1</v>
      </c>
      <c r="AI1015" s="15">
        <v>0</v>
      </c>
      <c r="AJ1015">
        <v>0.55249999999999999</v>
      </c>
      <c r="AK1015" s="31">
        <f t="shared" si="173"/>
        <v>0.44750000000000001</v>
      </c>
      <c r="AL1015">
        <v>0.56000000000000005</v>
      </c>
      <c r="AM1015" s="31">
        <v>0.44</v>
      </c>
      <c r="AN1015">
        <v>0</v>
      </c>
      <c r="AO1015" s="15">
        <v>1</v>
      </c>
      <c r="AP1015">
        <v>0</v>
      </c>
      <c r="AQ1015" s="15">
        <v>1</v>
      </c>
      <c r="AR1015" s="15" t="s">
        <v>5</v>
      </c>
      <c r="AS1015">
        <v>0</v>
      </c>
      <c r="AT1015">
        <v>1</v>
      </c>
      <c r="AU1015">
        <v>0</v>
      </c>
      <c r="AV1015">
        <v>0</v>
      </c>
      <c r="AW1015">
        <v>0</v>
      </c>
      <c r="AX1015">
        <v>0</v>
      </c>
      <c r="AY1015" s="15">
        <v>0</v>
      </c>
      <c r="AZ1015">
        <v>0</v>
      </c>
      <c r="BA1015">
        <v>1</v>
      </c>
      <c r="BB1015" s="15">
        <v>0</v>
      </c>
      <c r="BC1015">
        <v>1462</v>
      </c>
      <c r="BD1015">
        <v>176</v>
      </c>
      <c r="BE1015" s="56">
        <v>0.29299999999999998</v>
      </c>
      <c r="BF1015" s="56">
        <f t="shared" si="176"/>
        <v>33.730000000000004</v>
      </c>
      <c r="BG1015">
        <v>1</v>
      </c>
      <c r="BH1015">
        <v>0</v>
      </c>
      <c r="BI1015">
        <v>0</v>
      </c>
      <c r="BJ1015">
        <v>0</v>
      </c>
      <c r="BK1015">
        <v>0</v>
      </c>
      <c r="BL1015" s="15">
        <v>0</v>
      </c>
      <c r="BM1015">
        <v>0</v>
      </c>
      <c r="BN1015">
        <v>0</v>
      </c>
      <c r="BO1015">
        <v>1</v>
      </c>
      <c r="BP1015" s="15">
        <v>0</v>
      </c>
      <c r="BQ1015">
        <v>0</v>
      </c>
      <c r="BR1015">
        <v>0</v>
      </c>
      <c r="BS1015" s="15">
        <v>0</v>
      </c>
      <c r="BT1015">
        <v>0</v>
      </c>
      <c r="BU1015">
        <v>0</v>
      </c>
      <c r="BV1015">
        <v>1</v>
      </c>
      <c r="BW1015">
        <v>1</v>
      </c>
      <c r="BX1015">
        <v>0</v>
      </c>
      <c r="BY1015">
        <v>1</v>
      </c>
      <c r="BZ1015">
        <v>1</v>
      </c>
      <c r="CA1015">
        <v>1</v>
      </c>
      <c r="CB1015">
        <v>1</v>
      </c>
      <c r="CC1015">
        <v>1</v>
      </c>
      <c r="CD1015">
        <v>1</v>
      </c>
      <c r="CE1015" s="15">
        <v>0</v>
      </c>
      <c r="CF1015">
        <v>0</v>
      </c>
      <c r="CG1015">
        <v>2</v>
      </c>
      <c r="CH1015">
        <v>0</v>
      </c>
      <c r="CI1015">
        <v>1</v>
      </c>
      <c r="CJ1015">
        <v>33</v>
      </c>
      <c r="CK1015" s="28" t="s">
        <v>80</v>
      </c>
    </row>
    <row r="1016" spans="1:89" x14ac:dyDescent="0.35">
      <c r="A1016">
        <v>1015</v>
      </c>
      <c r="B1016">
        <v>70</v>
      </c>
      <c r="C1016" s="21" t="s">
        <v>238</v>
      </c>
      <c r="D1016" s="11">
        <v>25.3</v>
      </c>
      <c r="E1016" s="12">
        <f t="shared" si="175"/>
        <v>4.7780925401322003</v>
      </c>
      <c r="F1016" s="7">
        <v>5.2949999999999999</v>
      </c>
      <c r="G1016" s="8">
        <v>1</v>
      </c>
      <c r="H1016" s="9">
        <v>0</v>
      </c>
      <c r="I1016" s="9">
        <v>0</v>
      </c>
      <c r="J1016" s="9">
        <v>0</v>
      </c>
      <c r="K1016" s="9">
        <v>0</v>
      </c>
      <c r="L1016" s="8">
        <v>628</v>
      </c>
      <c r="M1016" s="9">
        <v>10</v>
      </c>
      <c r="N1016" s="9">
        <f t="shared" si="165"/>
        <v>617</v>
      </c>
      <c r="O1016" s="9">
        <f t="shared" si="166"/>
        <v>36</v>
      </c>
      <c r="P1016" s="7">
        <v>11.32</v>
      </c>
      <c r="Q1016" s="7">
        <v>16.41</v>
      </c>
      <c r="R1016" s="9">
        <v>1</v>
      </c>
      <c r="S1016" s="9">
        <v>0</v>
      </c>
      <c r="T1016" s="9">
        <v>1</v>
      </c>
      <c r="U1016" s="9">
        <v>0</v>
      </c>
      <c r="V1016" s="9">
        <v>0</v>
      </c>
      <c r="W1016" s="25">
        <v>0</v>
      </c>
      <c r="X1016" s="9">
        <v>1</v>
      </c>
      <c r="Y1016" s="9">
        <v>0</v>
      </c>
      <c r="Z1016" s="25">
        <v>0</v>
      </c>
      <c r="AA1016" s="9">
        <v>1</v>
      </c>
      <c r="AB1016" s="25">
        <v>0</v>
      </c>
      <c r="AC1016" s="17">
        <v>2007</v>
      </c>
      <c r="AD1016" s="27" t="s">
        <v>87</v>
      </c>
      <c r="AE1016" s="27" t="s">
        <v>87</v>
      </c>
      <c r="AF1016" s="27" t="s">
        <v>87</v>
      </c>
      <c r="AG1016" s="34" t="s">
        <v>87</v>
      </c>
      <c r="AH1016" s="33">
        <v>1</v>
      </c>
      <c r="AI1016" s="15">
        <v>0</v>
      </c>
      <c r="AJ1016">
        <v>0.55249999999999999</v>
      </c>
      <c r="AK1016" s="31">
        <f t="shared" si="173"/>
        <v>0.44750000000000001</v>
      </c>
      <c r="AL1016">
        <v>0.56000000000000005</v>
      </c>
      <c r="AM1016" s="31">
        <v>0.44</v>
      </c>
      <c r="AN1016">
        <v>0</v>
      </c>
      <c r="AO1016" s="15">
        <v>1</v>
      </c>
      <c r="AP1016">
        <v>0</v>
      </c>
      <c r="AQ1016" s="15">
        <v>1</v>
      </c>
      <c r="AR1016" s="15" t="s">
        <v>5</v>
      </c>
      <c r="AS1016">
        <v>0</v>
      </c>
      <c r="AT1016">
        <v>1</v>
      </c>
      <c r="AU1016">
        <v>0</v>
      </c>
      <c r="AV1016">
        <v>0</v>
      </c>
      <c r="AW1016">
        <v>0</v>
      </c>
      <c r="AX1016">
        <v>0</v>
      </c>
      <c r="AY1016" s="15">
        <v>0</v>
      </c>
      <c r="AZ1016">
        <v>0</v>
      </c>
      <c r="BA1016">
        <v>1</v>
      </c>
      <c r="BB1016" s="15">
        <v>0</v>
      </c>
      <c r="BC1016">
        <v>1462</v>
      </c>
      <c r="BD1016">
        <v>176</v>
      </c>
      <c r="BE1016" s="56">
        <v>0.29299999999999998</v>
      </c>
      <c r="BF1016" s="56">
        <f t="shared" si="176"/>
        <v>33.730000000000004</v>
      </c>
      <c r="BG1016">
        <v>0</v>
      </c>
      <c r="BH1016">
        <v>0</v>
      </c>
      <c r="BI1016">
        <v>1</v>
      </c>
      <c r="BJ1016">
        <v>0</v>
      </c>
      <c r="BK1016">
        <v>0</v>
      </c>
      <c r="BL1016" s="15">
        <v>0</v>
      </c>
      <c r="BM1016">
        <v>0</v>
      </c>
      <c r="BN1016">
        <v>1</v>
      </c>
      <c r="BO1016">
        <v>0</v>
      </c>
      <c r="BP1016" s="15">
        <v>0</v>
      </c>
      <c r="BQ1016">
        <v>0</v>
      </c>
      <c r="BR1016">
        <v>0</v>
      </c>
      <c r="BS1016" s="15">
        <v>0</v>
      </c>
      <c r="BT1016">
        <v>0</v>
      </c>
      <c r="BU1016">
        <v>0</v>
      </c>
      <c r="BV1016">
        <v>1</v>
      </c>
      <c r="BW1016">
        <v>1</v>
      </c>
      <c r="BX1016">
        <v>0</v>
      </c>
      <c r="BY1016">
        <v>1</v>
      </c>
      <c r="BZ1016">
        <v>1</v>
      </c>
      <c r="CA1016">
        <v>1</v>
      </c>
      <c r="CB1016">
        <v>0</v>
      </c>
      <c r="CC1016">
        <v>0</v>
      </c>
      <c r="CD1016">
        <v>1</v>
      </c>
      <c r="CE1016" s="15">
        <v>0</v>
      </c>
      <c r="CF1016">
        <v>0</v>
      </c>
      <c r="CG1016">
        <v>2</v>
      </c>
      <c r="CH1016">
        <v>0</v>
      </c>
      <c r="CI1016">
        <v>1</v>
      </c>
      <c r="CJ1016">
        <v>33</v>
      </c>
      <c r="CK1016" s="28" t="s">
        <v>80</v>
      </c>
    </row>
    <row r="1017" spans="1:89" x14ac:dyDescent="0.35">
      <c r="A1017">
        <v>1016</v>
      </c>
      <c r="B1017">
        <v>70</v>
      </c>
      <c r="C1017" s="21" t="s">
        <v>238</v>
      </c>
      <c r="D1017" s="11">
        <v>29</v>
      </c>
      <c r="E1017" s="12">
        <f t="shared" si="175"/>
        <v>6.2634989200863931</v>
      </c>
      <c r="F1017" s="7">
        <v>4.63</v>
      </c>
      <c r="G1017" s="8">
        <v>1</v>
      </c>
      <c r="H1017" s="9">
        <v>0</v>
      </c>
      <c r="I1017" s="9">
        <v>0</v>
      </c>
      <c r="J1017" s="9">
        <v>0</v>
      </c>
      <c r="K1017" s="9">
        <v>0</v>
      </c>
      <c r="L1017" s="8">
        <v>628</v>
      </c>
      <c r="M1017" s="9">
        <v>10</v>
      </c>
      <c r="N1017" s="9">
        <f t="shared" si="165"/>
        <v>617</v>
      </c>
      <c r="O1017" s="9">
        <f t="shared" si="166"/>
        <v>36</v>
      </c>
      <c r="P1017" s="7">
        <v>11.32</v>
      </c>
      <c r="Q1017" s="7">
        <v>16.41</v>
      </c>
      <c r="R1017" s="9">
        <v>1</v>
      </c>
      <c r="S1017" s="9">
        <v>0</v>
      </c>
      <c r="T1017" s="9">
        <v>1</v>
      </c>
      <c r="U1017" s="9">
        <v>0</v>
      </c>
      <c r="V1017" s="9">
        <v>0</v>
      </c>
      <c r="W1017" s="25">
        <v>0</v>
      </c>
      <c r="X1017" s="9">
        <v>1</v>
      </c>
      <c r="Y1017" s="9">
        <v>0</v>
      </c>
      <c r="Z1017" s="25">
        <v>0</v>
      </c>
      <c r="AA1017" s="9">
        <v>1</v>
      </c>
      <c r="AB1017" s="25">
        <v>0</v>
      </c>
      <c r="AC1017" s="17">
        <v>2007</v>
      </c>
      <c r="AD1017" s="27" t="s">
        <v>87</v>
      </c>
      <c r="AE1017" s="27" t="s">
        <v>87</v>
      </c>
      <c r="AF1017" s="27" t="s">
        <v>87</v>
      </c>
      <c r="AG1017" s="34" t="s">
        <v>87</v>
      </c>
      <c r="AH1017" s="33">
        <v>1</v>
      </c>
      <c r="AI1017" s="15">
        <v>0</v>
      </c>
      <c r="AJ1017">
        <v>0.55249999999999999</v>
      </c>
      <c r="AK1017" s="31">
        <f t="shared" si="173"/>
        <v>0.44750000000000001</v>
      </c>
      <c r="AL1017">
        <v>0.56000000000000005</v>
      </c>
      <c r="AM1017" s="31">
        <v>0.44</v>
      </c>
      <c r="AN1017">
        <v>0</v>
      </c>
      <c r="AO1017" s="15">
        <v>1</v>
      </c>
      <c r="AP1017">
        <v>0</v>
      </c>
      <c r="AQ1017" s="15">
        <v>1</v>
      </c>
      <c r="AR1017" s="15" t="s">
        <v>5</v>
      </c>
      <c r="AS1017">
        <v>0</v>
      </c>
      <c r="AT1017">
        <v>1</v>
      </c>
      <c r="AU1017">
        <v>0</v>
      </c>
      <c r="AV1017">
        <v>0</v>
      </c>
      <c r="AW1017">
        <v>0</v>
      </c>
      <c r="AX1017">
        <v>0</v>
      </c>
      <c r="AY1017" s="15">
        <v>0</v>
      </c>
      <c r="AZ1017">
        <v>0</v>
      </c>
      <c r="BA1017">
        <v>1</v>
      </c>
      <c r="BB1017" s="15">
        <v>0</v>
      </c>
      <c r="BC1017">
        <v>1462</v>
      </c>
      <c r="BD1017">
        <v>176</v>
      </c>
      <c r="BE1017" s="56">
        <v>0.29299999999999998</v>
      </c>
      <c r="BF1017" s="56">
        <f t="shared" si="176"/>
        <v>33.730000000000004</v>
      </c>
      <c r="BG1017">
        <v>0</v>
      </c>
      <c r="BH1017">
        <v>0</v>
      </c>
      <c r="BI1017">
        <v>1</v>
      </c>
      <c r="BJ1017">
        <v>0</v>
      </c>
      <c r="BK1017">
        <v>0</v>
      </c>
      <c r="BL1017" s="15">
        <v>0</v>
      </c>
      <c r="BM1017">
        <v>0</v>
      </c>
      <c r="BN1017">
        <v>1</v>
      </c>
      <c r="BO1017">
        <v>0</v>
      </c>
      <c r="BP1017" s="15">
        <v>0</v>
      </c>
      <c r="BQ1017">
        <v>0</v>
      </c>
      <c r="BR1017">
        <v>0</v>
      </c>
      <c r="BS1017" s="15">
        <v>0</v>
      </c>
      <c r="BT1017">
        <v>0</v>
      </c>
      <c r="BU1017">
        <v>0</v>
      </c>
      <c r="BV1017">
        <v>1</v>
      </c>
      <c r="BW1017">
        <v>1</v>
      </c>
      <c r="BX1017">
        <v>0</v>
      </c>
      <c r="BY1017">
        <v>1</v>
      </c>
      <c r="BZ1017">
        <v>1</v>
      </c>
      <c r="CA1017">
        <v>1</v>
      </c>
      <c r="CB1017">
        <v>0</v>
      </c>
      <c r="CC1017">
        <v>0</v>
      </c>
      <c r="CD1017">
        <v>1</v>
      </c>
      <c r="CE1017" s="15">
        <v>0</v>
      </c>
      <c r="CF1017">
        <v>0</v>
      </c>
      <c r="CG1017">
        <v>2</v>
      </c>
      <c r="CH1017">
        <v>0</v>
      </c>
      <c r="CI1017">
        <v>1</v>
      </c>
      <c r="CJ1017">
        <v>33</v>
      </c>
      <c r="CK1017" s="28" t="s">
        <v>80</v>
      </c>
    </row>
    <row r="1018" spans="1:89" x14ac:dyDescent="0.35">
      <c r="A1018">
        <v>1017</v>
      </c>
      <c r="B1018">
        <v>70</v>
      </c>
      <c r="C1018" s="21" t="s">
        <v>238</v>
      </c>
      <c r="D1018" s="11">
        <v>25.7</v>
      </c>
      <c r="E1018" s="12">
        <f t="shared" si="175"/>
        <v>3.9919229574401989</v>
      </c>
      <c r="F1018" s="7">
        <v>6.4379999999999997</v>
      </c>
      <c r="G1018" s="8">
        <v>1</v>
      </c>
      <c r="H1018" s="9">
        <v>0</v>
      </c>
      <c r="I1018" s="9">
        <v>0</v>
      </c>
      <c r="J1018" s="9">
        <v>0</v>
      </c>
      <c r="K1018" s="9">
        <v>0</v>
      </c>
      <c r="L1018" s="8">
        <v>628</v>
      </c>
      <c r="M1018" s="9">
        <v>16</v>
      </c>
      <c r="N1018" s="9">
        <f t="shared" si="165"/>
        <v>611</v>
      </c>
      <c r="O1018" s="9">
        <f t="shared" si="166"/>
        <v>36</v>
      </c>
      <c r="P1018" s="7">
        <v>11.32</v>
      </c>
      <c r="Q1018" s="7">
        <v>16.41</v>
      </c>
      <c r="R1018" s="9">
        <v>1</v>
      </c>
      <c r="S1018" s="9">
        <v>0</v>
      </c>
      <c r="T1018" s="9">
        <v>1</v>
      </c>
      <c r="U1018" s="9">
        <v>0</v>
      </c>
      <c r="V1018" s="9">
        <v>0</v>
      </c>
      <c r="W1018" s="25">
        <v>0</v>
      </c>
      <c r="X1018" s="9">
        <v>1</v>
      </c>
      <c r="Y1018" s="9">
        <v>0</v>
      </c>
      <c r="Z1018" s="25">
        <v>0</v>
      </c>
      <c r="AA1018" s="9">
        <v>1</v>
      </c>
      <c r="AB1018" s="25">
        <v>0</v>
      </c>
      <c r="AC1018" s="17">
        <v>2007</v>
      </c>
      <c r="AD1018" s="27" t="s">
        <v>87</v>
      </c>
      <c r="AE1018" s="27" t="s">
        <v>87</v>
      </c>
      <c r="AF1018" s="27" t="s">
        <v>87</v>
      </c>
      <c r="AG1018" s="34" t="s">
        <v>87</v>
      </c>
      <c r="AH1018" s="33">
        <v>1</v>
      </c>
      <c r="AI1018" s="15">
        <v>0</v>
      </c>
      <c r="AJ1018">
        <v>0.55249999999999999</v>
      </c>
      <c r="AK1018" s="31">
        <f t="shared" si="173"/>
        <v>0.44750000000000001</v>
      </c>
      <c r="AL1018">
        <v>0.56000000000000005</v>
      </c>
      <c r="AM1018" s="31">
        <v>0.44</v>
      </c>
      <c r="AN1018">
        <v>0</v>
      </c>
      <c r="AO1018" s="15">
        <v>1</v>
      </c>
      <c r="AP1018">
        <v>0</v>
      </c>
      <c r="AQ1018" s="15">
        <v>1</v>
      </c>
      <c r="AR1018" s="15" t="s">
        <v>5</v>
      </c>
      <c r="AS1018">
        <v>0</v>
      </c>
      <c r="AT1018">
        <v>1</v>
      </c>
      <c r="AU1018">
        <v>0</v>
      </c>
      <c r="AV1018">
        <v>0</v>
      </c>
      <c r="AW1018">
        <v>0</v>
      </c>
      <c r="AX1018">
        <v>0</v>
      </c>
      <c r="AY1018" s="15">
        <v>0</v>
      </c>
      <c r="AZ1018">
        <v>0</v>
      </c>
      <c r="BA1018">
        <v>1</v>
      </c>
      <c r="BB1018" s="15">
        <v>0</v>
      </c>
      <c r="BC1018">
        <v>1462</v>
      </c>
      <c r="BD1018">
        <v>176</v>
      </c>
      <c r="BE1018" s="56">
        <v>0.29299999999999998</v>
      </c>
      <c r="BF1018" s="56">
        <f t="shared" si="176"/>
        <v>33.730000000000004</v>
      </c>
      <c r="BG1018">
        <v>0</v>
      </c>
      <c r="BH1018">
        <v>0</v>
      </c>
      <c r="BI1018">
        <v>1</v>
      </c>
      <c r="BJ1018">
        <v>0</v>
      </c>
      <c r="BK1018">
        <v>0</v>
      </c>
      <c r="BL1018" s="15">
        <v>0</v>
      </c>
      <c r="BM1018">
        <v>0</v>
      </c>
      <c r="BN1018">
        <v>1</v>
      </c>
      <c r="BO1018">
        <v>0</v>
      </c>
      <c r="BP1018" s="15">
        <v>0</v>
      </c>
      <c r="BQ1018">
        <v>0</v>
      </c>
      <c r="BR1018">
        <v>0</v>
      </c>
      <c r="BS1018" s="15">
        <v>0</v>
      </c>
      <c r="BT1018">
        <v>0</v>
      </c>
      <c r="BU1018">
        <v>0</v>
      </c>
      <c r="BV1018">
        <v>1</v>
      </c>
      <c r="BW1018">
        <v>1</v>
      </c>
      <c r="BX1018">
        <v>0</v>
      </c>
      <c r="BY1018">
        <v>1</v>
      </c>
      <c r="BZ1018">
        <v>1</v>
      </c>
      <c r="CA1018">
        <v>1</v>
      </c>
      <c r="CB1018">
        <v>0</v>
      </c>
      <c r="CC1018">
        <v>1</v>
      </c>
      <c r="CD1018">
        <v>1</v>
      </c>
      <c r="CE1018" s="15">
        <v>0</v>
      </c>
      <c r="CF1018">
        <v>0</v>
      </c>
      <c r="CG1018">
        <v>2</v>
      </c>
      <c r="CH1018">
        <v>0</v>
      </c>
      <c r="CI1018">
        <v>1</v>
      </c>
      <c r="CJ1018">
        <v>33</v>
      </c>
      <c r="CK1018" s="28" t="s">
        <v>80</v>
      </c>
    </row>
    <row r="1019" spans="1:89" x14ac:dyDescent="0.35">
      <c r="A1019">
        <v>1018</v>
      </c>
      <c r="B1019">
        <v>70</v>
      </c>
      <c r="C1019" s="21" t="s">
        <v>238</v>
      </c>
      <c r="D1019" s="11">
        <v>28.9</v>
      </c>
      <c r="E1019" s="12">
        <f t="shared" si="175"/>
        <v>4.0211492973424239</v>
      </c>
      <c r="F1019" s="7">
        <v>7.1870000000000003</v>
      </c>
      <c r="G1019" s="8">
        <v>1</v>
      </c>
      <c r="H1019" s="9">
        <v>0</v>
      </c>
      <c r="I1019" s="9">
        <v>0</v>
      </c>
      <c r="J1019" s="9">
        <v>0</v>
      </c>
      <c r="K1019" s="9">
        <v>0</v>
      </c>
      <c r="L1019" s="8">
        <v>628</v>
      </c>
      <c r="M1019" s="9">
        <v>16</v>
      </c>
      <c r="N1019" s="9">
        <f t="shared" si="165"/>
        <v>611</v>
      </c>
      <c r="O1019" s="9">
        <f t="shared" si="166"/>
        <v>36</v>
      </c>
      <c r="P1019" s="7">
        <v>11.32</v>
      </c>
      <c r="Q1019" s="7">
        <v>16.41</v>
      </c>
      <c r="R1019" s="9">
        <v>1</v>
      </c>
      <c r="S1019" s="9">
        <v>0</v>
      </c>
      <c r="T1019" s="9">
        <v>1</v>
      </c>
      <c r="U1019" s="9">
        <v>0</v>
      </c>
      <c r="V1019" s="9">
        <v>0</v>
      </c>
      <c r="W1019" s="25">
        <v>0</v>
      </c>
      <c r="X1019" s="9">
        <v>1</v>
      </c>
      <c r="Y1019" s="9">
        <v>0</v>
      </c>
      <c r="Z1019" s="25">
        <v>0</v>
      </c>
      <c r="AA1019" s="9">
        <v>1</v>
      </c>
      <c r="AB1019" s="25">
        <v>0</v>
      </c>
      <c r="AC1019" s="17">
        <v>2007</v>
      </c>
      <c r="AD1019" s="27" t="s">
        <v>87</v>
      </c>
      <c r="AE1019" s="27" t="s">
        <v>87</v>
      </c>
      <c r="AF1019" s="27" t="s">
        <v>87</v>
      </c>
      <c r="AG1019" s="34" t="s">
        <v>87</v>
      </c>
      <c r="AH1019" s="33">
        <v>1</v>
      </c>
      <c r="AI1019" s="15">
        <v>0</v>
      </c>
      <c r="AJ1019">
        <v>0.55249999999999999</v>
      </c>
      <c r="AK1019" s="31">
        <f t="shared" si="173"/>
        <v>0.44750000000000001</v>
      </c>
      <c r="AL1019">
        <v>0.56000000000000005</v>
      </c>
      <c r="AM1019" s="31">
        <v>0.44</v>
      </c>
      <c r="AN1019">
        <v>0</v>
      </c>
      <c r="AO1019" s="15">
        <v>1</v>
      </c>
      <c r="AP1019">
        <v>0</v>
      </c>
      <c r="AQ1019" s="15">
        <v>1</v>
      </c>
      <c r="AR1019" s="15" t="s">
        <v>5</v>
      </c>
      <c r="AS1019">
        <v>0</v>
      </c>
      <c r="AT1019">
        <v>1</v>
      </c>
      <c r="AU1019">
        <v>0</v>
      </c>
      <c r="AV1019">
        <v>0</v>
      </c>
      <c r="AW1019">
        <v>0</v>
      </c>
      <c r="AX1019">
        <v>0</v>
      </c>
      <c r="AY1019" s="15">
        <v>0</v>
      </c>
      <c r="AZ1019">
        <v>0</v>
      </c>
      <c r="BA1019">
        <v>1</v>
      </c>
      <c r="BB1019" s="15">
        <v>0</v>
      </c>
      <c r="BC1019">
        <v>1462</v>
      </c>
      <c r="BD1019">
        <v>176</v>
      </c>
      <c r="BE1019" s="56">
        <v>0.29299999999999998</v>
      </c>
      <c r="BF1019" s="56">
        <f t="shared" si="176"/>
        <v>33.730000000000004</v>
      </c>
      <c r="BG1019">
        <v>0</v>
      </c>
      <c r="BH1019">
        <v>0</v>
      </c>
      <c r="BI1019">
        <v>1</v>
      </c>
      <c r="BJ1019">
        <v>0</v>
      </c>
      <c r="BK1019">
        <v>0</v>
      </c>
      <c r="BL1019" s="15">
        <v>0</v>
      </c>
      <c r="BM1019">
        <v>0</v>
      </c>
      <c r="BN1019">
        <v>1</v>
      </c>
      <c r="BO1019">
        <v>0</v>
      </c>
      <c r="BP1019" s="15">
        <v>0</v>
      </c>
      <c r="BQ1019">
        <v>0</v>
      </c>
      <c r="BR1019">
        <v>0</v>
      </c>
      <c r="BS1019" s="15">
        <v>0</v>
      </c>
      <c r="BT1019">
        <v>0</v>
      </c>
      <c r="BU1019">
        <v>0</v>
      </c>
      <c r="BV1019">
        <v>1</v>
      </c>
      <c r="BW1019">
        <v>1</v>
      </c>
      <c r="BX1019">
        <v>0</v>
      </c>
      <c r="BY1019">
        <v>1</v>
      </c>
      <c r="BZ1019">
        <v>1</v>
      </c>
      <c r="CA1019">
        <v>1</v>
      </c>
      <c r="CB1019">
        <v>0</v>
      </c>
      <c r="CC1019">
        <v>1</v>
      </c>
      <c r="CD1019">
        <v>1</v>
      </c>
      <c r="CE1019" s="15">
        <v>0</v>
      </c>
      <c r="CF1019">
        <v>0</v>
      </c>
      <c r="CG1019">
        <v>2</v>
      </c>
      <c r="CH1019">
        <v>0</v>
      </c>
      <c r="CI1019">
        <v>1</v>
      </c>
      <c r="CJ1019">
        <v>33</v>
      </c>
      <c r="CK1019" s="28" t="s">
        <v>80</v>
      </c>
    </row>
    <row r="1020" spans="1:89" x14ac:dyDescent="0.35">
      <c r="A1020">
        <v>1019</v>
      </c>
      <c r="B1020">
        <v>70</v>
      </c>
      <c r="C1020" s="21" t="s">
        <v>238</v>
      </c>
      <c r="D1020" s="11">
        <v>26.8</v>
      </c>
      <c r="E1020" s="12">
        <f t="shared" si="175"/>
        <v>3.9592258827005464</v>
      </c>
      <c r="F1020" s="7">
        <v>6.7690000000000001</v>
      </c>
      <c r="G1020" s="8">
        <v>1</v>
      </c>
      <c r="H1020" s="9">
        <v>0</v>
      </c>
      <c r="I1020" s="9">
        <v>0</v>
      </c>
      <c r="J1020" s="9">
        <v>0</v>
      </c>
      <c r="K1020" s="9">
        <v>0</v>
      </c>
      <c r="L1020" s="8">
        <v>628</v>
      </c>
      <c r="M1020" s="9">
        <v>17</v>
      </c>
      <c r="N1020" s="9">
        <f t="shared" si="165"/>
        <v>610</v>
      </c>
      <c r="O1020" s="9">
        <f t="shared" si="166"/>
        <v>36</v>
      </c>
      <c r="P1020" s="7">
        <v>11.32</v>
      </c>
      <c r="Q1020" s="7">
        <v>16.41</v>
      </c>
      <c r="R1020" s="9">
        <v>1</v>
      </c>
      <c r="S1020" s="9">
        <v>0</v>
      </c>
      <c r="T1020" s="9">
        <v>1</v>
      </c>
      <c r="U1020" s="9">
        <v>0</v>
      </c>
      <c r="V1020" s="9">
        <v>0</v>
      </c>
      <c r="W1020" s="25">
        <v>0</v>
      </c>
      <c r="X1020" s="9">
        <v>1</v>
      </c>
      <c r="Y1020" s="9">
        <v>0</v>
      </c>
      <c r="Z1020" s="25">
        <v>0</v>
      </c>
      <c r="AA1020" s="9">
        <v>1</v>
      </c>
      <c r="AB1020" s="25">
        <v>0</v>
      </c>
      <c r="AC1020" s="17">
        <v>2007</v>
      </c>
      <c r="AD1020" s="27" t="s">
        <v>87</v>
      </c>
      <c r="AE1020" s="27" t="s">
        <v>87</v>
      </c>
      <c r="AF1020" s="27" t="s">
        <v>87</v>
      </c>
      <c r="AG1020" s="34" t="s">
        <v>87</v>
      </c>
      <c r="AH1020" s="33">
        <v>1</v>
      </c>
      <c r="AI1020" s="15">
        <v>0</v>
      </c>
      <c r="AJ1020">
        <v>0.55249999999999999</v>
      </c>
      <c r="AK1020" s="31">
        <f t="shared" si="173"/>
        <v>0.44750000000000001</v>
      </c>
      <c r="AL1020">
        <v>0.56000000000000005</v>
      </c>
      <c r="AM1020" s="31">
        <v>0.44</v>
      </c>
      <c r="AN1020">
        <v>0</v>
      </c>
      <c r="AO1020" s="15">
        <v>1</v>
      </c>
      <c r="AP1020">
        <v>0</v>
      </c>
      <c r="AQ1020" s="15">
        <v>1</v>
      </c>
      <c r="AR1020" s="15" t="s">
        <v>5</v>
      </c>
      <c r="AS1020">
        <v>0</v>
      </c>
      <c r="AT1020">
        <v>1</v>
      </c>
      <c r="AU1020">
        <v>0</v>
      </c>
      <c r="AV1020">
        <v>0</v>
      </c>
      <c r="AW1020">
        <v>0</v>
      </c>
      <c r="AX1020">
        <v>0</v>
      </c>
      <c r="AY1020" s="15">
        <v>0</v>
      </c>
      <c r="AZ1020">
        <v>0</v>
      </c>
      <c r="BA1020">
        <v>1</v>
      </c>
      <c r="BB1020" s="15">
        <v>0</v>
      </c>
      <c r="BC1020">
        <v>1462</v>
      </c>
      <c r="BD1020">
        <v>176</v>
      </c>
      <c r="BE1020" s="56">
        <v>0.29299999999999998</v>
      </c>
      <c r="BF1020" s="56">
        <f t="shared" si="176"/>
        <v>33.730000000000004</v>
      </c>
      <c r="BG1020">
        <v>0</v>
      </c>
      <c r="BH1020">
        <v>0</v>
      </c>
      <c r="BI1020">
        <v>1</v>
      </c>
      <c r="BJ1020">
        <v>0</v>
      </c>
      <c r="BK1020">
        <v>0</v>
      </c>
      <c r="BL1020" s="15">
        <v>0</v>
      </c>
      <c r="BM1020">
        <v>0</v>
      </c>
      <c r="BN1020">
        <v>1</v>
      </c>
      <c r="BO1020">
        <v>0</v>
      </c>
      <c r="BP1020" s="15">
        <v>0</v>
      </c>
      <c r="BQ1020">
        <v>0</v>
      </c>
      <c r="BR1020">
        <v>0</v>
      </c>
      <c r="BS1020" s="15">
        <v>0</v>
      </c>
      <c r="BT1020">
        <v>0</v>
      </c>
      <c r="BU1020">
        <v>0</v>
      </c>
      <c r="BV1020">
        <v>1</v>
      </c>
      <c r="BW1020">
        <v>1</v>
      </c>
      <c r="BX1020">
        <v>0</v>
      </c>
      <c r="BY1020">
        <v>1</v>
      </c>
      <c r="BZ1020">
        <v>1</v>
      </c>
      <c r="CA1020">
        <v>1</v>
      </c>
      <c r="CB1020">
        <v>1</v>
      </c>
      <c r="CC1020">
        <v>1</v>
      </c>
      <c r="CD1020">
        <v>1</v>
      </c>
      <c r="CE1020" s="15">
        <v>0</v>
      </c>
      <c r="CF1020">
        <v>0</v>
      </c>
      <c r="CG1020">
        <v>2</v>
      </c>
      <c r="CH1020">
        <v>0</v>
      </c>
      <c r="CI1020">
        <v>1</v>
      </c>
      <c r="CJ1020">
        <v>33</v>
      </c>
      <c r="CK1020" s="28" t="s">
        <v>80</v>
      </c>
    </row>
    <row r="1021" spans="1:89" x14ac:dyDescent="0.35">
      <c r="A1021">
        <v>1020</v>
      </c>
      <c r="B1021">
        <v>70</v>
      </c>
      <c r="C1021" s="21" t="s">
        <v>238</v>
      </c>
      <c r="D1021" s="11">
        <v>30</v>
      </c>
      <c r="E1021" s="12">
        <f t="shared" si="175"/>
        <v>3.8510911424903722</v>
      </c>
      <c r="F1021" s="7">
        <v>7.79</v>
      </c>
      <c r="G1021" s="8">
        <v>1</v>
      </c>
      <c r="H1021" s="9">
        <v>0</v>
      </c>
      <c r="I1021" s="9">
        <v>0</v>
      </c>
      <c r="J1021" s="9">
        <v>0</v>
      </c>
      <c r="K1021" s="9">
        <v>0</v>
      </c>
      <c r="L1021" s="8">
        <v>628</v>
      </c>
      <c r="M1021" s="9">
        <v>17</v>
      </c>
      <c r="N1021" s="9">
        <f t="shared" si="165"/>
        <v>610</v>
      </c>
      <c r="O1021" s="9">
        <f t="shared" si="166"/>
        <v>36</v>
      </c>
      <c r="P1021" s="7">
        <v>11.32</v>
      </c>
      <c r="Q1021" s="7">
        <v>16.41</v>
      </c>
      <c r="R1021" s="9">
        <v>1</v>
      </c>
      <c r="S1021" s="9">
        <v>0</v>
      </c>
      <c r="T1021" s="9">
        <v>1</v>
      </c>
      <c r="U1021" s="9">
        <v>0</v>
      </c>
      <c r="V1021" s="9">
        <v>0</v>
      </c>
      <c r="W1021" s="25">
        <v>0</v>
      </c>
      <c r="X1021" s="9">
        <v>1</v>
      </c>
      <c r="Y1021" s="9">
        <v>0</v>
      </c>
      <c r="Z1021" s="25">
        <v>0</v>
      </c>
      <c r="AA1021" s="9">
        <v>1</v>
      </c>
      <c r="AB1021" s="25">
        <v>0</v>
      </c>
      <c r="AC1021" s="17">
        <v>2007</v>
      </c>
      <c r="AD1021" s="27" t="s">
        <v>87</v>
      </c>
      <c r="AE1021" s="27" t="s">
        <v>87</v>
      </c>
      <c r="AF1021" s="27" t="s">
        <v>87</v>
      </c>
      <c r="AG1021" s="34" t="s">
        <v>87</v>
      </c>
      <c r="AH1021" s="33">
        <v>1</v>
      </c>
      <c r="AI1021" s="15">
        <v>0</v>
      </c>
      <c r="AJ1021">
        <v>0.55249999999999999</v>
      </c>
      <c r="AK1021" s="31">
        <f t="shared" si="173"/>
        <v>0.44750000000000001</v>
      </c>
      <c r="AL1021">
        <v>0.56000000000000005</v>
      </c>
      <c r="AM1021" s="31">
        <v>0.44</v>
      </c>
      <c r="AN1021">
        <v>0</v>
      </c>
      <c r="AO1021" s="15">
        <v>1</v>
      </c>
      <c r="AP1021">
        <v>0</v>
      </c>
      <c r="AQ1021" s="15">
        <v>1</v>
      </c>
      <c r="AR1021" s="15" t="s">
        <v>5</v>
      </c>
      <c r="AS1021">
        <v>0</v>
      </c>
      <c r="AT1021">
        <v>1</v>
      </c>
      <c r="AU1021">
        <v>0</v>
      </c>
      <c r="AV1021">
        <v>0</v>
      </c>
      <c r="AW1021">
        <v>0</v>
      </c>
      <c r="AX1021">
        <v>0</v>
      </c>
      <c r="AY1021" s="15">
        <v>0</v>
      </c>
      <c r="AZ1021">
        <v>0</v>
      </c>
      <c r="BA1021">
        <v>1</v>
      </c>
      <c r="BB1021" s="15">
        <v>0</v>
      </c>
      <c r="BC1021">
        <v>1462</v>
      </c>
      <c r="BD1021">
        <v>176</v>
      </c>
      <c r="BE1021" s="56">
        <v>0.29299999999999998</v>
      </c>
      <c r="BF1021" s="56">
        <f t="shared" si="176"/>
        <v>33.730000000000004</v>
      </c>
      <c r="BG1021">
        <v>0</v>
      </c>
      <c r="BH1021">
        <v>0</v>
      </c>
      <c r="BI1021">
        <v>1</v>
      </c>
      <c r="BJ1021">
        <v>0</v>
      </c>
      <c r="BK1021">
        <v>0</v>
      </c>
      <c r="BL1021" s="15">
        <v>0</v>
      </c>
      <c r="BM1021">
        <v>0</v>
      </c>
      <c r="BN1021">
        <v>1</v>
      </c>
      <c r="BO1021">
        <v>0</v>
      </c>
      <c r="BP1021" s="15">
        <v>0</v>
      </c>
      <c r="BQ1021">
        <v>0</v>
      </c>
      <c r="BR1021">
        <v>0</v>
      </c>
      <c r="BS1021" s="15">
        <v>0</v>
      </c>
      <c r="BT1021">
        <v>0</v>
      </c>
      <c r="BU1021">
        <v>0</v>
      </c>
      <c r="BV1021">
        <v>1</v>
      </c>
      <c r="BW1021">
        <v>1</v>
      </c>
      <c r="BX1021">
        <v>0</v>
      </c>
      <c r="BY1021">
        <v>1</v>
      </c>
      <c r="BZ1021">
        <v>1</v>
      </c>
      <c r="CA1021">
        <v>1</v>
      </c>
      <c r="CB1021">
        <v>1</v>
      </c>
      <c r="CC1021">
        <v>1</v>
      </c>
      <c r="CD1021">
        <v>1</v>
      </c>
      <c r="CE1021" s="15">
        <v>0</v>
      </c>
      <c r="CF1021">
        <v>0</v>
      </c>
      <c r="CG1021">
        <v>2</v>
      </c>
      <c r="CH1021">
        <v>0</v>
      </c>
      <c r="CI1021">
        <v>1</v>
      </c>
      <c r="CJ1021">
        <v>33</v>
      </c>
      <c r="CK1021" s="28" t="s">
        <v>80</v>
      </c>
    </row>
    <row r="1022" spans="1:89" x14ac:dyDescent="0.35">
      <c r="A1022">
        <v>1021</v>
      </c>
      <c r="B1022">
        <v>70</v>
      </c>
      <c r="C1022" s="21" t="s">
        <v>238</v>
      </c>
      <c r="D1022" s="11">
        <v>22.6</v>
      </c>
      <c r="E1022" s="12">
        <f t="shared" si="175"/>
        <v>3.53125</v>
      </c>
      <c r="F1022" s="7">
        <v>6.4</v>
      </c>
      <c r="G1022" s="8">
        <v>1</v>
      </c>
      <c r="H1022" s="9">
        <v>0</v>
      </c>
      <c r="I1022" s="9">
        <v>0</v>
      </c>
      <c r="J1022" s="9">
        <v>0</v>
      </c>
      <c r="K1022" s="9">
        <v>0</v>
      </c>
      <c r="L1022" s="8">
        <v>628</v>
      </c>
      <c r="M1022" s="9">
        <v>18</v>
      </c>
      <c r="N1022" s="9">
        <f t="shared" si="165"/>
        <v>609</v>
      </c>
      <c r="O1022" s="9">
        <f t="shared" si="166"/>
        <v>36</v>
      </c>
      <c r="P1022" s="7">
        <v>11.32</v>
      </c>
      <c r="Q1022" s="7">
        <v>16.41</v>
      </c>
      <c r="R1022" s="9">
        <v>1</v>
      </c>
      <c r="S1022" s="9">
        <v>0</v>
      </c>
      <c r="T1022" s="9">
        <v>1</v>
      </c>
      <c r="U1022" s="9">
        <v>0</v>
      </c>
      <c r="V1022" s="9">
        <v>0</v>
      </c>
      <c r="W1022" s="25">
        <v>0</v>
      </c>
      <c r="X1022" s="9">
        <v>1</v>
      </c>
      <c r="Y1022" s="9">
        <v>0</v>
      </c>
      <c r="Z1022" s="25">
        <v>0</v>
      </c>
      <c r="AA1022" s="9">
        <v>1</v>
      </c>
      <c r="AB1022" s="25">
        <v>0</v>
      </c>
      <c r="AC1022" s="17">
        <v>2007</v>
      </c>
      <c r="AD1022" s="27" t="s">
        <v>87</v>
      </c>
      <c r="AE1022" s="27" t="s">
        <v>87</v>
      </c>
      <c r="AF1022" s="27" t="s">
        <v>87</v>
      </c>
      <c r="AG1022" s="34" t="s">
        <v>87</v>
      </c>
      <c r="AH1022" s="33">
        <v>1</v>
      </c>
      <c r="AI1022" s="15">
        <v>0</v>
      </c>
      <c r="AJ1022">
        <v>0.55249999999999999</v>
      </c>
      <c r="AK1022" s="31">
        <f t="shared" si="173"/>
        <v>0.44750000000000001</v>
      </c>
      <c r="AL1022">
        <v>0.56000000000000005</v>
      </c>
      <c r="AM1022" s="31">
        <v>0.44</v>
      </c>
      <c r="AN1022">
        <v>0</v>
      </c>
      <c r="AO1022" s="15">
        <v>1</v>
      </c>
      <c r="AP1022">
        <v>0</v>
      </c>
      <c r="AQ1022" s="15">
        <v>1</v>
      </c>
      <c r="AR1022" s="15" t="s">
        <v>5</v>
      </c>
      <c r="AS1022">
        <v>0</v>
      </c>
      <c r="AT1022">
        <v>1</v>
      </c>
      <c r="AU1022">
        <v>0</v>
      </c>
      <c r="AV1022">
        <v>0</v>
      </c>
      <c r="AW1022">
        <v>0</v>
      </c>
      <c r="AX1022">
        <v>0</v>
      </c>
      <c r="AY1022" s="15">
        <v>0</v>
      </c>
      <c r="AZ1022">
        <v>0</v>
      </c>
      <c r="BA1022">
        <v>1</v>
      </c>
      <c r="BB1022" s="15">
        <v>0</v>
      </c>
      <c r="BC1022">
        <v>1462</v>
      </c>
      <c r="BD1022">
        <v>176</v>
      </c>
      <c r="BE1022" s="56">
        <v>0.29299999999999998</v>
      </c>
      <c r="BF1022" s="56">
        <f t="shared" si="176"/>
        <v>33.730000000000004</v>
      </c>
      <c r="BG1022">
        <v>0</v>
      </c>
      <c r="BH1022">
        <v>0</v>
      </c>
      <c r="BI1022">
        <v>1</v>
      </c>
      <c r="BJ1022">
        <v>0</v>
      </c>
      <c r="BK1022">
        <v>0</v>
      </c>
      <c r="BL1022" s="15">
        <v>0</v>
      </c>
      <c r="BM1022">
        <v>0</v>
      </c>
      <c r="BN1022">
        <v>1</v>
      </c>
      <c r="BO1022">
        <v>0</v>
      </c>
      <c r="BP1022" s="15">
        <v>0</v>
      </c>
      <c r="BQ1022">
        <v>0</v>
      </c>
      <c r="BR1022">
        <v>0</v>
      </c>
      <c r="BS1022" s="15">
        <v>0</v>
      </c>
      <c r="BT1022">
        <v>0</v>
      </c>
      <c r="BU1022">
        <v>0</v>
      </c>
      <c r="BV1022">
        <v>1</v>
      </c>
      <c r="BW1022">
        <v>1</v>
      </c>
      <c r="BX1022">
        <v>0</v>
      </c>
      <c r="BY1022">
        <v>1</v>
      </c>
      <c r="BZ1022">
        <v>1</v>
      </c>
      <c r="CA1022">
        <v>1</v>
      </c>
      <c r="CB1022">
        <v>1</v>
      </c>
      <c r="CC1022">
        <v>1</v>
      </c>
      <c r="CD1022">
        <v>1</v>
      </c>
      <c r="CE1022" s="15">
        <v>0</v>
      </c>
      <c r="CF1022">
        <v>0</v>
      </c>
      <c r="CG1022">
        <v>2</v>
      </c>
      <c r="CH1022">
        <v>0</v>
      </c>
      <c r="CI1022">
        <v>1</v>
      </c>
      <c r="CJ1022">
        <v>33</v>
      </c>
      <c r="CK1022" s="28" t="s">
        <v>80</v>
      </c>
    </row>
    <row r="1023" spans="1:89" x14ac:dyDescent="0.35">
      <c r="A1023">
        <v>1022</v>
      </c>
      <c r="B1023">
        <v>70</v>
      </c>
      <c r="C1023" s="21" t="s">
        <v>238</v>
      </c>
      <c r="D1023" s="11">
        <v>22.3</v>
      </c>
      <c r="E1023" s="12">
        <f t="shared" si="175"/>
        <v>3.8911184784505326</v>
      </c>
      <c r="F1023" s="7">
        <v>5.7309999999999999</v>
      </c>
      <c r="G1023" s="8">
        <v>1</v>
      </c>
      <c r="H1023" s="9">
        <v>0</v>
      </c>
      <c r="I1023" s="9">
        <v>0</v>
      </c>
      <c r="J1023" s="9">
        <v>0</v>
      </c>
      <c r="K1023" s="9">
        <v>0</v>
      </c>
      <c r="L1023" s="8">
        <v>628</v>
      </c>
      <c r="M1023" s="9">
        <v>18</v>
      </c>
      <c r="N1023" s="9">
        <f t="shared" si="165"/>
        <v>609</v>
      </c>
      <c r="O1023" s="9">
        <f t="shared" si="166"/>
        <v>36</v>
      </c>
      <c r="P1023" s="7">
        <v>11.32</v>
      </c>
      <c r="Q1023" s="7">
        <v>16.41</v>
      </c>
      <c r="R1023" s="9">
        <v>1</v>
      </c>
      <c r="S1023" s="9">
        <v>0</v>
      </c>
      <c r="T1023" s="9">
        <v>1</v>
      </c>
      <c r="U1023" s="9">
        <v>0</v>
      </c>
      <c r="V1023" s="9">
        <v>0</v>
      </c>
      <c r="W1023" s="25">
        <v>0</v>
      </c>
      <c r="X1023" s="9">
        <v>1</v>
      </c>
      <c r="Y1023" s="9">
        <v>0</v>
      </c>
      <c r="Z1023" s="25">
        <v>0</v>
      </c>
      <c r="AA1023" s="9">
        <v>1</v>
      </c>
      <c r="AB1023" s="25">
        <v>0</v>
      </c>
      <c r="AC1023" s="17">
        <v>2007</v>
      </c>
      <c r="AD1023" s="27" t="s">
        <v>87</v>
      </c>
      <c r="AE1023" s="27" t="s">
        <v>87</v>
      </c>
      <c r="AF1023" s="27" t="s">
        <v>87</v>
      </c>
      <c r="AG1023" s="34" t="s">
        <v>87</v>
      </c>
      <c r="AH1023" s="33">
        <v>1</v>
      </c>
      <c r="AI1023" s="15">
        <v>0</v>
      </c>
      <c r="AJ1023">
        <v>0.55249999999999999</v>
      </c>
      <c r="AK1023" s="31">
        <f t="shared" si="173"/>
        <v>0.44750000000000001</v>
      </c>
      <c r="AL1023">
        <v>0.56000000000000005</v>
      </c>
      <c r="AM1023" s="31">
        <v>0.44</v>
      </c>
      <c r="AN1023">
        <v>0</v>
      </c>
      <c r="AO1023" s="15">
        <v>1</v>
      </c>
      <c r="AP1023">
        <v>0</v>
      </c>
      <c r="AQ1023" s="15">
        <v>1</v>
      </c>
      <c r="AR1023" s="15" t="s">
        <v>5</v>
      </c>
      <c r="AS1023">
        <v>0</v>
      </c>
      <c r="AT1023">
        <v>1</v>
      </c>
      <c r="AU1023">
        <v>0</v>
      </c>
      <c r="AV1023">
        <v>0</v>
      </c>
      <c r="AW1023">
        <v>0</v>
      </c>
      <c r="AX1023">
        <v>0</v>
      </c>
      <c r="AY1023" s="15">
        <v>0</v>
      </c>
      <c r="AZ1023">
        <v>0</v>
      </c>
      <c r="BA1023">
        <v>1</v>
      </c>
      <c r="BB1023" s="15">
        <v>0</v>
      </c>
      <c r="BC1023">
        <v>1462</v>
      </c>
      <c r="BD1023">
        <v>176</v>
      </c>
      <c r="BE1023" s="56">
        <v>0.29299999999999998</v>
      </c>
      <c r="BF1023" s="56">
        <f t="shared" si="176"/>
        <v>33.730000000000004</v>
      </c>
      <c r="BG1023">
        <v>0</v>
      </c>
      <c r="BH1023">
        <v>0</v>
      </c>
      <c r="BI1023">
        <v>1</v>
      </c>
      <c r="BJ1023">
        <v>0</v>
      </c>
      <c r="BK1023">
        <v>0</v>
      </c>
      <c r="BL1023" s="15">
        <v>0</v>
      </c>
      <c r="BM1023">
        <v>0</v>
      </c>
      <c r="BN1023">
        <v>1</v>
      </c>
      <c r="BO1023">
        <v>0</v>
      </c>
      <c r="BP1023" s="15">
        <v>0</v>
      </c>
      <c r="BQ1023">
        <v>0</v>
      </c>
      <c r="BR1023">
        <v>0</v>
      </c>
      <c r="BS1023" s="15">
        <v>0</v>
      </c>
      <c r="BT1023">
        <v>0</v>
      </c>
      <c r="BU1023">
        <v>0</v>
      </c>
      <c r="BV1023">
        <v>1</v>
      </c>
      <c r="BW1023">
        <v>1</v>
      </c>
      <c r="BX1023">
        <v>0</v>
      </c>
      <c r="BY1023">
        <v>1</v>
      </c>
      <c r="BZ1023">
        <v>1</v>
      </c>
      <c r="CA1023">
        <v>1</v>
      </c>
      <c r="CB1023">
        <v>1</v>
      </c>
      <c r="CC1023">
        <v>1</v>
      </c>
      <c r="CD1023">
        <v>1</v>
      </c>
      <c r="CE1023" s="15">
        <v>0</v>
      </c>
      <c r="CF1023">
        <v>0</v>
      </c>
      <c r="CG1023">
        <v>2</v>
      </c>
      <c r="CH1023">
        <v>0</v>
      </c>
      <c r="CI1023">
        <v>1</v>
      </c>
      <c r="CJ1023">
        <v>33</v>
      </c>
      <c r="CK1023" s="28" t="s">
        <v>80</v>
      </c>
    </row>
    <row r="1024" spans="1:89" x14ac:dyDescent="0.35">
      <c r="A1024">
        <v>1023</v>
      </c>
      <c r="B1024">
        <v>70</v>
      </c>
      <c r="C1024" s="21" t="s">
        <v>238</v>
      </c>
      <c r="D1024" s="11">
        <v>6.37</v>
      </c>
      <c r="E1024" s="12">
        <f t="shared" si="175"/>
        <v>1.1200984701951819</v>
      </c>
      <c r="F1024" s="7">
        <v>5.6870000000000003</v>
      </c>
      <c r="G1024" s="8">
        <v>1</v>
      </c>
      <c r="H1024" s="9">
        <v>0</v>
      </c>
      <c r="I1024" s="9">
        <v>0</v>
      </c>
      <c r="J1024" s="9">
        <v>0</v>
      </c>
      <c r="K1024" s="9">
        <v>0</v>
      </c>
      <c r="L1024" s="8">
        <v>347</v>
      </c>
      <c r="M1024" s="9">
        <v>10</v>
      </c>
      <c r="N1024" s="9">
        <f t="shared" si="165"/>
        <v>336</v>
      </c>
      <c r="O1024" s="9">
        <f t="shared" si="166"/>
        <v>36</v>
      </c>
      <c r="P1024" s="7">
        <v>11.32</v>
      </c>
      <c r="Q1024" s="7">
        <v>16.41</v>
      </c>
      <c r="R1024" s="9">
        <v>1</v>
      </c>
      <c r="S1024" s="9">
        <v>0</v>
      </c>
      <c r="T1024" s="9">
        <v>1</v>
      </c>
      <c r="U1024" s="9">
        <v>0</v>
      </c>
      <c r="V1024" s="9">
        <v>0</v>
      </c>
      <c r="W1024" s="25">
        <v>0</v>
      </c>
      <c r="X1024" s="9">
        <v>1</v>
      </c>
      <c r="Y1024" s="9">
        <v>0</v>
      </c>
      <c r="Z1024" s="25">
        <v>0</v>
      </c>
      <c r="AA1024" s="9">
        <v>1</v>
      </c>
      <c r="AB1024" s="25">
        <v>0</v>
      </c>
      <c r="AC1024" s="17">
        <v>2007</v>
      </c>
      <c r="AD1024" s="27" t="s">
        <v>87</v>
      </c>
      <c r="AE1024" s="27" t="s">
        <v>87</v>
      </c>
      <c r="AF1024" s="27" t="s">
        <v>87</v>
      </c>
      <c r="AG1024" s="34" t="s">
        <v>87</v>
      </c>
      <c r="AH1024" s="33">
        <v>1</v>
      </c>
      <c r="AI1024" s="15">
        <v>0</v>
      </c>
      <c r="AJ1024">
        <v>1</v>
      </c>
      <c r="AK1024" s="31">
        <v>0</v>
      </c>
      <c r="AL1024">
        <v>0.56000000000000005</v>
      </c>
      <c r="AM1024" s="31">
        <v>0.44</v>
      </c>
      <c r="AN1024">
        <v>0</v>
      </c>
      <c r="AO1024" s="15">
        <v>1</v>
      </c>
      <c r="AP1024">
        <v>0</v>
      </c>
      <c r="AQ1024" s="15">
        <v>1</v>
      </c>
      <c r="AR1024" s="15" t="s">
        <v>5</v>
      </c>
      <c r="AS1024">
        <v>0</v>
      </c>
      <c r="AT1024">
        <v>1</v>
      </c>
      <c r="AU1024">
        <v>0</v>
      </c>
      <c r="AV1024">
        <v>0</v>
      </c>
      <c r="AW1024">
        <v>0</v>
      </c>
      <c r="AX1024">
        <v>0</v>
      </c>
      <c r="AY1024" s="15">
        <v>0</v>
      </c>
      <c r="AZ1024">
        <v>0</v>
      </c>
      <c r="BA1024">
        <v>1</v>
      </c>
      <c r="BB1024" s="15">
        <v>0</v>
      </c>
      <c r="BC1024">
        <v>1462</v>
      </c>
      <c r="BD1024">
        <v>176</v>
      </c>
      <c r="BE1024" s="56">
        <v>0.29299999999999998</v>
      </c>
      <c r="BF1024" s="56">
        <f t="shared" si="176"/>
        <v>33.730000000000004</v>
      </c>
      <c r="BG1024">
        <v>1</v>
      </c>
      <c r="BH1024">
        <v>0</v>
      </c>
      <c r="BI1024">
        <v>0</v>
      </c>
      <c r="BJ1024">
        <v>0</v>
      </c>
      <c r="BK1024">
        <v>0</v>
      </c>
      <c r="BL1024" s="15">
        <v>0</v>
      </c>
      <c r="BM1024">
        <v>0</v>
      </c>
      <c r="BN1024">
        <v>0</v>
      </c>
      <c r="BO1024">
        <v>1</v>
      </c>
      <c r="BP1024" s="15">
        <v>0</v>
      </c>
      <c r="BQ1024">
        <v>0</v>
      </c>
      <c r="BR1024">
        <v>0</v>
      </c>
      <c r="BS1024" s="15">
        <v>0</v>
      </c>
      <c r="BT1024">
        <v>0</v>
      </c>
      <c r="BU1024">
        <v>0</v>
      </c>
      <c r="BV1024">
        <v>1</v>
      </c>
      <c r="BW1024">
        <v>1</v>
      </c>
      <c r="BX1024">
        <v>0</v>
      </c>
      <c r="BY1024">
        <v>1</v>
      </c>
      <c r="BZ1024">
        <v>1</v>
      </c>
      <c r="CA1024">
        <v>1</v>
      </c>
      <c r="CB1024">
        <v>0</v>
      </c>
      <c r="CC1024">
        <v>0</v>
      </c>
      <c r="CD1024">
        <v>1</v>
      </c>
      <c r="CE1024" s="15">
        <v>0</v>
      </c>
      <c r="CF1024">
        <v>0</v>
      </c>
      <c r="CG1024">
        <v>2</v>
      </c>
      <c r="CH1024">
        <v>0</v>
      </c>
      <c r="CI1024">
        <v>1</v>
      </c>
      <c r="CJ1024">
        <v>33</v>
      </c>
      <c r="CK1024" s="28" t="s">
        <v>80</v>
      </c>
    </row>
    <row r="1025" spans="1:89" x14ac:dyDescent="0.35">
      <c r="A1025">
        <v>1024</v>
      </c>
      <c r="B1025">
        <v>70</v>
      </c>
      <c r="C1025" s="21" t="s">
        <v>238</v>
      </c>
      <c r="D1025" s="11">
        <v>8.89</v>
      </c>
      <c r="E1025" s="12">
        <f t="shared" si="175"/>
        <v>1.1154328732747805</v>
      </c>
      <c r="F1025" s="7">
        <v>7.97</v>
      </c>
      <c r="G1025" s="8">
        <v>1</v>
      </c>
      <c r="H1025" s="9">
        <v>0</v>
      </c>
      <c r="I1025" s="9">
        <v>0</v>
      </c>
      <c r="J1025" s="9">
        <v>0</v>
      </c>
      <c r="K1025" s="9">
        <v>0</v>
      </c>
      <c r="L1025" s="8">
        <v>281</v>
      </c>
      <c r="M1025" s="9">
        <v>10</v>
      </c>
      <c r="N1025" s="9">
        <f t="shared" si="165"/>
        <v>270</v>
      </c>
      <c r="O1025" s="9">
        <f t="shared" si="166"/>
        <v>36</v>
      </c>
      <c r="P1025" s="7">
        <v>11.32</v>
      </c>
      <c r="Q1025" s="7">
        <v>16.41</v>
      </c>
      <c r="R1025" s="9">
        <v>1</v>
      </c>
      <c r="S1025" s="9">
        <v>0</v>
      </c>
      <c r="T1025" s="9">
        <v>1</v>
      </c>
      <c r="U1025" s="9">
        <v>0</v>
      </c>
      <c r="V1025" s="9">
        <v>0</v>
      </c>
      <c r="W1025" s="25">
        <v>0</v>
      </c>
      <c r="X1025" s="9">
        <v>1</v>
      </c>
      <c r="Y1025" s="9">
        <v>0</v>
      </c>
      <c r="Z1025" s="25">
        <v>0</v>
      </c>
      <c r="AA1025" s="9">
        <v>1</v>
      </c>
      <c r="AB1025" s="25">
        <v>0</v>
      </c>
      <c r="AC1025" s="17">
        <v>2007</v>
      </c>
      <c r="AD1025" s="27" t="s">
        <v>87</v>
      </c>
      <c r="AE1025" s="27" t="s">
        <v>87</v>
      </c>
      <c r="AF1025" s="27" t="s">
        <v>87</v>
      </c>
      <c r="AG1025" s="34" t="s">
        <v>87</v>
      </c>
      <c r="AH1025" s="33">
        <v>1</v>
      </c>
      <c r="AI1025" s="15">
        <v>0</v>
      </c>
      <c r="AJ1025">
        <v>0</v>
      </c>
      <c r="AK1025" s="31">
        <v>1</v>
      </c>
      <c r="AL1025">
        <v>0.56000000000000005</v>
      </c>
      <c r="AM1025" s="31">
        <v>0.44</v>
      </c>
      <c r="AN1025">
        <v>0</v>
      </c>
      <c r="AO1025" s="15">
        <v>1</v>
      </c>
      <c r="AP1025">
        <v>0</v>
      </c>
      <c r="AQ1025" s="15">
        <v>1</v>
      </c>
      <c r="AR1025" s="15" t="s">
        <v>5</v>
      </c>
      <c r="AS1025">
        <v>0</v>
      </c>
      <c r="AT1025">
        <v>1</v>
      </c>
      <c r="AU1025">
        <v>0</v>
      </c>
      <c r="AV1025">
        <v>0</v>
      </c>
      <c r="AW1025">
        <v>0</v>
      </c>
      <c r="AX1025">
        <v>0</v>
      </c>
      <c r="AY1025" s="15">
        <v>0</v>
      </c>
      <c r="AZ1025">
        <v>0</v>
      </c>
      <c r="BA1025">
        <v>1</v>
      </c>
      <c r="BB1025" s="15">
        <v>0</v>
      </c>
      <c r="BC1025">
        <v>1462</v>
      </c>
      <c r="BD1025">
        <v>176</v>
      </c>
      <c r="BE1025" s="56">
        <v>0.29299999999999998</v>
      </c>
      <c r="BF1025" s="56">
        <f t="shared" si="176"/>
        <v>33.730000000000004</v>
      </c>
      <c r="BG1025">
        <v>1</v>
      </c>
      <c r="BH1025">
        <v>0</v>
      </c>
      <c r="BI1025">
        <v>0</v>
      </c>
      <c r="BJ1025">
        <v>0</v>
      </c>
      <c r="BK1025">
        <v>0</v>
      </c>
      <c r="BL1025" s="15">
        <v>0</v>
      </c>
      <c r="BM1025">
        <v>0</v>
      </c>
      <c r="BN1025">
        <v>0</v>
      </c>
      <c r="BO1025">
        <v>1</v>
      </c>
      <c r="BP1025" s="15">
        <v>0</v>
      </c>
      <c r="BQ1025">
        <v>0</v>
      </c>
      <c r="BR1025">
        <v>0</v>
      </c>
      <c r="BS1025" s="15">
        <v>0</v>
      </c>
      <c r="BT1025">
        <v>0</v>
      </c>
      <c r="BU1025">
        <v>0</v>
      </c>
      <c r="BV1025">
        <v>1</v>
      </c>
      <c r="BW1025">
        <v>1</v>
      </c>
      <c r="BX1025">
        <v>0</v>
      </c>
      <c r="BY1025">
        <v>1</v>
      </c>
      <c r="BZ1025">
        <v>1</v>
      </c>
      <c r="CA1025">
        <v>1</v>
      </c>
      <c r="CB1025">
        <v>0</v>
      </c>
      <c r="CC1025">
        <v>0</v>
      </c>
      <c r="CD1025">
        <v>1</v>
      </c>
      <c r="CE1025" s="15">
        <v>0</v>
      </c>
      <c r="CF1025">
        <v>0</v>
      </c>
      <c r="CG1025">
        <v>2</v>
      </c>
      <c r="CH1025">
        <v>0</v>
      </c>
      <c r="CI1025">
        <v>1</v>
      </c>
      <c r="CJ1025">
        <v>33</v>
      </c>
      <c r="CK1025" s="28" t="s">
        <v>80</v>
      </c>
    </row>
    <row r="1026" spans="1:89" x14ac:dyDescent="0.35">
      <c r="A1026">
        <v>1025</v>
      </c>
      <c r="B1026">
        <v>70</v>
      </c>
      <c r="C1026" s="21" t="s">
        <v>238</v>
      </c>
      <c r="D1026" s="11">
        <v>16.399999999999999</v>
      </c>
      <c r="E1026" s="12">
        <f t="shared" si="175"/>
        <v>5.8217962371316991</v>
      </c>
      <c r="F1026" s="7">
        <v>2.8170000000000002</v>
      </c>
      <c r="G1026" s="8">
        <v>1</v>
      </c>
      <c r="H1026" s="9">
        <v>0</v>
      </c>
      <c r="I1026" s="9">
        <v>0</v>
      </c>
      <c r="J1026" s="9">
        <v>0</v>
      </c>
      <c r="K1026" s="9">
        <v>0</v>
      </c>
      <c r="L1026" s="8">
        <v>347</v>
      </c>
      <c r="M1026" s="9">
        <v>10</v>
      </c>
      <c r="N1026" s="9">
        <f t="shared" ref="N1026:N1089" si="177">L1026-M1026-1</f>
        <v>336</v>
      </c>
      <c r="O1026" s="9">
        <f t="shared" ref="O1026:O1089" si="178">COUNTIF(B:B,B1026)</f>
        <v>36</v>
      </c>
      <c r="P1026" s="7">
        <v>11.32</v>
      </c>
      <c r="Q1026" s="7">
        <v>16.41</v>
      </c>
      <c r="R1026" s="9">
        <v>1</v>
      </c>
      <c r="S1026" s="9">
        <v>0</v>
      </c>
      <c r="T1026" s="9">
        <v>1</v>
      </c>
      <c r="U1026" s="9">
        <v>0</v>
      </c>
      <c r="V1026" s="9">
        <v>0</v>
      </c>
      <c r="W1026" s="25">
        <v>0</v>
      </c>
      <c r="X1026" s="9">
        <v>1</v>
      </c>
      <c r="Y1026" s="9">
        <v>0</v>
      </c>
      <c r="Z1026" s="25">
        <v>0</v>
      </c>
      <c r="AA1026" s="9">
        <v>1</v>
      </c>
      <c r="AB1026" s="25">
        <v>0</v>
      </c>
      <c r="AC1026" s="17">
        <v>2007</v>
      </c>
      <c r="AD1026" s="27" t="s">
        <v>87</v>
      </c>
      <c r="AE1026" s="27" t="s">
        <v>87</v>
      </c>
      <c r="AF1026" s="27" t="s">
        <v>87</v>
      </c>
      <c r="AG1026" s="34" t="s">
        <v>87</v>
      </c>
      <c r="AH1026" s="33">
        <v>1</v>
      </c>
      <c r="AI1026" s="15">
        <v>0</v>
      </c>
      <c r="AJ1026">
        <v>1</v>
      </c>
      <c r="AK1026" s="31">
        <v>0</v>
      </c>
      <c r="AL1026">
        <v>0.56000000000000005</v>
      </c>
      <c r="AM1026" s="31">
        <v>0.44</v>
      </c>
      <c r="AN1026">
        <v>0</v>
      </c>
      <c r="AO1026" s="15">
        <v>1</v>
      </c>
      <c r="AP1026">
        <v>0</v>
      </c>
      <c r="AQ1026" s="15">
        <v>1</v>
      </c>
      <c r="AR1026" s="15" t="s">
        <v>5</v>
      </c>
      <c r="AS1026">
        <v>0</v>
      </c>
      <c r="AT1026">
        <v>1</v>
      </c>
      <c r="AU1026">
        <v>0</v>
      </c>
      <c r="AV1026">
        <v>0</v>
      </c>
      <c r="AW1026">
        <v>0</v>
      </c>
      <c r="AX1026">
        <v>0</v>
      </c>
      <c r="AY1026" s="15">
        <v>0</v>
      </c>
      <c r="AZ1026">
        <v>0</v>
      </c>
      <c r="BA1026">
        <v>1</v>
      </c>
      <c r="BB1026" s="15">
        <v>0</v>
      </c>
      <c r="BC1026">
        <v>1462</v>
      </c>
      <c r="BD1026">
        <v>176</v>
      </c>
      <c r="BE1026" s="56">
        <v>0.29299999999999998</v>
      </c>
      <c r="BF1026" s="56">
        <f t="shared" si="176"/>
        <v>33.730000000000004</v>
      </c>
      <c r="BG1026">
        <v>0</v>
      </c>
      <c r="BH1026">
        <v>0</v>
      </c>
      <c r="BI1026">
        <v>1</v>
      </c>
      <c r="BJ1026">
        <v>0</v>
      </c>
      <c r="BK1026">
        <v>0</v>
      </c>
      <c r="BL1026" s="15">
        <v>0</v>
      </c>
      <c r="BM1026">
        <v>0</v>
      </c>
      <c r="BN1026">
        <v>1</v>
      </c>
      <c r="BO1026">
        <v>0</v>
      </c>
      <c r="BP1026" s="15">
        <v>0</v>
      </c>
      <c r="BQ1026">
        <v>0</v>
      </c>
      <c r="BR1026">
        <v>0</v>
      </c>
      <c r="BS1026" s="15">
        <v>0</v>
      </c>
      <c r="BT1026">
        <v>0</v>
      </c>
      <c r="BU1026">
        <v>0</v>
      </c>
      <c r="BV1026">
        <v>1</v>
      </c>
      <c r="BW1026">
        <v>1</v>
      </c>
      <c r="BX1026">
        <v>0</v>
      </c>
      <c r="BY1026">
        <v>1</v>
      </c>
      <c r="BZ1026">
        <v>1</v>
      </c>
      <c r="CA1026">
        <v>1</v>
      </c>
      <c r="CB1026">
        <v>0</v>
      </c>
      <c r="CC1026">
        <v>0</v>
      </c>
      <c r="CD1026">
        <v>1</v>
      </c>
      <c r="CE1026" s="15">
        <v>0</v>
      </c>
      <c r="CF1026">
        <v>0</v>
      </c>
      <c r="CG1026">
        <v>2</v>
      </c>
      <c r="CH1026">
        <v>0</v>
      </c>
      <c r="CI1026">
        <v>1</v>
      </c>
      <c r="CJ1026">
        <v>33</v>
      </c>
      <c r="CK1026" s="28" t="s">
        <v>80</v>
      </c>
    </row>
    <row r="1027" spans="1:89" x14ac:dyDescent="0.35">
      <c r="A1027">
        <v>1026</v>
      </c>
      <c r="B1027">
        <v>70</v>
      </c>
      <c r="C1027" s="21" t="s">
        <v>238</v>
      </c>
      <c r="D1027" s="11">
        <v>27.5</v>
      </c>
      <c r="E1027" s="12">
        <f t="shared" si="175"/>
        <v>5.1162790697674421</v>
      </c>
      <c r="F1027" s="7">
        <v>5.375</v>
      </c>
      <c r="G1027" s="8">
        <v>1</v>
      </c>
      <c r="H1027" s="9">
        <v>0</v>
      </c>
      <c r="I1027" s="9">
        <v>0</v>
      </c>
      <c r="J1027" s="9">
        <v>0</v>
      </c>
      <c r="K1027" s="9">
        <v>0</v>
      </c>
      <c r="L1027" s="8">
        <v>281</v>
      </c>
      <c r="M1027" s="9">
        <v>10</v>
      </c>
      <c r="N1027" s="9">
        <f t="shared" si="177"/>
        <v>270</v>
      </c>
      <c r="O1027" s="9">
        <f t="shared" si="178"/>
        <v>36</v>
      </c>
      <c r="P1027" s="7">
        <v>11.32</v>
      </c>
      <c r="Q1027" s="7">
        <v>16.41</v>
      </c>
      <c r="R1027" s="9">
        <v>1</v>
      </c>
      <c r="S1027" s="9">
        <v>0</v>
      </c>
      <c r="T1027" s="9">
        <v>1</v>
      </c>
      <c r="U1027" s="9">
        <v>0</v>
      </c>
      <c r="V1027" s="9">
        <v>0</v>
      </c>
      <c r="W1027" s="25">
        <v>0</v>
      </c>
      <c r="X1027" s="9">
        <v>1</v>
      </c>
      <c r="Y1027" s="9">
        <v>0</v>
      </c>
      <c r="Z1027" s="25">
        <v>0</v>
      </c>
      <c r="AA1027" s="9">
        <v>1</v>
      </c>
      <c r="AB1027" s="25">
        <v>0</v>
      </c>
      <c r="AC1027" s="17">
        <v>2007</v>
      </c>
      <c r="AD1027" s="27" t="s">
        <v>87</v>
      </c>
      <c r="AE1027" s="27" t="s">
        <v>87</v>
      </c>
      <c r="AF1027" s="27" t="s">
        <v>87</v>
      </c>
      <c r="AG1027" s="34" t="s">
        <v>87</v>
      </c>
      <c r="AH1027" s="33">
        <v>1</v>
      </c>
      <c r="AI1027" s="15">
        <v>0</v>
      </c>
      <c r="AJ1027">
        <v>0</v>
      </c>
      <c r="AK1027" s="31">
        <v>1</v>
      </c>
      <c r="AL1027">
        <v>0.56000000000000005</v>
      </c>
      <c r="AM1027" s="31">
        <v>0.44</v>
      </c>
      <c r="AN1027">
        <v>0</v>
      </c>
      <c r="AO1027" s="15">
        <v>1</v>
      </c>
      <c r="AP1027">
        <v>0</v>
      </c>
      <c r="AQ1027" s="15">
        <v>1</v>
      </c>
      <c r="AR1027" s="15" t="s">
        <v>5</v>
      </c>
      <c r="AS1027">
        <v>0</v>
      </c>
      <c r="AT1027">
        <v>1</v>
      </c>
      <c r="AU1027">
        <v>0</v>
      </c>
      <c r="AV1027">
        <v>0</v>
      </c>
      <c r="AW1027">
        <v>0</v>
      </c>
      <c r="AX1027">
        <v>0</v>
      </c>
      <c r="AY1027" s="15">
        <v>0</v>
      </c>
      <c r="AZ1027">
        <v>0</v>
      </c>
      <c r="BA1027">
        <v>1</v>
      </c>
      <c r="BB1027" s="15">
        <v>0</v>
      </c>
      <c r="BC1027">
        <v>1462</v>
      </c>
      <c r="BD1027">
        <v>176</v>
      </c>
      <c r="BE1027" s="56">
        <v>0.29299999999999998</v>
      </c>
      <c r="BF1027" s="56">
        <f t="shared" si="176"/>
        <v>33.730000000000004</v>
      </c>
      <c r="BG1027">
        <v>0</v>
      </c>
      <c r="BH1027">
        <v>0</v>
      </c>
      <c r="BI1027">
        <v>1</v>
      </c>
      <c r="BJ1027">
        <v>0</v>
      </c>
      <c r="BK1027">
        <v>0</v>
      </c>
      <c r="BL1027" s="15">
        <v>0</v>
      </c>
      <c r="BM1027">
        <v>0</v>
      </c>
      <c r="BN1027">
        <v>1</v>
      </c>
      <c r="BO1027">
        <v>0</v>
      </c>
      <c r="BP1027" s="15">
        <v>0</v>
      </c>
      <c r="BQ1027">
        <v>0</v>
      </c>
      <c r="BR1027">
        <v>0</v>
      </c>
      <c r="BS1027" s="15">
        <v>0</v>
      </c>
      <c r="BT1027">
        <v>0</v>
      </c>
      <c r="BU1027">
        <v>0</v>
      </c>
      <c r="BV1027">
        <v>1</v>
      </c>
      <c r="BW1027">
        <v>1</v>
      </c>
      <c r="BX1027">
        <v>0</v>
      </c>
      <c r="BY1027">
        <v>1</v>
      </c>
      <c r="BZ1027">
        <v>1</v>
      </c>
      <c r="CA1027">
        <v>1</v>
      </c>
      <c r="CB1027">
        <v>0</v>
      </c>
      <c r="CC1027">
        <v>0</v>
      </c>
      <c r="CD1027">
        <v>1</v>
      </c>
      <c r="CE1027" s="15">
        <v>0</v>
      </c>
      <c r="CF1027">
        <v>0</v>
      </c>
      <c r="CG1027">
        <v>2</v>
      </c>
      <c r="CH1027">
        <v>0</v>
      </c>
      <c r="CI1027">
        <v>1</v>
      </c>
      <c r="CJ1027">
        <v>33</v>
      </c>
      <c r="CK1027" s="28" t="s">
        <v>80</v>
      </c>
    </row>
    <row r="1028" spans="1:89" x14ac:dyDescent="0.35">
      <c r="A1028">
        <v>1027</v>
      </c>
      <c r="B1028">
        <v>70</v>
      </c>
      <c r="C1028" s="21" t="s">
        <v>238</v>
      </c>
      <c r="D1028" s="11">
        <v>12.1</v>
      </c>
      <c r="E1028" s="12">
        <f t="shared" si="175"/>
        <v>11.329588014981272</v>
      </c>
      <c r="F1028" s="7">
        <v>1.0680000000000001</v>
      </c>
      <c r="G1028" s="8">
        <v>1</v>
      </c>
      <c r="H1028" s="9">
        <v>0</v>
      </c>
      <c r="I1028" s="9">
        <v>0</v>
      </c>
      <c r="J1028" s="9">
        <v>0</v>
      </c>
      <c r="K1028" s="9">
        <v>0</v>
      </c>
      <c r="L1028" s="8">
        <v>347</v>
      </c>
      <c r="M1028" s="9">
        <v>10</v>
      </c>
      <c r="N1028" s="9">
        <f t="shared" si="177"/>
        <v>336</v>
      </c>
      <c r="O1028" s="9">
        <f t="shared" si="178"/>
        <v>36</v>
      </c>
      <c r="P1028" s="7">
        <v>11.32</v>
      </c>
      <c r="Q1028" s="7">
        <v>16.41</v>
      </c>
      <c r="R1028" s="9">
        <v>1</v>
      </c>
      <c r="S1028" s="9">
        <v>0</v>
      </c>
      <c r="T1028" s="9">
        <v>1</v>
      </c>
      <c r="U1028" s="9">
        <v>0</v>
      </c>
      <c r="V1028" s="9">
        <v>0</v>
      </c>
      <c r="W1028" s="25">
        <v>0</v>
      </c>
      <c r="X1028" s="9">
        <v>1</v>
      </c>
      <c r="Y1028" s="9">
        <v>0</v>
      </c>
      <c r="Z1028" s="25">
        <v>0</v>
      </c>
      <c r="AA1028" s="9">
        <v>1</v>
      </c>
      <c r="AB1028" s="25">
        <v>0</v>
      </c>
      <c r="AC1028" s="17">
        <v>2007</v>
      </c>
      <c r="AD1028" s="27" t="s">
        <v>87</v>
      </c>
      <c r="AE1028" s="27" t="s">
        <v>87</v>
      </c>
      <c r="AF1028" s="27" t="s">
        <v>87</v>
      </c>
      <c r="AG1028" s="34" t="s">
        <v>87</v>
      </c>
      <c r="AH1028" s="33">
        <v>1</v>
      </c>
      <c r="AI1028" s="15">
        <v>0</v>
      </c>
      <c r="AJ1028">
        <v>1</v>
      </c>
      <c r="AK1028" s="31">
        <v>0</v>
      </c>
      <c r="AL1028">
        <v>0.56000000000000005</v>
      </c>
      <c r="AM1028" s="31">
        <v>0.44</v>
      </c>
      <c r="AN1028">
        <v>0</v>
      </c>
      <c r="AO1028" s="15">
        <v>1</v>
      </c>
      <c r="AP1028">
        <v>0</v>
      </c>
      <c r="AQ1028" s="15">
        <v>1</v>
      </c>
      <c r="AR1028" s="15" t="s">
        <v>5</v>
      </c>
      <c r="AS1028">
        <v>0</v>
      </c>
      <c r="AT1028">
        <v>1</v>
      </c>
      <c r="AU1028">
        <v>0</v>
      </c>
      <c r="AV1028">
        <v>0</v>
      </c>
      <c r="AW1028">
        <v>0</v>
      </c>
      <c r="AX1028">
        <v>0</v>
      </c>
      <c r="AY1028" s="15">
        <v>0</v>
      </c>
      <c r="AZ1028">
        <v>0</v>
      </c>
      <c r="BA1028">
        <v>1</v>
      </c>
      <c r="BB1028" s="15">
        <v>0</v>
      </c>
      <c r="BC1028">
        <v>1462</v>
      </c>
      <c r="BD1028">
        <v>176</v>
      </c>
      <c r="BE1028" s="56">
        <v>0.29299999999999998</v>
      </c>
      <c r="BF1028" s="56">
        <f t="shared" si="176"/>
        <v>33.730000000000004</v>
      </c>
      <c r="BG1028">
        <v>0</v>
      </c>
      <c r="BH1028">
        <v>0</v>
      </c>
      <c r="BI1028">
        <v>1</v>
      </c>
      <c r="BJ1028">
        <v>0</v>
      </c>
      <c r="BK1028">
        <v>0</v>
      </c>
      <c r="BL1028" s="15">
        <v>0</v>
      </c>
      <c r="BM1028">
        <v>0</v>
      </c>
      <c r="BN1028">
        <v>1</v>
      </c>
      <c r="BO1028">
        <v>0</v>
      </c>
      <c r="BP1028" s="15">
        <v>0</v>
      </c>
      <c r="BQ1028">
        <v>0</v>
      </c>
      <c r="BR1028">
        <v>0</v>
      </c>
      <c r="BS1028" s="15">
        <v>0</v>
      </c>
      <c r="BT1028">
        <v>0</v>
      </c>
      <c r="BU1028">
        <v>0</v>
      </c>
      <c r="BV1028">
        <v>1</v>
      </c>
      <c r="BW1028">
        <v>1</v>
      </c>
      <c r="BX1028">
        <v>0</v>
      </c>
      <c r="BY1028">
        <v>1</v>
      </c>
      <c r="BZ1028">
        <v>1</v>
      </c>
      <c r="CA1028">
        <v>1</v>
      </c>
      <c r="CB1028">
        <v>0</v>
      </c>
      <c r="CC1028">
        <v>0</v>
      </c>
      <c r="CD1028">
        <v>1</v>
      </c>
      <c r="CE1028" s="15">
        <v>0</v>
      </c>
      <c r="CF1028">
        <v>0</v>
      </c>
      <c r="CG1028">
        <v>2</v>
      </c>
      <c r="CH1028">
        <v>0</v>
      </c>
      <c r="CI1028">
        <v>1</v>
      </c>
      <c r="CJ1028">
        <v>33</v>
      </c>
      <c r="CK1028" s="28" t="s">
        <v>80</v>
      </c>
    </row>
    <row r="1029" spans="1:89" x14ac:dyDescent="0.35">
      <c r="A1029">
        <v>1028</v>
      </c>
      <c r="B1029">
        <v>70</v>
      </c>
      <c r="C1029" s="21" t="s">
        <v>238</v>
      </c>
      <c r="D1029" s="11">
        <v>31.6</v>
      </c>
      <c r="E1029" s="12">
        <f t="shared" si="175"/>
        <v>4.394381866221666</v>
      </c>
      <c r="F1029" s="7">
        <v>7.1909999999999998</v>
      </c>
      <c r="G1029" s="8">
        <v>1</v>
      </c>
      <c r="H1029" s="9">
        <v>0</v>
      </c>
      <c r="I1029" s="9">
        <v>0</v>
      </c>
      <c r="J1029" s="9">
        <v>0</v>
      </c>
      <c r="K1029" s="9">
        <v>0</v>
      </c>
      <c r="L1029" s="8">
        <v>281</v>
      </c>
      <c r="M1029" s="9">
        <v>10</v>
      </c>
      <c r="N1029" s="9">
        <f t="shared" si="177"/>
        <v>270</v>
      </c>
      <c r="O1029" s="9">
        <f t="shared" si="178"/>
        <v>36</v>
      </c>
      <c r="P1029" s="7">
        <v>11.32</v>
      </c>
      <c r="Q1029" s="7">
        <v>16.41</v>
      </c>
      <c r="R1029" s="9">
        <v>1</v>
      </c>
      <c r="S1029" s="9">
        <v>0</v>
      </c>
      <c r="T1029" s="9">
        <v>1</v>
      </c>
      <c r="U1029" s="9">
        <v>0</v>
      </c>
      <c r="V1029" s="9">
        <v>0</v>
      </c>
      <c r="W1029" s="25">
        <v>0</v>
      </c>
      <c r="X1029" s="9">
        <v>1</v>
      </c>
      <c r="Y1029" s="9">
        <v>0</v>
      </c>
      <c r="Z1029" s="25">
        <v>0</v>
      </c>
      <c r="AA1029" s="9">
        <v>1</v>
      </c>
      <c r="AB1029" s="25">
        <v>0</v>
      </c>
      <c r="AC1029" s="17">
        <v>2007</v>
      </c>
      <c r="AD1029" s="27" t="s">
        <v>87</v>
      </c>
      <c r="AE1029" s="27" t="s">
        <v>87</v>
      </c>
      <c r="AF1029" s="27" t="s">
        <v>87</v>
      </c>
      <c r="AG1029" s="34" t="s">
        <v>87</v>
      </c>
      <c r="AH1029" s="33">
        <v>1</v>
      </c>
      <c r="AI1029" s="15">
        <v>0</v>
      </c>
      <c r="AJ1029">
        <v>0</v>
      </c>
      <c r="AK1029" s="31">
        <v>1</v>
      </c>
      <c r="AL1029">
        <v>0.56000000000000005</v>
      </c>
      <c r="AM1029" s="31">
        <v>0.44</v>
      </c>
      <c r="AN1029">
        <v>0</v>
      </c>
      <c r="AO1029" s="15">
        <v>1</v>
      </c>
      <c r="AP1029">
        <v>0</v>
      </c>
      <c r="AQ1029" s="15">
        <v>1</v>
      </c>
      <c r="AR1029" s="15" t="s">
        <v>5</v>
      </c>
      <c r="AS1029">
        <v>0</v>
      </c>
      <c r="AT1029">
        <v>1</v>
      </c>
      <c r="AU1029">
        <v>0</v>
      </c>
      <c r="AV1029">
        <v>0</v>
      </c>
      <c r="AW1029">
        <v>0</v>
      </c>
      <c r="AX1029">
        <v>0</v>
      </c>
      <c r="AY1029" s="15">
        <v>0</v>
      </c>
      <c r="AZ1029">
        <v>0</v>
      </c>
      <c r="BA1029">
        <v>1</v>
      </c>
      <c r="BB1029" s="15">
        <v>0</v>
      </c>
      <c r="BC1029">
        <v>1462</v>
      </c>
      <c r="BD1029">
        <v>176</v>
      </c>
      <c r="BE1029" s="56">
        <v>0.29299999999999998</v>
      </c>
      <c r="BF1029" s="56">
        <f t="shared" si="176"/>
        <v>33.730000000000004</v>
      </c>
      <c r="BG1029">
        <v>0</v>
      </c>
      <c r="BH1029">
        <v>0</v>
      </c>
      <c r="BI1029">
        <v>1</v>
      </c>
      <c r="BJ1029">
        <v>0</v>
      </c>
      <c r="BK1029">
        <v>0</v>
      </c>
      <c r="BL1029" s="15">
        <v>0</v>
      </c>
      <c r="BM1029">
        <v>0</v>
      </c>
      <c r="BN1029">
        <v>1</v>
      </c>
      <c r="BO1029">
        <v>0</v>
      </c>
      <c r="BP1029" s="15">
        <v>0</v>
      </c>
      <c r="BQ1029">
        <v>0</v>
      </c>
      <c r="BR1029">
        <v>0</v>
      </c>
      <c r="BS1029" s="15">
        <v>0</v>
      </c>
      <c r="BT1029">
        <v>0</v>
      </c>
      <c r="BU1029">
        <v>0</v>
      </c>
      <c r="BV1029">
        <v>1</v>
      </c>
      <c r="BW1029">
        <v>1</v>
      </c>
      <c r="BX1029">
        <v>0</v>
      </c>
      <c r="BY1029">
        <v>1</v>
      </c>
      <c r="BZ1029">
        <v>1</v>
      </c>
      <c r="CA1029">
        <v>1</v>
      </c>
      <c r="CB1029">
        <v>0</v>
      </c>
      <c r="CC1029">
        <v>0</v>
      </c>
      <c r="CD1029">
        <v>1</v>
      </c>
      <c r="CE1029" s="15">
        <v>0</v>
      </c>
      <c r="CF1029">
        <v>0</v>
      </c>
      <c r="CG1029">
        <v>2</v>
      </c>
      <c r="CH1029">
        <v>0</v>
      </c>
      <c r="CI1029">
        <v>1</v>
      </c>
      <c r="CJ1029">
        <v>33</v>
      </c>
      <c r="CK1029" s="28" t="s">
        <v>80</v>
      </c>
    </row>
    <row r="1030" spans="1:89" x14ac:dyDescent="0.35">
      <c r="A1030">
        <v>1029</v>
      </c>
      <c r="B1030">
        <v>70</v>
      </c>
      <c r="C1030" s="21" t="s">
        <v>238</v>
      </c>
      <c r="D1030" s="11">
        <v>6.66</v>
      </c>
      <c r="E1030" s="12">
        <f t="shared" si="175"/>
        <v>1.1388508891928866</v>
      </c>
      <c r="F1030" s="7">
        <v>5.8479999999999999</v>
      </c>
      <c r="G1030" s="8">
        <v>1</v>
      </c>
      <c r="H1030" s="9">
        <v>0</v>
      </c>
      <c r="I1030" s="9">
        <v>0</v>
      </c>
      <c r="J1030" s="9">
        <v>0</v>
      </c>
      <c r="K1030" s="9">
        <v>0</v>
      </c>
      <c r="L1030" s="8">
        <v>347</v>
      </c>
      <c r="M1030" s="9">
        <v>16</v>
      </c>
      <c r="N1030" s="9">
        <f t="shared" si="177"/>
        <v>330</v>
      </c>
      <c r="O1030" s="9">
        <f t="shared" si="178"/>
        <v>36</v>
      </c>
      <c r="P1030" s="7">
        <v>11.32</v>
      </c>
      <c r="Q1030" s="7">
        <v>16.41</v>
      </c>
      <c r="R1030" s="9">
        <v>1</v>
      </c>
      <c r="S1030" s="9">
        <v>0</v>
      </c>
      <c r="T1030" s="9">
        <v>1</v>
      </c>
      <c r="U1030" s="9">
        <v>0</v>
      </c>
      <c r="V1030" s="9">
        <v>0</v>
      </c>
      <c r="W1030" s="25">
        <v>0</v>
      </c>
      <c r="X1030" s="9">
        <v>1</v>
      </c>
      <c r="Y1030" s="9">
        <v>0</v>
      </c>
      <c r="Z1030" s="25">
        <v>0</v>
      </c>
      <c r="AA1030" s="9">
        <v>1</v>
      </c>
      <c r="AB1030" s="25">
        <v>0</v>
      </c>
      <c r="AC1030" s="17">
        <v>2007</v>
      </c>
      <c r="AD1030" s="27" t="s">
        <v>87</v>
      </c>
      <c r="AE1030" s="27" t="s">
        <v>87</v>
      </c>
      <c r="AF1030" s="27" t="s">
        <v>87</v>
      </c>
      <c r="AG1030" s="34" t="s">
        <v>87</v>
      </c>
      <c r="AH1030" s="33">
        <v>1</v>
      </c>
      <c r="AI1030" s="15">
        <v>0</v>
      </c>
      <c r="AJ1030">
        <v>1</v>
      </c>
      <c r="AK1030" s="31">
        <v>0</v>
      </c>
      <c r="AL1030">
        <v>0.56000000000000005</v>
      </c>
      <c r="AM1030" s="31">
        <v>0.44</v>
      </c>
      <c r="AN1030">
        <v>0</v>
      </c>
      <c r="AO1030" s="15">
        <v>1</v>
      </c>
      <c r="AP1030">
        <v>0</v>
      </c>
      <c r="AQ1030" s="15">
        <v>1</v>
      </c>
      <c r="AR1030" s="15" t="s">
        <v>5</v>
      </c>
      <c r="AS1030">
        <v>0</v>
      </c>
      <c r="AT1030">
        <v>1</v>
      </c>
      <c r="AU1030">
        <v>0</v>
      </c>
      <c r="AV1030">
        <v>0</v>
      </c>
      <c r="AW1030">
        <v>0</v>
      </c>
      <c r="AX1030">
        <v>0</v>
      </c>
      <c r="AY1030" s="15">
        <v>0</v>
      </c>
      <c r="AZ1030">
        <v>0</v>
      </c>
      <c r="BA1030">
        <v>1</v>
      </c>
      <c r="BB1030" s="15">
        <v>0</v>
      </c>
      <c r="BC1030">
        <v>1462</v>
      </c>
      <c r="BD1030">
        <v>176</v>
      </c>
      <c r="BE1030" s="56">
        <v>0.29299999999999998</v>
      </c>
      <c r="BF1030" s="56">
        <f t="shared" si="176"/>
        <v>33.730000000000004</v>
      </c>
      <c r="BG1030">
        <v>1</v>
      </c>
      <c r="BH1030">
        <v>0</v>
      </c>
      <c r="BI1030">
        <v>0</v>
      </c>
      <c r="BJ1030">
        <v>0</v>
      </c>
      <c r="BK1030">
        <v>0</v>
      </c>
      <c r="BL1030" s="15">
        <v>0</v>
      </c>
      <c r="BM1030">
        <v>0</v>
      </c>
      <c r="BN1030">
        <v>0</v>
      </c>
      <c r="BO1030">
        <v>1</v>
      </c>
      <c r="BP1030" s="15">
        <v>0</v>
      </c>
      <c r="BQ1030">
        <v>0</v>
      </c>
      <c r="BR1030">
        <v>0</v>
      </c>
      <c r="BS1030" s="15">
        <v>0</v>
      </c>
      <c r="BT1030">
        <v>0</v>
      </c>
      <c r="BU1030">
        <v>0</v>
      </c>
      <c r="BV1030">
        <v>1</v>
      </c>
      <c r="BW1030">
        <v>1</v>
      </c>
      <c r="BX1030">
        <v>0</v>
      </c>
      <c r="BY1030">
        <v>1</v>
      </c>
      <c r="BZ1030">
        <v>1</v>
      </c>
      <c r="CA1030">
        <v>1</v>
      </c>
      <c r="CB1030">
        <v>0</v>
      </c>
      <c r="CC1030">
        <v>1</v>
      </c>
      <c r="CD1030">
        <v>1</v>
      </c>
      <c r="CE1030" s="15">
        <v>0</v>
      </c>
      <c r="CF1030">
        <v>0</v>
      </c>
      <c r="CG1030">
        <v>2</v>
      </c>
      <c r="CH1030">
        <v>0</v>
      </c>
      <c r="CI1030">
        <v>1</v>
      </c>
      <c r="CJ1030">
        <v>33</v>
      </c>
      <c r="CK1030" s="28" t="s">
        <v>80</v>
      </c>
    </row>
    <row r="1031" spans="1:89" x14ac:dyDescent="0.35">
      <c r="A1031">
        <v>1030</v>
      </c>
      <c r="B1031">
        <v>70</v>
      </c>
      <c r="C1031" s="21" t="s">
        <v>238</v>
      </c>
      <c r="D1031" s="11">
        <v>9.08</v>
      </c>
      <c r="E1031" s="12">
        <f t="shared" si="175"/>
        <v>1.1167138113393187</v>
      </c>
      <c r="F1031" s="7">
        <v>8.1310000000000002</v>
      </c>
      <c r="G1031" s="8">
        <v>1</v>
      </c>
      <c r="H1031" s="9">
        <v>0</v>
      </c>
      <c r="I1031" s="9">
        <v>0</v>
      </c>
      <c r="J1031" s="9">
        <v>0</v>
      </c>
      <c r="K1031" s="9">
        <v>0</v>
      </c>
      <c r="L1031" s="8">
        <v>281</v>
      </c>
      <c r="M1031" s="9">
        <v>16</v>
      </c>
      <c r="N1031" s="9">
        <f t="shared" si="177"/>
        <v>264</v>
      </c>
      <c r="O1031" s="9">
        <f t="shared" si="178"/>
        <v>36</v>
      </c>
      <c r="P1031" s="7">
        <v>11.32</v>
      </c>
      <c r="Q1031" s="7">
        <v>16.41</v>
      </c>
      <c r="R1031" s="9">
        <v>1</v>
      </c>
      <c r="S1031" s="9">
        <v>0</v>
      </c>
      <c r="T1031" s="9">
        <v>1</v>
      </c>
      <c r="U1031" s="9">
        <v>0</v>
      </c>
      <c r="V1031" s="9">
        <v>0</v>
      </c>
      <c r="W1031" s="25">
        <v>0</v>
      </c>
      <c r="X1031" s="9">
        <v>1</v>
      </c>
      <c r="Y1031" s="9">
        <v>0</v>
      </c>
      <c r="Z1031" s="25">
        <v>0</v>
      </c>
      <c r="AA1031" s="9">
        <v>1</v>
      </c>
      <c r="AB1031" s="25">
        <v>0</v>
      </c>
      <c r="AC1031" s="17">
        <v>2007</v>
      </c>
      <c r="AD1031" s="27" t="s">
        <v>87</v>
      </c>
      <c r="AE1031" s="27" t="s">
        <v>87</v>
      </c>
      <c r="AF1031" s="27" t="s">
        <v>87</v>
      </c>
      <c r="AG1031" s="34" t="s">
        <v>87</v>
      </c>
      <c r="AH1031" s="33">
        <v>1</v>
      </c>
      <c r="AI1031" s="15">
        <v>0</v>
      </c>
      <c r="AJ1031">
        <v>0</v>
      </c>
      <c r="AK1031" s="31">
        <v>1</v>
      </c>
      <c r="AL1031">
        <v>0.56000000000000005</v>
      </c>
      <c r="AM1031" s="31">
        <v>0.44</v>
      </c>
      <c r="AN1031">
        <v>0</v>
      </c>
      <c r="AO1031" s="15">
        <v>1</v>
      </c>
      <c r="AP1031">
        <v>0</v>
      </c>
      <c r="AQ1031" s="15">
        <v>1</v>
      </c>
      <c r="AR1031" s="15" t="s">
        <v>5</v>
      </c>
      <c r="AS1031">
        <v>0</v>
      </c>
      <c r="AT1031">
        <v>1</v>
      </c>
      <c r="AU1031">
        <v>0</v>
      </c>
      <c r="AV1031">
        <v>0</v>
      </c>
      <c r="AW1031">
        <v>0</v>
      </c>
      <c r="AX1031">
        <v>0</v>
      </c>
      <c r="AY1031" s="15">
        <v>0</v>
      </c>
      <c r="AZ1031">
        <v>0</v>
      </c>
      <c r="BA1031">
        <v>1</v>
      </c>
      <c r="BB1031" s="15">
        <v>0</v>
      </c>
      <c r="BC1031">
        <v>1462</v>
      </c>
      <c r="BD1031">
        <v>176</v>
      </c>
      <c r="BE1031" s="56">
        <v>0.29299999999999998</v>
      </c>
      <c r="BF1031" s="56">
        <f t="shared" si="176"/>
        <v>33.730000000000004</v>
      </c>
      <c r="BG1031">
        <v>1</v>
      </c>
      <c r="BH1031">
        <v>0</v>
      </c>
      <c r="BI1031">
        <v>0</v>
      </c>
      <c r="BJ1031">
        <v>0</v>
      </c>
      <c r="BK1031">
        <v>0</v>
      </c>
      <c r="BL1031" s="15">
        <v>0</v>
      </c>
      <c r="BM1031">
        <v>0</v>
      </c>
      <c r="BN1031">
        <v>0</v>
      </c>
      <c r="BO1031">
        <v>1</v>
      </c>
      <c r="BP1031" s="15">
        <v>0</v>
      </c>
      <c r="BQ1031">
        <v>0</v>
      </c>
      <c r="BR1031">
        <v>0</v>
      </c>
      <c r="BS1031" s="15">
        <v>0</v>
      </c>
      <c r="BT1031">
        <v>0</v>
      </c>
      <c r="BU1031">
        <v>0</v>
      </c>
      <c r="BV1031">
        <v>1</v>
      </c>
      <c r="BW1031">
        <v>1</v>
      </c>
      <c r="BX1031">
        <v>0</v>
      </c>
      <c r="BY1031">
        <v>1</v>
      </c>
      <c r="BZ1031">
        <v>1</v>
      </c>
      <c r="CA1031">
        <v>1</v>
      </c>
      <c r="CB1031">
        <v>0</v>
      </c>
      <c r="CC1031">
        <v>1</v>
      </c>
      <c r="CD1031">
        <v>1</v>
      </c>
      <c r="CE1031" s="15">
        <v>0</v>
      </c>
      <c r="CF1031">
        <v>0</v>
      </c>
      <c r="CG1031">
        <v>2</v>
      </c>
      <c r="CH1031">
        <v>0</v>
      </c>
      <c r="CI1031">
        <v>1</v>
      </c>
      <c r="CJ1031">
        <v>33</v>
      </c>
      <c r="CK1031" s="28" t="s">
        <v>80</v>
      </c>
    </row>
    <row r="1032" spans="1:89" x14ac:dyDescent="0.35">
      <c r="A1032">
        <v>1031</v>
      </c>
      <c r="B1032">
        <v>70</v>
      </c>
      <c r="C1032" s="21" t="s">
        <v>238</v>
      </c>
      <c r="D1032" s="11">
        <v>18.7</v>
      </c>
      <c r="E1032" s="12">
        <f t="shared" si="175"/>
        <v>5.3125</v>
      </c>
      <c r="F1032" s="7">
        <v>3.52</v>
      </c>
      <c r="G1032" s="8">
        <v>1</v>
      </c>
      <c r="H1032" s="9">
        <v>0</v>
      </c>
      <c r="I1032" s="9">
        <v>0</v>
      </c>
      <c r="J1032" s="9">
        <v>0</v>
      </c>
      <c r="K1032" s="9">
        <v>0</v>
      </c>
      <c r="L1032" s="8">
        <v>347</v>
      </c>
      <c r="M1032" s="9">
        <v>16</v>
      </c>
      <c r="N1032" s="9">
        <f t="shared" si="177"/>
        <v>330</v>
      </c>
      <c r="O1032" s="9">
        <f t="shared" si="178"/>
        <v>36</v>
      </c>
      <c r="P1032" s="7">
        <v>11.32</v>
      </c>
      <c r="Q1032" s="7">
        <v>16.41</v>
      </c>
      <c r="R1032" s="9">
        <v>1</v>
      </c>
      <c r="S1032" s="9">
        <v>0</v>
      </c>
      <c r="T1032" s="9">
        <v>1</v>
      </c>
      <c r="U1032" s="9">
        <v>0</v>
      </c>
      <c r="V1032" s="9">
        <v>0</v>
      </c>
      <c r="W1032" s="25">
        <v>0</v>
      </c>
      <c r="X1032" s="9">
        <v>1</v>
      </c>
      <c r="Y1032" s="9">
        <v>0</v>
      </c>
      <c r="Z1032" s="25">
        <v>0</v>
      </c>
      <c r="AA1032" s="9">
        <v>1</v>
      </c>
      <c r="AB1032" s="25">
        <v>0</v>
      </c>
      <c r="AC1032" s="17">
        <v>2007</v>
      </c>
      <c r="AD1032" s="27" t="s">
        <v>87</v>
      </c>
      <c r="AE1032" s="27" t="s">
        <v>87</v>
      </c>
      <c r="AF1032" s="27" t="s">
        <v>87</v>
      </c>
      <c r="AG1032" s="34" t="s">
        <v>87</v>
      </c>
      <c r="AH1032" s="33">
        <v>1</v>
      </c>
      <c r="AI1032" s="15">
        <v>0</v>
      </c>
      <c r="AJ1032">
        <v>1</v>
      </c>
      <c r="AK1032" s="31">
        <v>0</v>
      </c>
      <c r="AL1032">
        <v>0.56000000000000005</v>
      </c>
      <c r="AM1032" s="31">
        <v>0.44</v>
      </c>
      <c r="AN1032">
        <v>0</v>
      </c>
      <c r="AO1032" s="15">
        <v>1</v>
      </c>
      <c r="AP1032">
        <v>0</v>
      </c>
      <c r="AQ1032" s="15">
        <v>1</v>
      </c>
      <c r="AR1032" s="15" t="s">
        <v>5</v>
      </c>
      <c r="AS1032">
        <v>0</v>
      </c>
      <c r="AT1032">
        <v>1</v>
      </c>
      <c r="AU1032">
        <v>0</v>
      </c>
      <c r="AV1032">
        <v>0</v>
      </c>
      <c r="AW1032">
        <v>0</v>
      </c>
      <c r="AX1032">
        <v>0</v>
      </c>
      <c r="AY1032" s="15">
        <v>0</v>
      </c>
      <c r="AZ1032">
        <v>0</v>
      </c>
      <c r="BA1032">
        <v>1</v>
      </c>
      <c r="BB1032" s="15">
        <v>0</v>
      </c>
      <c r="BC1032">
        <v>1462</v>
      </c>
      <c r="BD1032">
        <v>176</v>
      </c>
      <c r="BE1032" s="56">
        <v>0.29299999999999998</v>
      </c>
      <c r="BF1032" s="56">
        <f t="shared" si="176"/>
        <v>33.730000000000004</v>
      </c>
      <c r="BG1032">
        <v>0</v>
      </c>
      <c r="BH1032">
        <v>0</v>
      </c>
      <c r="BI1032">
        <v>1</v>
      </c>
      <c r="BJ1032">
        <v>0</v>
      </c>
      <c r="BK1032">
        <v>0</v>
      </c>
      <c r="BL1032" s="15">
        <v>0</v>
      </c>
      <c r="BM1032">
        <v>0</v>
      </c>
      <c r="BN1032">
        <v>1</v>
      </c>
      <c r="BO1032">
        <v>0</v>
      </c>
      <c r="BP1032" s="15">
        <v>0</v>
      </c>
      <c r="BQ1032">
        <v>0</v>
      </c>
      <c r="BR1032">
        <v>0</v>
      </c>
      <c r="BS1032" s="15">
        <v>0</v>
      </c>
      <c r="BT1032">
        <v>0</v>
      </c>
      <c r="BU1032">
        <v>0</v>
      </c>
      <c r="BV1032">
        <v>1</v>
      </c>
      <c r="BW1032">
        <v>1</v>
      </c>
      <c r="BX1032">
        <v>0</v>
      </c>
      <c r="BY1032">
        <v>1</v>
      </c>
      <c r="BZ1032">
        <v>1</v>
      </c>
      <c r="CA1032">
        <v>1</v>
      </c>
      <c r="CB1032">
        <v>0</v>
      </c>
      <c r="CC1032">
        <v>1</v>
      </c>
      <c r="CD1032">
        <v>1</v>
      </c>
      <c r="CE1032" s="15">
        <v>0</v>
      </c>
      <c r="CF1032">
        <v>0</v>
      </c>
      <c r="CG1032">
        <v>2</v>
      </c>
      <c r="CH1032">
        <v>0</v>
      </c>
      <c r="CI1032">
        <v>1</v>
      </c>
      <c r="CJ1032">
        <v>33</v>
      </c>
      <c r="CK1032" s="28" t="s">
        <v>80</v>
      </c>
    </row>
    <row r="1033" spans="1:89" x14ac:dyDescent="0.35">
      <c r="A1033">
        <v>1032</v>
      </c>
      <c r="B1033">
        <v>70</v>
      </c>
      <c r="C1033" s="21" t="s">
        <v>238</v>
      </c>
      <c r="D1033" s="11">
        <v>24.4</v>
      </c>
      <c r="E1033" s="12">
        <f t="shared" si="175"/>
        <v>3.8607594936708858</v>
      </c>
      <c r="F1033" s="7">
        <v>6.32</v>
      </c>
      <c r="G1033" s="8">
        <v>1</v>
      </c>
      <c r="H1033" s="9">
        <v>0</v>
      </c>
      <c r="I1033" s="9">
        <v>0</v>
      </c>
      <c r="J1033" s="9">
        <v>0</v>
      </c>
      <c r="K1033" s="9">
        <v>0</v>
      </c>
      <c r="L1033" s="8">
        <v>281</v>
      </c>
      <c r="M1033" s="9">
        <v>16</v>
      </c>
      <c r="N1033" s="9">
        <f t="shared" si="177"/>
        <v>264</v>
      </c>
      <c r="O1033" s="9">
        <f t="shared" si="178"/>
        <v>36</v>
      </c>
      <c r="P1033" s="7">
        <v>11.32</v>
      </c>
      <c r="Q1033" s="7">
        <v>16.41</v>
      </c>
      <c r="R1033" s="9">
        <v>1</v>
      </c>
      <c r="S1033" s="9">
        <v>0</v>
      </c>
      <c r="T1033" s="9">
        <v>1</v>
      </c>
      <c r="U1033" s="9">
        <v>0</v>
      </c>
      <c r="V1033" s="9">
        <v>0</v>
      </c>
      <c r="W1033" s="25">
        <v>0</v>
      </c>
      <c r="X1033" s="9">
        <v>1</v>
      </c>
      <c r="Y1033" s="9">
        <v>0</v>
      </c>
      <c r="Z1033" s="25">
        <v>0</v>
      </c>
      <c r="AA1033" s="9">
        <v>1</v>
      </c>
      <c r="AB1033" s="25">
        <v>0</v>
      </c>
      <c r="AC1033" s="17">
        <v>2007</v>
      </c>
      <c r="AD1033" s="27" t="s">
        <v>87</v>
      </c>
      <c r="AE1033" s="27" t="s">
        <v>87</v>
      </c>
      <c r="AF1033" s="27" t="s">
        <v>87</v>
      </c>
      <c r="AG1033" s="34" t="s">
        <v>87</v>
      </c>
      <c r="AH1033" s="33">
        <v>1</v>
      </c>
      <c r="AI1033" s="15">
        <v>0</v>
      </c>
      <c r="AJ1033">
        <v>0</v>
      </c>
      <c r="AK1033" s="31">
        <v>1</v>
      </c>
      <c r="AL1033">
        <v>0.56000000000000005</v>
      </c>
      <c r="AM1033" s="31">
        <v>0.44</v>
      </c>
      <c r="AN1033">
        <v>0</v>
      </c>
      <c r="AO1033" s="15">
        <v>1</v>
      </c>
      <c r="AP1033">
        <v>0</v>
      </c>
      <c r="AQ1033" s="15">
        <v>1</v>
      </c>
      <c r="AR1033" s="15" t="s">
        <v>5</v>
      </c>
      <c r="AS1033">
        <v>0</v>
      </c>
      <c r="AT1033">
        <v>1</v>
      </c>
      <c r="AU1033">
        <v>0</v>
      </c>
      <c r="AV1033">
        <v>0</v>
      </c>
      <c r="AW1033">
        <v>0</v>
      </c>
      <c r="AX1033">
        <v>0</v>
      </c>
      <c r="AY1033" s="15">
        <v>0</v>
      </c>
      <c r="AZ1033">
        <v>0</v>
      </c>
      <c r="BA1033">
        <v>1</v>
      </c>
      <c r="BB1033" s="15">
        <v>0</v>
      </c>
      <c r="BC1033">
        <v>1462</v>
      </c>
      <c r="BD1033">
        <v>176</v>
      </c>
      <c r="BE1033" s="56">
        <v>0.29299999999999998</v>
      </c>
      <c r="BF1033" s="56">
        <f t="shared" si="176"/>
        <v>33.730000000000004</v>
      </c>
      <c r="BG1033">
        <v>0</v>
      </c>
      <c r="BH1033">
        <v>0</v>
      </c>
      <c r="BI1033">
        <v>1</v>
      </c>
      <c r="BJ1033">
        <v>0</v>
      </c>
      <c r="BK1033">
        <v>0</v>
      </c>
      <c r="BL1033" s="15">
        <v>0</v>
      </c>
      <c r="BM1033">
        <v>0</v>
      </c>
      <c r="BN1033">
        <v>1</v>
      </c>
      <c r="BO1033">
        <v>0</v>
      </c>
      <c r="BP1033" s="15">
        <v>0</v>
      </c>
      <c r="BQ1033">
        <v>0</v>
      </c>
      <c r="BR1033">
        <v>0</v>
      </c>
      <c r="BS1033" s="15">
        <v>0</v>
      </c>
      <c r="BT1033">
        <v>0</v>
      </c>
      <c r="BU1033">
        <v>0</v>
      </c>
      <c r="BV1033">
        <v>1</v>
      </c>
      <c r="BW1033">
        <v>1</v>
      </c>
      <c r="BX1033">
        <v>0</v>
      </c>
      <c r="BY1033">
        <v>1</v>
      </c>
      <c r="BZ1033">
        <v>1</v>
      </c>
      <c r="CA1033">
        <v>1</v>
      </c>
      <c r="CB1033">
        <v>0</v>
      </c>
      <c r="CC1033">
        <v>1</v>
      </c>
      <c r="CD1033">
        <v>1</v>
      </c>
      <c r="CE1033" s="15">
        <v>0</v>
      </c>
      <c r="CF1033">
        <v>0</v>
      </c>
      <c r="CG1033">
        <v>2</v>
      </c>
      <c r="CH1033">
        <v>0</v>
      </c>
      <c r="CI1033">
        <v>1</v>
      </c>
      <c r="CJ1033">
        <v>33</v>
      </c>
      <c r="CK1033" s="28" t="s">
        <v>80</v>
      </c>
    </row>
    <row r="1034" spans="1:89" x14ac:dyDescent="0.35">
      <c r="A1034">
        <v>1033</v>
      </c>
      <c r="B1034">
        <v>70</v>
      </c>
      <c r="C1034" s="21" t="s">
        <v>238</v>
      </c>
      <c r="D1034" s="11">
        <v>26.2</v>
      </c>
      <c r="E1034" s="12">
        <f t="shared" si="175"/>
        <v>7.3512906846240176</v>
      </c>
      <c r="F1034" s="7">
        <v>3.5640000000000001</v>
      </c>
      <c r="G1034" s="8">
        <v>1</v>
      </c>
      <c r="H1034" s="9">
        <v>0</v>
      </c>
      <c r="I1034" s="9">
        <v>0</v>
      </c>
      <c r="J1034" s="9">
        <v>0</v>
      </c>
      <c r="K1034" s="9">
        <v>0</v>
      </c>
      <c r="L1034" s="8">
        <v>347</v>
      </c>
      <c r="M1034" s="9">
        <v>16</v>
      </c>
      <c r="N1034" s="9">
        <f t="shared" si="177"/>
        <v>330</v>
      </c>
      <c r="O1034" s="9">
        <f t="shared" si="178"/>
        <v>36</v>
      </c>
      <c r="P1034" s="7">
        <v>11.32</v>
      </c>
      <c r="Q1034" s="7">
        <v>16.41</v>
      </c>
      <c r="R1034" s="9">
        <v>1</v>
      </c>
      <c r="S1034" s="9">
        <v>0</v>
      </c>
      <c r="T1034" s="9">
        <v>1</v>
      </c>
      <c r="U1034" s="9">
        <v>0</v>
      </c>
      <c r="V1034" s="9">
        <v>0</v>
      </c>
      <c r="W1034" s="25">
        <v>0</v>
      </c>
      <c r="X1034" s="9">
        <v>1</v>
      </c>
      <c r="Y1034" s="9">
        <v>0</v>
      </c>
      <c r="Z1034" s="25">
        <v>0</v>
      </c>
      <c r="AA1034" s="9">
        <v>1</v>
      </c>
      <c r="AB1034" s="25">
        <v>0</v>
      </c>
      <c r="AC1034" s="17">
        <v>2007</v>
      </c>
      <c r="AD1034" s="27" t="s">
        <v>87</v>
      </c>
      <c r="AE1034" s="27" t="s">
        <v>87</v>
      </c>
      <c r="AF1034" s="27" t="s">
        <v>87</v>
      </c>
      <c r="AG1034" s="34" t="s">
        <v>87</v>
      </c>
      <c r="AH1034" s="33">
        <v>1</v>
      </c>
      <c r="AI1034" s="15">
        <v>0</v>
      </c>
      <c r="AJ1034">
        <v>1</v>
      </c>
      <c r="AK1034" s="31">
        <v>0</v>
      </c>
      <c r="AL1034">
        <v>0.56000000000000005</v>
      </c>
      <c r="AM1034" s="31">
        <v>0.44</v>
      </c>
      <c r="AN1034">
        <v>0</v>
      </c>
      <c r="AO1034" s="15">
        <v>1</v>
      </c>
      <c r="AP1034">
        <v>0</v>
      </c>
      <c r="AQ1034" s="15">
        <v>1</v>
      </c>
      <c r="AR1034" s="15" t="s">
        <v>5</v>
      </c>
      <c r="AS1034">
        <v>0</v>
      </c>
      <c r="AT1034">
        <v>1</v>
      </c>
      <c r="AU1034">
        <v>0</v>
      </c>
      <c r="AV1034">
        <v>0</v>
      </c>
      <c r="AW1034">
        <v>0</v>
      </c>
      <c r="AX1034">
        <v>0</v>
      </c>
      <c r="AY1034" s="15">
        <v>0</v>
      </c>
      <c r="AZ1034">
        <v>0</v>
      </c>
      <c r="BA1034">
        <v>1</v>
      </c>
      <c r="BB1034" s="15">
        <v>0</v>
      </c>
      <c r="BC1034">
        <v>1462</v>
      </c>
      <c r="BD1034">
        <v>176</v>
      </c>
      <c r="BE1034" s="56">
        <v>0.29299999999999998</v>
      </c>
      <c r="BF1034" s="56">
        <f t="shared" si="176"/>
        <v>33.730000000000004</v>
      </c>
      <c r="BG1034">
        <v>0</v>
      </c>
      <c r="BH1034">
        <v>0</v>
      </c>
      <c r="BI1034">
        <v>1</v>
      </c>
      <c r="BJ1034">
        <v>0</v>
      </c>
      <c r="BK1034">
        <v>0</v>
      </c>
      <c r="BL1034" s="15">
        <v>0</v>
      </c>
      <c r="BM1034">
        <v>0</v>
      </c>
      <c r="BN1034">
        <v>1</v>
      </c>
      <c r="BO1034">
        <v>0</v>
      </c>
      <c r="BP1034" s="15">
        <v>0</v>
      </c>
      <c r="BQ1034">
        <v>0</v>
      </c>
      <c r="BR1034">
        <v>0</v>
      </c>
      <c r="BS1034" s="15">
        <v>0</v>
      </c>
      <c r="BT1034">
        <v>0</v>
      </c>
      <c r="BU1034">
        <v>0</v>
      </c>
      <c r="BV1034">
        <v>1</v>
      </c>
      <c r="BW1034">
        <v>1</v>
      </c>
      <c r="BX1034">
        <v>0</v>
      </c>
      <c r="BY1034">
        <v>1</v>
      </c>
      <c r="BZ1034">
        <v>1</v>
      </c>
      <c r="CA1034">
        <v>1</v>
      </c>
      <c r="CB1034">
        <v>0</v>
      </c>
      <c r="CC1034">
        <v>1</v>
      </c>
      <c r="CD1034">
        <v>1</v>
      </c>
      <c r="CE1034" s="15">
        <v>0</v>
      </c>
      <c r="CF1034">
        <v>0</v>
      </c>
      <c r="CG1034">
        <v>2</v>
      </c>
      <c r="CH1034">
        <v>0</v>
      </c>
      <c r="CI1034">
        <v>1</v>
      </c>
      <c r="CJ1034">
        <v>33</v>
      </c>
      <c r="CK1034" s="28" t="s">
        <v>80</v>
      </c>
    </row>
    <row r="1035" spans="1:89" x14ac:dyDescent="0.35">
      <c r="A1035">
        <v>1034</v>
      </c>
      <c r="B1035">
        <v>70</v>
      </c>
      <c r="C1035" s="21" t="s">
        <v>238</v>
      </c>
      <c r="D1035" s="11">
        <v>28.6</v>
      </c>
      <c r="E1035" s="12">
        <f t="shared" si="175"/>
        <v>3.232368896925859</v>
      </c>
      <c r="F1035" s="7">
        <v>8.8480000000000008</v>
      </c>
      <c r="G1035" s="8">
        <v>1</v>
      </c>
      <c r="H1035" s="9">
        <v>0</v>
      </c>
      <c r="I1035" s="9">
        <v>0</v>
      </c>
      <c r="J1035" s="9">
        <v>0</v>
      </c>
      <c r="K1035" s="9">
        <v>0</v>
      </c>
      <c r="L1035" s="8">
        <v>281</v>
      </c>
      <c r="M1035" s="9">
        <v>16</v>
      </c>
      <c r="N1035" s="9">
        <f t="shared" si="177"/>
        <v>264</v>
      </c>
      <c r="O1035" s="9">
        <f t="shared" si="178"/>
        <v>36</v>
      </c>
      <c r="P1035" s="7">
        <v>11.32</v>
      </c>
      <c r="Q1035" s="7">
        <v>16.41</v>
      </c>
      <c r="R1035" s="9">
        <v>1</v>
      </c>
      <c r="S1035" s="9">
        <v>0</v>
      </c>
      <c r="T1035" s="9">
        <v>1</v>
      </c>
      <c r="U1035" s="9">
        <v>0</v>
      </c>
      <c r="V1035" s="9">
        <v>0</v>
      </c>
      <c r="W1035" s="25">
        <v>0</v>
      </c>
      <c r="X1035" s="9">
        <v>1</v>
      </c>
      <c r="Y1035" s="9">
        <v>0</v>
      </c>
      <c r="Z1035" s="25">
        <v>0</v>
      </c>
      <c r="AA1035" s="9">
        <v>1</v>
      </c>
      <c r="AB1035" s="25">
        <v>0</v>
      </c>
      <c r="AC1035" s="17">
        <v>2007</v>
      </c>
      <c r="AD1035" s="27" t="s">
        <v>87</v>
      </c>
      <c r="AE1035" s="27" t="s">
        <v>87</v>
      </c>
      <c r="AF1035" s="27" t="s">
        <v>87</v>
      </c>
      <c r="AG1035" s="34" t="s">
        <v>87</v>
      </c>
      <c r="AH1035" s="33">
        <v>1</v>
      </c>
      <c r="AI1035" s="15">
        <v>0</v>
      </c>
      <c r="AJ1035">
        <v>0</v>
      </c>
      <c r="AK1035" s="31">
        <v>1</v>
      </c>
      <c r="AL1035">
        <v>0.56000000000000005</v>
      </c>
      <c r="AM1035" s="31">
        <v>0.44</v>
      </c>
      <c r="AN1035">
        <v>0</v>
      </c>
      <c r="AO1035" s="15">
        <v>1</v>
      </c>
      <c r="AP1035">
        <v>0</v>
      </c>
      <c r="AQ1035" s="15">
        <v>1</v>
      </c>
      <c r="AR1035" s="15" t="s">
        <v>5</v>
      </c>
      <c r="AS1035">
        <v>0</v>
      </c>
      <c r="AT1035">
        <v>1</v>
      </c>
      <c r="AU1035">
        <v>0</v>
      </c>
      <c r="AV1035">
        <v>0</v>
      </c>
      <c r="AW1035">
        <v>0</v>
      </c>
      <c r="AX1035">
        <v>0</v>
      </c>
      <c r="AY1035" s="15">
        <v>0</v>
      </c>
      <c r="AZ1035">
        <v>0</v>
      </c>
      <c r="BA1035">
        <v>1</v>
      </c>
      <c r="BB1035" s="15">
        <v>0</v>
      </c>
      <c r="BC1035">
        <v>1462</v>
      </c>
      <c r="BD1035">
        <v>176</v>
      </c>
      <c r="BE1035" s="56">
        <v>0.29299999999999998</v>
      </c>
      <c r="BF1035" s="56">
        <f t="shared" si="176"/>
        <v>33.730000000000004</v>
      </c>
      <c r="BG1035">
        <v>0</v>
      </c>
      <c r="BH1035">
        <v>0</v>
      </c>
      <c r="BI1035">
        <v>1</v>
      </c>
      <c r="BJ1035">
        <v>0</v>
      </c>
      <c r="BK1035">
        <v>0</v>
      </c>
      <c r="BL1035" s="15">
        <v>0</v>
      </c>
      <c r="BM1035">
        <v>0</v>
      </c>
      <c r="BN1035">
        <v>1</v>
      </c>
      <c r="BO1035">
        <v>0</v>
      </c>
      <c r="BP1035" s="15">
        <v>0</v>
      </c>
      <c r="BQ1035">
        <v>0</v>
      </c>
      <c r="BR1035">
        <v>0</v>
      </c>
      <c r="BS1035" s="15">
        <v>0</v>
      </c>
      <c r="BT1035">
        <v>0</v>
      </c>
      <c r="BU1035">
        <v>0</v>
      </c>
      <c r="BV1035">
        <v>1</v>
      </c>
      <c r="BW1035">
        <v>1</v>
      </c>
      <c r="BX1035">
        <v>0</v>
      </c>
      <c r="BY1035">
        <v>1</v>
      </c>
      <c r="BZ1035">
        <v>1</v>
      </c>
      <c r="CA1035">
        <v>1</v>
      </c>
      <c r="CB1035">
        <v>0</v>
      </c>
      <c r="CC1035">
        <v>1</v>
      </c>
      <c r="CD1035">
        <v>1</v>
      </c>
      <c r="CE1035" s="15">
        <v>0</v>
      </c>
      <c r="CF1035">
        <v>0</v>
      </c>
      <c r="CG1035">
        <v>2</v>
      </c>
      <c r="CH1035">
        <v>0</v>
      </c>
      <c r="CI1035">
        <v>1</v>
      </c>
      <c r="CJ1035">
        <v>33</v>
      </c>
      <c r="CK1035" s="28" t="s">
        <v>80</v>
      </c>
    </row>
    <row r="1036" spans="1:89" x14ac:dyDescent="0.35">
      <c r="A1036">
        <v>1035</v>
      </c>
      <c r="B1036">
        <v>70</v>
      </c>
      <c r="C1036" s="21" t="s">
        <v>238</v>
      </c>
      <c r="D1036" s="11">
        <v>6.67</v>
      </c>
      <c r="E1036" s="12">
        <f t="shared" si="175"/>
        <v>1.1575841721624436</v>
      </c>
      <c r="F1036" s="7">
        <v>5.7619999999999996</v>
      </c>
      <c r="G1036" s="8">
        <v>1</v>
      </c>
      <c r="H1036" s="9">
        <v>0</v>
      </c>
      <c r="I1036" s="9">
        <v>0</v>
      </c>
      <c r="J1036" s="9">
        <v>0</v>
      </c>
      <c r="K1036" s="9">
        <v>0</v>
      </c>
      <c r="L1036" s="8">
        <v>347</v>
      </c>
      <c r="M1036" s="9">
        <v>17</v>
      </c>
      <c r="N1036" s="9">
        <f t="shared" si="177"/>
        <v>329</v>
      </c>
      <c r="O1036" s="9">
        <f t="shared" si="178"/>
        <v>36</v>
      </c>
      <c r="P1036" s="7">
        <v>11.32</v>
      </c>
      <c r="Q1036" s="7">
        <v>16.41</v>
      </c>
      <c r="R1036" s="9">
        <v>1</v>
      </c>
      <c r="S1036" s="9">
        <v>0</v>
      </c>
      <c r="T1036" s="9">
        <v>1</v>
      </c>
      <c r="U1036" s="9">
        <v>0</v>
      </c>
      <c r="V1036" s="9">
        <v>0</v>
      </c>
      <c r="W1036" s="25">
        <v>0</v>
      </c>
      <c r="X1036" s="9">
        <v>1</v>
      </c>
      <c r="Y1036" s="9">
        <v>0</v>
      </c>
      <c r="Z1036" s="25">
        <v>0</v>
      </c>
      <c r="AA1036" s="9">
        <v>1</v>
      </c>
      <c r="AB1036" s="25">
        <v>0</v>
      </c>
      <c r="AC1036" s="17">
        <v>2007</v>
      </c>
      <c r="AD1036" s="27" t="s">
        <v>87</v>
      </c>
      <c r="AE1036" s="27" t="s">
        <v>87</v>
      </c>
      <c r="AF1036" s="27" t="s">
        <v>87</v>
      </c>
      <c r="AG1036" s="34" t="s">
        <v>87</v>
      </c>
      <c r="AH1036" s="33">
        <v>1</v>
      </c>
      <c r="AI1036" s="15">
        <v>0</v>
      </c>
      <c r="AJ1036">
        <v>1</v>
      </c>
      <c r="AK1036" s="31">
        <v>0</v>
      </c>
      <c r="AL1036">
        <v>0.56000000000000005</v>
      </c>
      <c r="AM1036" s="31">
        <v>0.44</v>
      </c>
      <c r="AN1036">
        <v>0</v>
      </c>
      <c r="AO1036" s="15">
        <v>1</v>
      </c>
      <c r="AP1036">
        <v>0</v>
      </c>
      <c r="AQ1036" s="15">
        <v>1</v>
      </c>
      <c r="AR1036" s="15" t="s">
        <v>5</v>
      </c>
      <c r="AS1036">
        <v>0</v>
      </c>
      <c r="AT1036">
        <v>1</v>
      </c>
      <c r="AU1036">
        <v>0</v>
      </c>
      <c r="AV1036">
        <v>0</v>
      </c>
      <c r="AW1036">
        <v>0</v>
      </c>
      <c r="AX1036">
        <v>0</v>
      </c>
      <c r="AY1036" s="15">
        <v>0</v>
      </c>
      <c r="AZ1036">
        <v>0</v>
      </c>
      <c r="BA1036">
        <v>1</v>
      </c>
      <c r="BB1036" s="15">
        <v>0</v>
      </c>
      <c r="BC1036">
        <v>1462</v>
      </c>
      <c r="BD1036">
        <v>176</v>
      </c>
      <c r="BE1036" s="56">
        <v>0.29299999999999998</v>
      </c>
      <c r="BF1036" s="56">
        <f t="shared" si="176"/>
        <v>33.730000000000004</v>
      </c>
      <c r="BG1036">
        <v>1</v>
      </c>
      <c r="BH1036">
        <v>0</v>
      </c>
      <c r="BI1036">
        <v>0</v>
      </c>
      <c r="BJ1036">
        <v>0</v>
      </c>
      <c r="BK1036">
        <v>0</v>
      </c>
      <c r="BL1036" s="15">
        <v>0</v>
      </c>
      <c r="BM1036">
        <v>0</v>
      </c>
      <c r="BN1036">
        <v>0</v>
      </c>
      <c r="BO1036">
        <v>1</v>
      </c>
      <c r="BP1036" s="15">
        <v>0</v>
      </c>
      <c r="BQ1036">
        <v>0</v>
      </c>
      <c r="BR1036">
        <v>0</v>
      </c>
      <c r="BS1036" s="15">
        <v>0</v>
      </c>
      <c r="BT1036">
        <v>0</v>
      </c>
      <c r="BU1036">
        <v>0</v>
      </c>
      <c r="BV1036">
        <v>1</v>
      </c>
      <c r="BW1036">
        <v>1</v>
      </c>
      <c r="BX1036">
        <v>0</v>
      </c>
      <c r="BY1036">
        <v>1</v>
      </c>
      <c r="BZ1036">
        <v>1</v>
      </c>
      <c r="CA1036">
        <v>1</v>
      </c>
      <c r="CB1036">
        <v>1</v>
      </c>
      <c r="CC1036">
        <v>1</v>
      </c>
      <c r="CD1036">
        <v>1</v>
      </c>
      <c r="CE1036" s="15">
        <v>0</v>
      </c>
      <c r="CF1036">
        <v>0</v>
      </c>
      <c r="CG1036">
        <v>2</v>
      </c>
      <c r="CH1036">
        <v>0</v>
      </c>
      <c r="CI1036">
        <v>1</v>
      </c>
      <c r="CJ1036">
        <v>33</v>
      </c>
      <c r="CK1036" s="28" t="s">
        <v>80</v>
      </c>
    </row>
    <row r="1037" spans="1:89" x14ac:dyDescent="0.35">
      <c r="A1037">
        <v>1036</v>
      </c>
      <c r="B1037">
        <v>70</v>
      </c>
      <c r="C1037" s="21" t="s">
        <v>238</v>
      </c>
      <c r="D1037" s="11">
        <v>9.07</v>
      </c>
      <c r="E1037" s="12">
        <f t="shared" si="175"/>
        <v>1.1211372064276885</v>
      </c>
      <c r="F1037" s="7">
        <v>8.09</v>
      </c>
      <c r="G1037" s="8">
        <v>1</v>
      </c>
      <c r="H1037" s="9">
        <v>0</v>
      </c>
      <c r="I1037" s="9">
        <v>0</v>
      </c>
      <c r="J1037" s="9">
        <v>0</v>
      </c>
      <c r="K1037" s="9">
        <v>0</v>
      </c>
      <c r="L1037" s="8">
        <v>281</v>
      </c>
      <c r="M1037" s="9">
        <v>17</v>
      </c>
      <c r="N1037" s="9">
        <f t="shared" si="177"/>
        <v>263</v>
      </c>
      <c r="O1037" s="9">
        <f t="shared" si="178"/>
        <v>36</v>
      </c>
      <c r="P1037" s="7">
        <v>11.32</v>
      </c>
      <c r="Q1037" s="7">
        <v>16.41</v>
      </c>
      <c r="R1037" s="9">
        <v>1</v>
      </c>
      <c r="S1037" s="9">
        <v>0</v>
      </c>
      <c r="T1037" s="9">
        <v>1</v>
      </c>
      <c r="U1037" s="9">
        <v>0</v>
      </c>
      <c r="V1037" s="9">
        <v>0</v>
      </c>
      <c r="W1037" s="25">
        <v>0</v>
      </c>
      <c r="X1037" s="9">
        <v>1</v>
      </c>
      <c r="Y1037" s="9">
        <v>0</v>
      </c>
      <c r="Z1037" s="25">
        <v>0</v>
      </c>
      <c r="AA1037" s="9">
        <v>1</v>
      </c>
      <c r="AB1037" s="25">
        <v>0</v>
      </c>
      <c r="AC1037" s="17">
        <v>2007</v>
      </c>
      <c r="AD1037" s="27" t="s">
        <v>87</v>
      </c>
      <c r="AE1037" s="27" t="s">
        <v>87</v>
      </c>
      <c r="AF1037" s="27" t="s">
        <v>87</v>
      </c>
      <c r="AG1037" s="34" t="s">
        <v>87</v>
      </c>
      <c r="AH1037" s="33">
        <v>1</v>
      </c>
      <c r="AI1037" s="15">
        <v>0</v>
      </c>
      <c r="AJ1037">
        <v>0</v>
      </c>
      <c r="AK1037" s="31">
        <v>1</v>
      </c>
      <c r="AL1037">
        <v>0.56000000000000005</v>
      </c>
      <c r="AM1037" s="31">
        <v>0.44</v>
      </c>
      <c r="AN1037">
        <v>0</v>
      </c>
      <c r="AO1037" s="15">
        <v>1</v>
      </c>
      <c r="AP1037">
        <v>0</v>
      </c>
      <c r="AQ1037" s="15">
        <v>1</v>
      </c>
      <c r="AR1037" s="15" t="s">
        <v>5</v>
      </c>
      <c r="AS1037">
        <v>0</v>
      </c>
      <c r="AT1037">
        <v>1</v>
      </c>
      <c r="AU1037">
        <v>0</v>
      </c>
      <c r="AV1037">
        <v>0</v>
      </c>
      <c r="AW1037">
        <v>0</v>
      </c>
      <c r="AX1037">
        <v>0</v>
      </c>
      <c r="AY1037" s="15">
        <v>0</v>
      </c>
      <c r="AZ1037">
        <v>0</v>
      </c>
      <c r="BA1037">
        <v>1</v>
      </c>
      <c r="BB1037" s="15">
        <v>0</v>
      </c>
      <c r="BC1037">
        <v>1462</v>
      </c>
      <c r="BD1037">
        <v>176</v>
      </c>
      <c r="BE1037" s="56">
        <v>0.29299999999999998</v>
      </c>
      <c r="BF1037" s="56">
        <f t="shared" si="176"/>
        <v>33.730000000000004</v>
      </c>
      <c r="BG1037">
        <v>1</v>
      </c>
      <c r="BH1037">
        <v>0</v>
      </c>
      <c r="BI1037">
        <v>0</v>
      </c>
      <c r="BJ1037">
        <v>0</v>
      </c>
      <c r="BK1037">
        <v>0</v>
      </c>
      <c r="BL1037" s="15">
        <v>0</v>
      </c>
      <c r="BM1037">
        <v>0</v>
      </c>
      <c r="BN1037">
        <v>0</v>
      </c>
      <c r="BO1037">
        <v>1</v>
      </c>
      <c r="BP1037" s="15">
        <v>0</v>
      </c>
      <c r="BQ1037">
        <v>0</v>
      </c>
      <c r="BR1037">
        <v>0</v>
      </c>
      <c r="BS1037" s="15">
        <v>0</v>
      </c>
      <c r="BT1037">
        <v>0</v>
      </c>
      <c r="BU1037">
        <v>0</v>
      </c>
      <c r="BV1037">
        <v>1</v>
      </c>
      <c r="BW1037">
        <v>1</v>
      </c>
      <c r="BX1037">
        <v>0</v>
      </c>
      <c r="BY1037">
        <v>1</v>
      </c>
      <c r="BZ1037">
        <v>1</v>
      </c>
      <c r="CA1037">
        <v>1</v>
      </c>
      <c r="CB1037">
        <v>1</v>
      </c>
      <c r="CC1037">
        <v>1</v>
      </c>
      <c r="CD1037">
        <v>1</v>
      </c>
      <c r="CE1037" s="15">
        <v>0</v>
      </c>
      <c r="CF1037">
        <v>0</v>
      </c>
      <c r="CG1037">
        <v>2</v>
      </c>
      <c r="CH1037">
        <v>0</v>
      </c>
      <c r="CI1037">
        <v>1</v>
      </c>
      <c r="CJ1037">
        <v>33</v>
      </c>
      <c r="CK1037" s="28" t="s">
        <v>80</v>
      </c>
    </row>
    <row r="1038" spans="1:89" x14ac:dyDescent="0.35">
      <c r="A1038">
        <v>1037</v>
      </c>
      <c r="B1038">
        <v>70</v>
      </c>
      <c r="C1038" s="21" t="s">
        <v>238</v>
      </c>
      <c r="D1038" s="11">
        <v>14.4</v>
      </c>
      <c r="E1038" s="12">
        <f t="shared" si="175"/>
        <v>4.6346958480849691</v>
      </c>
      <c r="F1038" s="7">
        <v>3.1070000000000002</v>
      </c>
      <c r="G1038" s="8">
        <v>1</v>
      </c>
      <c r="H1038" s="9">
        <v>0</v>
      </c>
      <c r="I1038" s="9">
        <v>0</v>
      </c>
      <c r="J1038" s="9">
        <v>0</v>
      </c>
      <c r="K1038" s="9">
        <v>0</v>
      </c>
      <c r="L1038" s="8">
        <v>347</v>
      </c>
      <c r="M1038" s="9">
        <v>17</v>
      </c>
      <c r="N1038" s="9">
        <f t="shared" si="177"/>
        <v>329</v>
      </c>
      <c r="O1038" s="9">
        <f t="shared" si="178"/>
        <v>36</v>
      </c>
      <c r="P1038" s="7">
        <v>11.32</v>
      </c>
      <c r="Q1038" s="7">
        <v>16.41</v>
      </c>
      <c r="R1038" s="9">
        <v>1</v>
      </c>
      <c r="S1038" s="9">
        <v>0</v>
      </c>
      <c r="T1038" s="9">
        <v>1</v>
      </c>
      <c r="U1038" s="9">
        <v>0</v>
      </c>
      <c r="V1038" s="9">
        <v>0</v>
      </c>
      <c r="W1038" s="25">
        <v>0</v>
      </c>
      <c r="X1038" s="9">
        <v>1</v>
      </c>
      <c r="Y1038" s="9">
        <v>0</v>
      </c>
      <c r="Z1038" s="25">
        <v>0</v>
      </c>
      <c r="AA1038" s="9">
        <v>1</v>
      </c>
      <c r="AB1038" s="25">
        <v>0</v>
      </c>
      <c r="AC1038" s="17">
        <v>2007</v>
      </c>
      <c r="AD1038" s="27" t="s">
        <v>87</v>
      </c>
      <c r="AE1038" s="27" t="s">
        <v>87</v>
      </c>
      <c r="AF1038" s="27" t="s">
        <v>87</v>
      </c>
      <c r="AG1038" s="34" t="s">
        <v>87</v>
      </c>
      <c r="AH1038" s="33">
        <v>1</v>
      </c>
      <c r="AI1038" s="15">
        <v>0</v>
      </c>
      <c r="AJ1038">
        <v>1</v>
      </c>
      <c r="AK1038" s="31">
        <v>0</v>
      </c>
      <c r="AL1038">
        <v>0.56000000000000005</v>
      </c>
      <c r="AM1038" s="31">
        <v>0.44</v>
      </c>
      <c r="AN1038">
        <v>0</v>
      </c>
      <c r="AO1038" s="15">
        <v>1</v>
      </c>
      <c r="AP1038">
        <v>0</v>
      </c>
      <c r="AQ1038" s="15">
        <v>1</v>
      </c>
      <c r="AR1038" s="15" t="s">
        <v>5</v>
      </c>
      <c r="AS1038">
        <v>0</v>
      </c>
      <c r="AT1038">
        <v>1</v>
      </c>
      <c r="AU1038">
        <v>0</v>
      </c>
      <c r="AV1038">
        <v>0</v>
      </c>
      <c r="AW1038">
        <v>0</v>
      </c>
      <c r="AX1038">
        <v>0</v>
      </c>
      <c r="AY1038" s="15">
        <v>0</v>
      </c>
      <c r="AZ1038">
        <v>0</v>
      </c>
      <c r="BA1038">
        <v>1</v>
      </c>
      <c r="BB1038" s="15">
        <v>0</v>
      </c>
      <c r="BC1038">
        <v>1462</v>
      </c>
      <c r="BD1038">
        <v>176</v>
      </c>
      <c r="BE1038" s="56">
        <v>0.29299999999999998</v>
      </c>
      <c r="BF1038" s="56">
        <f t="shared" si="176"/>
        <v>33.730000000000004</v>
      </c>
      <c r="BG1038">
        <v>0</v>
      </c>
      <c r="BH1038">
        <v>0</v>
      </c>
      <c r="BI1038">
        <v>1</v>
      </c>
      <c r="BJ1038">
        <v>0</v>
      </c>
      <c r="BK1038">
        <v>0</v>
      </c>
      <c r="BL1038" s="15">
        <v>0</v>
      </c>
      <c r="BM1038">
        <v>0</v>
      </c>
      <c r="BN1038">
        <v>1</v>
      </c>
      <c r="BO1038">
        <v>0</v>
      </c>
      <c r="BP1038" s="15">
        <v>0</v>
      </c>
      <c r="BQ1038">
        <v>0</v>
      </c>
      <c r="BR1038">
        <v>0</v>
      </c>
      <c r="BS1038" s="15">
        <v>0</v>
      </c>
      <c r="BT1038">
        <v>0</v>
      </c>
      <c r="BU1038">
        <v>0</v>
      </c>
      <c r="BV1038">
        <v>1</v>
      </c>
      <c r="BW1038">
        <v>1</v>
      </c>
      <c r="BX1038">
        <v>0</v>
      </c>
      <c r="BY1038">
        <v>1</v>
      </c>
      <c r="BZ1038">
        <v>1</v>
      </c>
      <c r="CA1038">
        <v>1</v>
      </c>
      <c r="CB1038">
        <v>1</v>
      </c>
      <c r="CC1038">
        <v>1</v>
      </c>
      <c r="CD1038">
        <v>1</v>
      </c>
      <c r="CE1038" s="15">
        <v>0</v>
      </c>
      <c r="CF1038">
        <v>0</v>
      </c>
      <c r="CG1038">
        <v>2</v>
      </c>
      <c r="CH1038">
        <v>0</v>
      </c>
      <c r="CI1038">
        <v>1</v>
      </c>
      <c r="CJ1038">
        <v>33</v>
      </c>
      <c r="CK1038" s="28" t="s">
        <v>80</v>
      </c>
    </row>
    <row r="1039" spans="1:89" x14ac:dyDescent="0.35">
      <c r="A1039">
        <v>1038</v>
      </c>
      <c r="B1039">
        <v>70</v>
      </c>
      <c r="C1039" s="21" t="s">
        <v>238</v>
      </c>
      <c r="D1039" s="11">
        <v>24.5</v>
      </c>
      <c r="E1039" s="12">
        <f t="shared" si="175"/>
        <v>3.7251026303785921</v>
      </c>
      <c r="F1039" s="7">
        <v>6.577</v>
      </c>
      <c r="G1039" s="8">
        <v>1</v>
      </c>
      <c r="H1039" s="9">
        <v>0</v>
      </c>
      <c r="I1039" s="9">
        <v>0</v>
      </c>
      <c r="J1039" s="9">
        <v>0</v>
      </c>
      <c r="K1039" s="9">
        <v>0</v>
      </c>
      <c r="L1039" s="8">
        <v>281</v>
      </c>
      <c r="M1039" s="9">
        <v>17</v>
      </c>
      <c r="N1039" s="9">
        <f t="shared" si="177"/>
        <v>263</v>
      </c>
      <c r="O1039" s="9">
        <f t="shared" si="178"/>
        <v>36</v>
      </c>
      <c r="P1039" s="7">
        <v>11.32</v>
      </c>
      <c r="Q1039" s="7">
        <v>16.41</v>
      </c>
      <c r="R1039" s="9">
        <v>1</v>
      </c>
      <c r="S1039" s="9">
        <v>0</v>
      </c>
      <c r="T1039" s="9">
        <v>1</v>
      </c>
      <c r="U1039" s="9">
        <v>0</v>
      </c>
      <c r="V1039" s="9">
        <v>0</v>
      </c>
      <c r="W1039" s="25">
        <v>0</v>
      </c>
      <c r="X1039" s="9">
        <v>1</v>
      </c>
      <c r="Y1039" s="9">
        <v>0</v>
      </c>
      <c r="Z1039" s="25">
        <v>0</v>
      </c>
      <c r="AA1039" s="9">
        <v>1</v>
      </c>
      <c r="AB1039" s="25">
        <v>0</v>
      </c>
      <c r="AC1039" s="17">
        <v>2007</v>
      </c>
      <c r="AD1039" s="27" t="s">
        <v>87</v>
      </c>
      <c r="AE1039" s="27" t="s">
        <v>87</v>
      </c>
      <c r="AF1039" s="27" t="s">
        <v>87</v>
      </c>
      <c r="AG1039" s="34" t="s">
        <v>87</v>
      </c>
      <c r="AH1039" s="33">
        <v>1</v>
      </c>
      <c r="AI1039" s="15">
        <v>0</v>
      </c>
      <c r="AJ1039">
        <v>0</v>
      </c>
      <c r="AK1039" s="31">
        <v>1</v>
      </c>
      <c r="AL1039">
        <v>0.56000000000000005</v>
      </c>
      <c r="AM1039" s="31">
        <v>0.44</v>
      </c>
      <c r="AN1039">
        <v>0</v>
      </c>
      <c r="AO1039" s="15">
        <v>1</v>
      </c>
      <c r="AP1039">
        <v>0</v>
      </c>
      <c r="AQ1039" s="15">
        <v>1</v>
      </c>
      <c r="AR1039" s="15" t="s">
        <v>5</v>
      </c>
      <c r="AS1039">
        <v>0</v>
      </c>
      <c r="AT1039">
        <v>1</v>
      </c>
      <c r="AU1039">
        <v>0</v>
      </c>
      <c r="AV1039">
        <v>0</v>
      </c>
      <c r="AW1039">
        <v>0</v>
      </c>
      <c r="AX1039">
        <v>0</v>
      </c>
      <c r="AY1039" s="15">
        <v>0</v>
      </c>
      <c r="AZ1039">
        <v>0</v>
      </c>
      <c r="BA1039">
        <v>1</v>
      </c>
      <c r="BB1039" s="15">
        <v>0</v>
      </c>
      <c r="BC1039">
        <v>1462</v>
      </c>
      <c r="BD1039">
        <v>176</v>
      </c>
      <c r="BE1039" s="56">
        <v>0.29299999999999998</v>
      </c>
      <c r="BF1039" s="56">
        <f t="shared" si="176"/>
        <v>33.730000000000004</v>
      </c>
      <c r="BG1039">
        <v>0</v>
      </c>
      <c r="BH1039">
        <v>0</v>
      </c>
      <c r="BI1039">
        <v>1</v>
      </c>
      <c r="BJ1039">
        <v>0</v>
      </c>
      <c r="BK1039">
        <v>0</v>
      </c>
      <c r="BL1039" s="15">
        <v>0</v>
      </c>
      <c r="BM1039">
        <v>0</v>
      </c>
      <c r="BN1039">
        <v>1</v>
      </c>
      <c r="BO1039">
        <v>0</v>
      </c>
      <c r="BP1039" s="15">
        <v>0</v>
      </c>
      <c r="BQ1039">
        <v>0</v>
      </c>
      <c r="BR1039">
        <v>0</v>
      </c>
      <c r="BS1039" s="15">
        <v>0</v>
      </c>
      <c r="BT1039">
        <v>0</v>
      </c>
      <c r="BU1039">
        <v>0</v>
      </c>
      <c r="BV1039">
        <v>1</v>
      </c>
      <c r="BW1039">
        <v>1</v>
      </c>
      <c r="BX1039">
        <v>0</v>
      </c>
      <c r="BY1039">
        <v>1</v>
      </c>
      <c r="BZ1039">
        <v>1</v>
      </c>
      <c r="CA1039">
        <v>1</v>
      </c>
      <c r="CB1039">
        <v>1</v>
      </c>
      <c r="CC1039">
        <v>1</v>
      </c>
      <c r="CD1039">
        <v>1</v>
      </c>
      <c r="CE1039" s="15">
        <v>0</v>
      </c>
      <c r="CF1039">
        <v>0</v>
      </c>
      <c r="CG1039">
        <v>2</v>
      </c>
      <c r="CH1039">
        <v>0</v>
      </c>
      <c r="CI1039">
        <v>1</v>
      </c>
      <c r="CJ1039">
        <v>33</v>
      </c>
      <c r="CK1039" s="28" t="s">
        <v>80</v>
      </c>
    </row>
    <row r="1040" spans="1:89" x14ac:dyDescent="0.35">
      <c r="A1040">
        <v>1039</v>
      </c>
      <c r="B1040">
        <v>70</v>
      </c>
      <c r="C1040" s="21" t="s">
        <v>238</v>
      </c>
      <c r="D1040" s="11">
        <v>20.7</v>
      </c>
      <c r="E1040" s="12">
        <f t="shared" si="175"/>
        <v>7.2478991596638656</v>
      </c>
      <c r="F1040" s="7">
        <v>2.8559999999999999</v>
      </c>
      <c r="G1040" s="8">
        <v>1</v>
      </c>
      <c r="H1040" s="9">
        <v>0</v>
      </c>
      <c r="I1040" s="9">
        <v>0</v>
      </c>
      <c r="J1040" s="9">
        <v>0</v>
      </c>
      <c r="K1040" s="9">
        <v>0</v>
      </c>
      <c r="L1040" s="8">
        <v>347</v>
      </c>
      <c r="M1040" s="9">
        <v>17</v>
      </c>
      <c r="N1040" s="9">
        <f t="shared" si="177"/>
        <v>329</v>
      </c>
      <c r="O1040" s="9">
        <f t="shared" si="178"/>
        <v>36</v>
      </c>
      <c r="P1040" s="7">
        <v>11.32</v>
      </c>
      <c r="Q1040" s="7">
        <v>16.41</v>
      </c>
      <c r="R1040" s="9">
        <v>1</v>
      </c>
      <c r="S1040" s="9">
        <v>0</v>
      </c>
      <c r="T1040" s="9">
        <v>1</v>
      </c>
      <c r="U1040" s="9">
        <v>0</v>
      </c>
      <c r="V1040" s="9">
        <v>0</v>
      </c>
      <c r="W1040" s="25">
        <v>0</v>
      </c>
      <c r="X1040" s="9">
        <v>1</v>
      </c>
      <c r="Y1040" s="9">
        <v>0</v>
      </c>
      <c r="Z1040" s="25">
        <v>0</v>
      </c>
      <c r="AA1040" s="9">
        <v>1</v>
      </c>
      <c r="AB1040" s="25">
        <v>0</v>
      </c>
      <c r="AC1040" s="17">
        <v>2007</v>
      </c>
      <c r="AD1040" s="27" t="s">
        <v>87</v>
      </c>
      <c r="AE1040" s="27" t="s">
        <v>87</v>
      </c>
      <c r="AF1040" s="27" t="s">
        <v>87</v>
      </c>
      <c r="AG1040" s="34" t="s">
        <v>87</v>
      </c>
      <c r="AH1040" s="33">
        <v>1</v>
      </c>
      <c r="AI1040" s="15">
        <v>0</v>
      </c>
      <c r="AJ1040">
        <v>1</v>
      </c>
      <c r="AK1040" s="31">
        <v>0</v>
      </c>
      <c r="AL1040">
        <v>0.56000000000000005</v>
      </c>
      <c r="AM1040" s="31">
        <v>0.44</v>
      </c>
      <c r="AN1040">
        <v>0</v>
      </c>
      <c r="AO1040" s="15">
        <v>1</v>
      </c>
      <c r="AP1040">
        <v>0</v>
      </c>
      <c r="AQ1040" s="15">
        <v>1</v>
      </c>
      <c r="AR1040" s="15" t="s">
        <v>5</v>
      </c>
      <c r="AS1040">
        <v>0</v>
      </c>
      <c r="AT1040">
        <v>1</v>
      </c>
      <c r="AU1040">
        <v>0</v>
      </c>
      <c r="AV1040">
        <v>0</v>
      </c>
      <c r="AW1040">
        <v>0</v>
      </c>
      <c r="AX1040">
        <v>0</v>
      </c>
      <c r="AY1040" s="15">
        <v>0</v>
      </c>
      <c r="AZ1040">
        <v>0</v>
      </c>
      <c r="BA1040">
        <v>1</v>
      </c>
      <c r="BB1040" s="15">
        <v>0</v>
      </c>
      <c r="BC1040">
        <v>1462</v>
      </c>
      <c r="BD1040">
        <v>176</v>
      </c>
      <c r="BE1040" s="56">
        <v>0.29299999999999998</v>
      </c>
      <c r="BF1040" s="56">
        <f t="shared" si="176"/>
        <v>33.730000000000004</v>
      </c>
      <c r="BG1040">
        <v>0</v>
      </c>
      <c r="BH1040">
        <v>0</v>
      </c>
      <c r="BI1040">
        <v>1</v>
      </c>
      <c r="BJ1040">
        <v>0</v>
      </c>
      <c r="BK1040">
        <v>0</v>
      </c>
      <c r="BL1040" s="15">
        <v>0</v>
      </c>
      <c r="BM1040">
        <v>0</v>
      </c>
      <c r="BN1040">
        <v>1</v>
      </c>
      <c r="BO1040">
        <v>0</v>
      </c>
      <c r="BP1040" s="15">
        <v>0</v>
      </c>
      <c r="BQ1040">
        <v>0</v>
      </c>
      <c r="BR1040">
        <v>0</v>
      </c>
      <c r="BS1040" s="15">
        <v>0</v>
      </c>
      <c r="BT1040">
        <v>0</v>
      </c>
      <c r="BU1040">
        <v>0</v>
      </c>
      <c r="BV1040">
        <v>1</v>
      </c>
      <c r="BW1040">
        <v>1</v>
      </c>
      <c r="BX1040">
        <v>0</v>
      </c>
      <c r="BY1040">
        <v>1</v>
      </c>
      <c r="BZ1040">
        <v>1</v>
      </c>
      <c r="CA1040">
        <v>1</v>
      </c>
      <c r="CB1040">
        <v>1</v>
      </c>
      <c r="CC1040">
        <v>1</v>
      </c>
      <c r="CD1040">
        <v>1</v>
      </c>
      <c r="CE1040" s="15">
        <v>0</v>
      </c>
      <c r="CF1040">
        <v>0</v>
      </c>
      <c r="CG1040">
        <v>2</v>
      </c>
      <c r="CH1040">
        <v>0</v>
      </c>
      <c r="CI1040">
        <v>1</v>
      </c>
      <c r="CJ1040">
        <v>33</v>
      </c>
      <c r="CK1040" s="28" t="s">
        <v>80</v>
      </c>
    </row>
    <row r="1041" spans="1:89" x14ac:dyDescent="0.35">
      <c r="A1041">
        <v>1040</v>
      </c>
      <c r="B1041">
        <v>70</v>
      </c>
      <c r="C1041" s="21" t="s">
        <v>238</v>
      </c>
      <c r="D1041" s="11">
        <v>28</v>
      </c>
      <c r="E1041" s="12">
        <f t="shared" si="175"/>
        <v>3.1069684864624945</v>
      </c>
      <c r="F1041" s="7">
        <v>9.0120000000000005</v>
      </c>
      <c r="G1041" s="8">
        <v>1</v>
      </c>
      <c r="H1041" s="9">
        <v>0</v>
      </c>
      <c r="I1041" s="9">
        <v>0</v>
      </c>
      <c r="J1041" s="9">
        <v>0</v>
      </c>
      <c r="K1041" s="9">
        <v>0</v>
      </c>
      <c r="L1041" s="8">
        <v>281</v>
      </c>
      <c r="M1041" s="9">
        <v>17</v>
      </c>
      <c r="N1041" s="9">
        <f t="shared" si="177"/>
        <v>263</v>
      </c>
      <c r="O1041" s="9">
        <f t="shared" si="178"/>
        <v>36</v>
      </c>
      <c r="P1041" s="7">
        <v>11.32</v>
      </c>
      <c r="Q1041" s="7">
        <v>16.41</v>
      </c>
      <c r="R1041" s="9">
        <v>1</v>
      </c>
      <c r="S1041" s="9">
        <v>0</v>
      </c>
      <c r="T1041" s="9">
        <v>1</v>
      </c>
      <c r="U1041" s="9">
        <v>0</v>
      </c>
      <c r="V1041" s="9">
        <v>0</v>
      </c>
      <c r="W1041" s="25">
        <v>0</v>
      </c>
      <c r="X1041" s="9">
        <v>1</v>
      </c>
      <c r="Y1041" s="9">
        <v>0</v>
      </c>
      <c r="Z1041" s="25">
        <v>0</v>
      </c>
      <c r="AA1041" s="9">
        <v>1</v>
      </c>
      <c r="AB1041" s="25">
        <v>0</v>
      </c>
      <c r="AC1041" s="17">
        <v>2007</v>
      </c>
      <c r="AD1041" s="27" t="s">
        <v>87</v>
      </c>
      <c r="AE1041" s="27" t="s">
        <v>87</v>
      </c>
      <c r="AF1041" s="27" t="s">
        <v>87</v>
      </c>
      <c r="AG1041" s="34" t="s">
        <v>87</v>
      </c>
      <c r="AH1041" s="33">
        <v>1</v>
      </c>
      <c r="AI1041" s="15">
        <v>0</v>
      </c>
      <c r="AJ1041">
        <v>0</v>
      </c>
      <c r="AK1041" s="31">
        <v>1</v>
      </c>
      <c r="AL1041">
        <v>0.56000000000000005</v>
      </c>
      <c r="AM1041" s="31">
        <v>0.44</v>
      </c>
      <c r="AN1041">
        <v>0</v>
      </c>
      <c r="AO1041" s="15">
        <v>1</v>
      </c>
      <c r="AP1041">
        <v>0</v>
      </c>
      <c r="AQ1041" s="15">
        <v>1</v>
      </c>
      <c r="AR1041" s="15" t="s">
        <v>5</v>
      </c>
      <c r="AS1041">
        <v>0</v>
      </c>
      <c r="AT1041">
        <v>1</v>
      </c>
      <c r="AU1041">
        <v>0</v>
      </c>
      <c r="AV1041">
        <v>0</v>
      </c>
      <c r="AW1041">
        <v>0</v>
      </c>
      <c r="AX1041">
        <v>0</v>
      </c>
      <c r="AY1041" s="15">
        <v>0</v>
      </c>
      <c r="AZ1041">
        <v>0</v>
      </c>
      <c r="BA1041">
        <v>1</v>
      </c>
      <c r="BB1041" s="15">
        <v>0</v>
      </c>
      <c r="BC1041">
        <v>1462</v>
      </c>
      <c r="BD1041">
        <v>176</v>
      </c>
      <c r="BE1041" s="56">
        <v>0.29299999999999998</v>
      </c>
      <c r="BF1041" s="56">
        <f t="shared" si="176"/>
        <v>33.730000000000004</v>
      </c>
      <c r="BG1041">
        <v>0</v>
      </c>
      <c r="BH1041">
        <v>0</v>
      </c>
      <c r="BI1041">
        <v>1</v>
      </c>
      <c r="BJ1041">
        <v>0</v>
      </c>
      <c r="BK1041">
        <v>0</v>
      </c>
      <c r="BL1041" s="15">
        <v>0</v>
      </c>
      <c r="BM1041">
        <v>0</v>
      </c>
      <c r="BN1041">
        <v>1</v>
      </c>
      <c r="BO1041">
        <v>0</v>
      </c>
      <c r="BP1041" s="15">
        <v>0</v>
      </c>
      <c r="BQ1041">
        <v>0</v>
      </c>
      <c r="BR1041">
        <v>0</v>
      </c>
      <c r="BS1041" s="15">
        <v>0</v>
      </c>
      <c r="BT1041">
        <v>0</v>
      </c>
      <c r="BU1041">
        <v>0</v>
      </c>
      <c r="BV1041">
        <v>1</v>
      </c>
      <c r="BW1041">
        <v>1</v>
      </c>
      <c r="BX1041">
        <v>0</v>
      </c>
      <c r="BY1041">
        <v>1</v>
      </c>
      <c r="BZ1041">
        <v>1</v>
      </c>
      <c r="CA1041">
        <v>1</v>
      </c>
      <c r="CB1041">
        <v>1</v>
      </c>
      <c r="CC1041">
        <v>1</v>
      </c>
      <c r="CD1041">
        <v>1</v>
      </c>
      <c r="CE1041" s="15">
        <v>0</v>
      </c>
      <c r="CF1041">
        <v>0</v>
      </c>
      <c r="CG1041">
        <v>2</v>
      </c>
      <c r="CH1041">
        <v>0</v>
      </c>
      <c r="CI1041">
        <v>1</v>
      </c>
      <c r="CJ1041">
        <v>33</v>
      </c>
      <c r="CK1041" s="28" t="s">
        <v>80</v>
      </c>
    </row>
    <row r="1042" spans="1:89" x14ac:dyDescent="0.35">
      <c r="A1042">
        <v>1041</v>
      </c>
      <c r="B1042">
        <v>70</v>
      </c>
      <c r="C1042" s="21" t="s">
        <v>238</v>
      </c>
      <c r="D1042" s="11">
        <v>6.61</v>
      </c>
      <c r="E1042" s="12">
        <f t="shared" si="175"/>
        <v>1.1598526057203018</v>
      </c>
      <c r="F1042" s="7">
        <v>5.6989999999999998</v>
      </c>
      <c r="G1042" s="8">
        <v>1</v>
      </c>
      <c r="H1042" s="9">
        <v>0</v>
      </c>
      <c r="I1042" s="9">
        <v>0</v>
      </c>
      <c r="J1042" s="9">
        <v>0</v>
      </c>
      <c r="K1042" s="9">
        <v>0</v>
      </c>
      <c r="L1042" s="8">
        <v>347</v>
      </c>
      <c r="M1042" s="9">
        <v>18</v>
      </c>
      <c r="N1042" s="9">
        <f t="shared" si="177"/>
        <v>328</v>
      </c>
      <c r="O1042" s="9">
        <f t="shared" si="178"/>
        <v>36</v>
      </c>
      <c r="P1042" s="7">
        <v>11.32</v>
      </c>
      <c r="Q1042" s="7">
        <v>16.41</v>
      </c>
      <c r="R1042" s="9">
        <v>1</v>
      </c>
      <c r="S1042" s="9">
        <v>0</v>
      </c>
      <c r="T1042" s="9">
        <v>1</v>
      </c>
      <c r="U1042" s="9">
        <v>0</v>
      </c>
      <c r="V1042" s="9">
        <v>0</v>
      </c>
      <c r="W1042" s="25">
        <v>0</v>
      </c>
      <c r="X1042" s="9">
        <v>1</v>
      </c>
      <c r="Y1042" s="9">
        <v>0</v>
      </c>
      <c r="Z1042" s="25">
        <v>0</v>
      </c>
      <c r="AA1042" s="9">
        <v>1</v>
      </c>
      <c r="AB1042" s="25">
        <v>0</v>
      </c>
      <c r="AC1042" s="17">
        <v>2007</v>
      </c>
      <c r="AD1042" s="27" t="s">
        <v>87</v>
      </c>
      <c r="AE1042" s="27" t="s">
        <v>87</v>
      </c>
      <c r="AF1042" s="27" t="s">
        <v>87</v>
      </c>
      <c r="AG1042" s="34" t="s">
        <v>87</v>
      </c>
      <c r="AH1042" s="33">
        <v>1</v>
      </c>
      <c r="AI1042" s="15">
        <v>0</v>
      </c>
      <c r="AJ1042">
        <v>1</v>
      </c>
      <c r="AK1042" s="31">
        <v>0</v>
      </c>
      <c r="AL1042">
        <v>0.56000000000000005</v>
      </c>
      <c r="AM1042" s="31">
        <v>0.44</v>
      </c>
      <c r="AN1042">
        <v>0</v>
      </c>
      <c r="AO1042" s="15">
        <v>1</v>
      </c>
      <c r="AP1042">
        <v>0</v>
      </c>
      <c r="AQ1042" s="15">
        <v>1</v>
      </c>
      <c r="AR1042" s="15" t="s">
        <v>5</v>
      </c>
      <c r="AS1042">
        <v>0</v>
      </c>
      <c r="AT1042">
        <v>1</v>
      </c>
      <c r="AU1042">
        <v>0</v>
      </c>
      <c r="AV1042">
        <v>0</v>
      </c>
      <c r="AW1042">
        <v>0</v>
      </c>
      <c r="AX1042">
        <v>0</v>
      </c>
      <c r="AY1042" s="15">
        <v>0</v>
      </c>
      <c r="AZ1042">
        <v>0</v>
      </c>
      <c r="BA1042">
        <v>1</v>
      </c>
      <c r="BB1042" s="15">
        <v>0</v>
      </c>
      <c r="BC1042">
        <v>1462</v>
      </c>
      <c r="BD1042">
        <v>176</v>
      </c>
      <c r="BE1042" s="56">
        <v>0.29299999999999998</v>
      </c>
      <c r="BF1042" s="56">
        <f t="shared" si="176"/>
        <v>33.730000000000004</v>
      </c>
      <c r="BG1042">
        <v>1</v>
      </c>
      <c r="BH1042">
        <v>0</v>
      </c>
      <c r="BI1042">
        <v>0</v>
      </c>
      <c r="BJ1042">
        <v>0</v>
      </c>
      <c r="BK1042">
        <v>0</v>
      </c>
      <c r="BL1042" s="15">
        <v>0</v>
      </c>
      <c r="BM1042">
        <v>0</v>
      </c>
      <c r="BN1042">
        <v>0</v>
      </c>
      <c r="BO1042">
        <v>1</v>
      </c>
      <c r="BP1042" s="15">
        <v>0</v>
      </c>
      <c r="BQ1042">
        <v>0</v>
      </c>
      <c r="BR1042">
        <v>0</v>
      </c>
      <c r="BS1042" s="15">
        <v>0</v>
      </c>
      <c r="BT1042">
        <v>0</v>
      </c>
      <c r="BU1042">
        <v>0</v>
      </c>
      <c r="BV1042">
        <v>1</v>
      </c>
      <c r="BW1042">
        <v>1</v>
      </c>
      <c r="BX1042">
        <v>0</v>
      </c>
      <c r="BY1042">
        <v>1</v>
      </c>
      <c r="BZ1042">
        <v>1</v>
      </c>
      <c r="CA1042">
        <v>1</v>
      </c>
      <c r="CB1042">
        <v>1</v>
      </c>
      <c r="CC1042">
        <v>1</v>
      </c>
      <c r="CD1042">
        <v>1</v>
      </c>
      <c r="CE1042" s="15">
        <v>0</v>
      </c>
      <c r="CF1042">
        <v>0</v>
      </c>
      <c r="CG1042">
        <v>2</v>
      </c>
      <c r="CH1042">
        <v>0</v>
      </c>
      <c r="CI1042">
        <v>1</v>
      </c>
      <c r="CJ1042">
        <v>33</v>
      </c>
      <c r="CK1042" s="28" t="s">
        <v>80</v>
      </c>
    </row>
    <row r="1043" spans="1:89" x14ac:dyDescent="0.35">
      <c r="A1043">
        <v>1042</v>
      </c>
      <c r="B1043">
        <v>70</v>
      </c>
      <c r="C1043" s="21" t="s">
        <v>238</v>
      </c>
      <c r="D1043" s="11">
        <v>8.76</v>
      </c>
      <c r="E1043" s="12">
        <f t="shared" si="175"/>
        <v>1.1546065638592329</v>
      </c>
      <c r="F1043" s="7">
        <v>7.5869999999999997</v>
      </c>
      <c r="G1043" s="8">
        <v>1</v>
      </c>
      <c r="H1043" s="9">
        <v>0</v>
      </c>
      <c r="I1043" s="9">
        <v>0</v>
      </c>
      <c r="J1043" s="9">
        <v>0</v>
      </c>
      <c r="K1043" s="9">
        <v>0</v>
      </c>
      <c r="L1043" s="8">
        <v>281</v>
      </c>
      <c r="M1043" s="9">
        <v>18</v>
      </c>
      <c r="N1043" s="9">
        <f t="shared" si="177"/>
        <v>262</v>
      </c>
      <c r="O1043" s="9">
        <f t="shared" si="178"/>
        <v>36</v>
      </c>
      <c r="P1043" s="7">
        <v>11.32</v>
      </c>
      <c r="Q1043" s="7">
        <v>16.41</v>
      </c>
      <c r="R1043" s="9">
        <v>1</v>
      </c>
      <c r="S1043" s="9">
        <v>0</v>
      </c>
      <c r="T1043" s="9">
        <v>1</v>
      </c>
      <c r="U1043" s="9">
        <v>0</v>
      </c>
      <c r="V1043" s="9">
        <v>0</v>
      </c>
      <c r="W1043" s="25">
        <v>0</v>
      </c>
      <c r="X1043" s="9">
        <v>1</v>
      </c>
      <c r="Y1043" s="9">
        <v>0</v>
      </c>
      <c r="Z1043" s="25">
        <v>0</v>
      </c>
      <c r="AA1043" s="9">
        <v>1</v>
      </c>
      <c r="AB1043" s="25">
        <v>0</v>
      </c>
      <c r="AC1043" s="17">
        <v>2007</v>
      </c>
      <c r="AD1043" s="27" t="s">
        <v>87</v>
      </c>
      <c r="AE1043" s="27" t="s">
        <v>87</v>
      </c>
      <c r="AF1043" s="27" t="s">
        <v>87</v>
      </c>
      <c r="AG1043" s="34" t="s">
        <v>87</v>
      </c>
      <c r="AH1043" s="33">
        <v>1</v>
      </c>
      <c r="AI1043" s="15">
        <v>0</v>
      </c>
      <c r="AJ1043">
        <v>0</v>
      </c>
      <c r="AK1043" s="31">
        <v>1</v>
      </c>
      <c r="AL1043">
        <v>0.56000000000000005</v>
      </c>
      <c r="AM1043" s="31">
        <v>0.44</v>
      </c>
      <c r="AN1043">
        <v>0</v>
      </c>
      <c r="AO1043" s="15">
        <v>1</v>
      </c>
      <c r="AP1043">
        <v>0</v>
      </c>
      <c r="AQ1043" s="15">
        <v>1</v>
      </c>
      <c r="AR1043" s="15" t="s">
        <v>5</v>
      </c>
      <c r="AS1043">
        <v>0</v>
      </c>
      <c r="AT1043">
        <v>1</v>
      </c>
      <c r="AU1043">
        <v>0</v>
      </c>
      <c r="AV1043">
        <v>0</v>
      </c>
      <c r="AW1043">
        <v>0</v>
      </c>
      <c r="AX1043">
        <v>0</v>
      </c>
      <c r="AY1043" s="15">
        <v>0</v>
      </c>
      <c r="AZ1043">
        <v>0</v>
      </c>
      <c r="BA1043">
        <v>1</v>
      </c>
      <c r="BB1043" s="15">
        <v>0</v>
      </c>
      <c r="BC1043">
        <v>1462</v>
      </c>
      <c r="BD1043">
        <v>176</v>
      </c>
      <c r="BE1043" s="56">
        <v>0.29299999999999998</v>
      </c>
      <c r="BF1043" s="56">
        <f t="shared" si="176"/>
        <v>33.730000000000004</v>
      </c>
      <c r="BG1043">
        <v>1</v>
      </c>
      <c r="BH1043">
        <v>0</v>
      </c>
      <c r="BI1043">
        <v>0</v>
      </c>
      <c r="BJ1043">
        <v>0</v>
      </c>
      <c r="BK1043">
        <v>0</v>
      </c>
      <c r="BL1043" s="15">
        <v>0</v>
      </c>
      <c r="BM1043">
        <v>0</v>
      </c>
      <c r="BN1043">
        <v>0</v>
      </c>
      <c r="BO1043">
        <v>1</v>
      </c>
      <c r="BP1043" s="15">
        <v>0</v>
      </c>
      <c r="BQ1043">
        <v>0</v>
      </c>
      <c r="BR1043">
        <v>0</v>
      </c>
      <c r="BS1043" s="15">
        <v>0</v>
      </c>
      <c r="BT1043">
        <v>0</v>
      </c>
      <c r="BU1043">
        <v>0</v>
      </c>
      <c r="BV1043">
        <v>1</v>
      </c>
      <c r="BW1043">
        <v>1</v>
      </c>
      <c r="BX1043">
        <v>0</v>
      </c>
      <c r="BY1043">
        <v>1</v>
      </c>
      <c r="BZ1043">
        <v>1</v>
      </c>
      <c r="CA1043">
        <v>1</v>
      </c>
      <c r="CB1043">
        <v>1</v>
      </c>
      <c r="CC1043">
        <v>1</v>
      </c>
      <c r="CD1043">
        <v>1</v>
      </c>
      <c r="CE1043" s="15">
        <v>0</v>
      </c>
      <c r="CF1043">
        <v>0</v>
      </c>
      <c r="CG1043">
        <v>2</v>
      </c>
      <c r="CH1043">
        <v>0</v>
      </c>
      <c r="CI1043">
        <v>1</v>
      </c>
      <c r="CJ1043">
        <v>33</v>
      </c>
      <c r="CK1043" s="28" t="s">
        <v>80</v>
      </c>
    </row>
    <row r="1044" spans="1:89" x14ac:dyDescent="0.35">
      <c r="A1044">
        <v>1043</v>
      </c>
      <c r="B1044">
        <v>70</v>
      </c>
      <c r="C1044" s="21" t="s">
        <v>238</v>
      </c>
      <c r="D1044" s="11">
        <v>17.899999999999999</v>
      </c>
      <c r="E1044" s="12">
        <f t="shared" si="175"/>
        <v>3.9306104523495824</v>
      </c>
      <c r="F1044" s="7">
        <v>4.5540000000000003</v>
      </c>
      <c r="G1044" s="8">
        <v>1</v>
      </c>
      <c r="H1044" s="9">
        <v>0</v>
      </c>
      <c r="I1044" s="9">
        <v>0</v>
      </c>
      <c r="J1044" s="9">
        <v>0</v>
      </c>
      <c r="K1044" s="9">
        <v>0</v>
      </c>
      <c r="L1044" s="8">
        <v>347</v>
      </c>
      <c r="M1044" s="9">
        <v>18</v>
      </c>
      <c r="N1044" s="9">
        <f t="shared" si="177"/>
        <v>328</v>
      </c>
      <c r="O1044" s="9">
        <f t="shared" si="178"/>
        <v>36</v>
      </c>
      <c r="P1044" s="7">
        <v>11.32</v>
      </c>
      <c r="Q1044" s="7">
        <v>16.41</v>
      </c>
      <c r="R1044" s="9">
        <v>1</v>
      </c>
      <c r="S1044" s="9">
        <v>0</v>
      </c>
      <c r="T1044" s="9">
        <v>1</v>
      </c>
      <c r="U1044" s="9">
        <v>0</v>
      </c>
      <c r="V1044" s="9">
        <v>0</v>
      </c>
      <c r="W1044" s="25">
        <v>0</v>
      </c>
      <c r="X1044" s="9">
        <v>1</v>
      </c>
      <c r="Y1044" s="9">
        <v>0</v>
      </c>
      <c r="Z1044" s="25">
        <v>0</v>
      </c>
      <c r="AA1044" s="9">
        <v>1</v>
      </c>
      <c r="AB1044" s="25">
        <v>0</v>
      </c>
      <c r="AC1044" s="17">
        <v>2007</v>
      </c>
      <c r="AD1044" s="27" t="s">
        <v>87</v>
      </c>
      <c r="AE1044" s="27" t="s">
        <v>87</v>
      </c>
      <c r="AF1044" s="27" t="s">
        <v>87</v>
      </c>
      <c r="AG1044" s="34" t="s">
        <v>87</v>
      </c>
      <c r="AH1044" s="33">
        <v>1</v>
      </c>
      <c r="AI1044" s="15">
        <v>0</v>
      </c>
      <c r="AJ1044">
        <v>1</v>
      </c>
      <c r="AK1044" s="31">
        <v>0</v>
      </c>
      <c r="AL1044">
        <v>0.56000000000000005</v>
      </c>
      <c r="AM1044" s="31">
        <v>0.44</v>
      </c>
      <c r="AN1044">
        <v>0</v>
      </c>
      <c r="AO1044" s="15">
        <v>1</v>
      </c>
      <c r="AP1044">
        <v>0</v>
      </c>
      <c r="AQ1044" s="15">
        <v>1</v>
      </c>
      <c r="AR1044" s="15" t="s">
        <v>5</v>
      </c>
      <c r="AS1044">
        <v>0</v>
      </c>
      <c r="AT1044">
        <v>1</v>
      </c>
      <c r="AU1044">
        <v>0</v>
      </c>
      <c r="AV1044">
        <v>0</v>
      </c>
      <c r="AW1044">
        <v>0</v>
      </c>
      <c r="AX1044">
        <v>0</v>
      </c>
      <c r="AY1044" s="15">
        <v>0</v>
      </c>
      <c r="AZ1044">
        <v>0</v>
      </c>
      <c r="BA1044">
        <v>1</v>
      </c>
      <c r="BB1044" s="15">
        <v>0</v>
      </c>
      <c r="BC1044">
        <v>1462</v>
      </c>
      <c r="BD1044">
        <v>176</v>
      </c>
      <c r="BE1044" s="56">
        <v>0.29299999999999998</v>
      </c>
      <c r="BF1044" s="56">
        <f t="shared" si="176"/>
        <v>33.730000000000004</v>
      </c>
      <c r="BG1044">
        <v>0</v>
      </c>
      <c r="BH1044">
        <v>0</v>
      </c>
      <c r="BI1044">
        <v>1</v>
      </c>
      <c r="BJ1044">
        <v>0</v>
      </c>
      <c r="BK1044">
        <v>0</v>
      </c>
      <c r="BL1044" s="15">
        <v>0</v>
      </c>
      <c r="BM1044">
        <v>0</v>
      </c>
      <c r="BN1044">
        <v>1</v>
      </c>
      <c r="BO1044">
        <v>0</v>
      </c>
      <c r="BP1044" s="15">
        <v>0</v>
      </c>
      <c r="BQ1044">
        <v>0</v>
      </c>
      <c r="BR1044">
        <v>0</v>
      </c>
      <c r="BS1044" s="15">
        <v>0</v>
      </c>
      <c r="BT1044">
        <v>0</v>
      </c>
      <c r="BU1044">
        <v>0</v>
      </c>
      <c r="BV1044">
        <v>1</v>
      </c>
      <c r="BW1044">
        <v>1</v>
      </c>
      <c r="BX1044">
        <v>0</v>
      </c>
      <c r="BY1044">
        <v>1</v>
      </c>
      <c r="BZ1044">
        <v>1</v>
      </c>
      <c r="CA1044">
        <v>1</v>
      </c>
      <c r="CB1044">
        <v>1</v>
      </c>
      <c r="CC1044">
        <v>1</v>
      </c>
      <c r="CD1044">
        <v>1</v>
      </c>
      <c r="CE1044" s="15">
        <v>0</v>
      </c>
      <c r="CF1044">
        <v>0</v>
      </c>
      <c r="CG1044">
        <v>2</v>
      </c>
      <c r="CH1044">
        <v>0</v>
      </c>
      <c r="CI1044">
        <v>1</v>
      </c>
      <c r="CJ1044">
        <v>33</v>
      </c>
      <c r="CK1044" s="28" t="s">
        <v>80</v>
      </c>
    </row>
    <row r="1045" spans="1:89" x14ac:dyDescent="0.35">
      <c r="A1045">
        <v>1044</v>
      </c>
      <c r="B1045">
        <v>70</v>
      </c>
      <c r="C1045" s="21" t="s">
        <v>238</v>
      </c>
      <c r="D1045" s="11">
        <v>20.8</v>
      </c>
      <c r="E1045" s="12">
        <f t="shared" si="175"/>
        <v>3.3317315393240428</v>
      </c>
      <c r="F1045" s="7">
        <v>6.2430000000000003</v>
      </c>
      <c r="G1045" s="8">
        <v>1</v>
      </c>
      <c r="H1045" s="9">
        <v>0</v>
      </c>
      <c r="I1045" s="9">
        <v>0</v>
      </c>
      <c r="J1045" s="9">
        <v>0</v>
      </c>
      <c r="K1045" s="9">
        <v>0</v>
      </c>
      <c r="L1045" s="8">
        <v>281</v>
      </c>
      <c r="M1045" s="9">
        <v>18</v>
      </c>
      <c r="N1045" s="9">
        <f t="shared" si="177"/>
        <v>262</v>
      </c>
      <c r="O1045" s="9">
        <f t="shared" si="178"/>
        <v>36</v>
      </c>
      <c r="P1045" s="7">
        <v>11.32</v>
      </c>
      <c r="Q1045" s="7">
        <v>16.41</v>
      </c>
      <c r="R1045" s="9">
        <v>1</v>
      </c>
      <c r="S1045" s="9">
        <v>0</v>
      </c>
      <c r="T1045" s="9">
        <v>1</v>
      </c>
      <c r="U1045" s="9">
        <v>0</v>
      </c>
      <c r="V1045" s="9">
        <v>0</v>
      </c>
      <c r="W1045" s="25">
        <v>0</v>
      </c>
      <c r="X1045" s="9">
        <v>1</v>
      </c>
      <c r="Y1045" s="9">
        <v>0</v>
      </c>
      <c r="Z1045" s="25">
        <v>0</v>
      </c>
      <c r="AA1045" s="9">
        <v>1</v>
      </c>
      <c r="AB1045" s="25">
        <v>0</v>
      </c>
      <c r="AC1045" s="17">
        <v>2007</v>
      </c>
      <c r="AD1045" s="27" t="s">
        <v>87</v>
      </c>
      <c r="AE1045" s="27" t="s">
        <v>87</v>
      </c>
      <c r="AF1045" s="27" t="s">
        <v>87</v>
      </c>
      <c r="AG1045" s="34" t="s">
        <v>87</v>
      </c>
      <c r="AH1045" s="33">
        <v>1</v>
      </c>
      <c r="AI1045" s="15">
        <v>0</v>
      </c>
      <c r="AJ1045">
        <v>0</v>
      </c>
      <c r="AK1045" s="31">
        <v>1</v>
      </c>
      <c r="AL1045">
        <v>0.56000000000000005</v>
      </c>
      <c r="AM1045" s="31">
        <v>0.44</v>
      </c>
      <c r="AN1045">
        <v>0</v>
      </c>
      <c r="AO1045" s="15">
        <v>1</v>
      </c>
      <c r="AP1045">
        <v>0</v>
      </c>
      <c r="AQ1045" s="15">
        <v>1</v>
      </c>
      <c r="AR1045" s="15" t="s">
        <v>5</v>
      </c>
      <c r="AS1045">
        <v>0</v>
      </c>
      <c r="AT1045">
        <v>1</v>
      </c>
      <c r="AU1045">
        <v>0</v>
      </c>
      <c r="AV1045">
        <v>0</v>
      </c>
      <c r="AW1045">
        <v>0</v>
      </c>
      <c r="AX1045">
        <v>0</v>
      </c>
      <c r="AY1045" s="15">
        <v>0</v>
      </c>
      <c r="AZ1045">
        <v>0</v>
      </c>
      <c r="BA1045">
        <v>1</v>
      </c>
      <c r="BB1045" s="15">
        <v>0</v>
      </c>
      <c r="BC1045">
        <v>1462</v>
      </c>
      <c r="BD1045">
        <v>176</v>
      </c>
      <c r="BE1045" s="56">
        <v>0.29299999999999998</v>
      </c>
      <c r="BF1045" s="56">
        <f t="shared" si="176"/>
        <v>33.730000000000004</v>
      </c>
      <c r="BG1045">
        <v>0</v>
      </c>
      <c r="BH1045">
        <v>0</v>
      </c>
      <c r="BI1045">
        <v>1</v>
      </c>
      <c r="BJ1045">
        <v>0</v>
      </c>
      <c r="BK1045">
        <v>0</v>
      </c>
      <c r="BL1045" s="15">
        <v>0</v>
      </c>
      <c r="BM1045">
        <v>0</v>
      </c>
      <c r="BN1045">
        <v>1</v>
      </c>
      <c r="BO1045">
        <v>0</v>
      </c>
      <c r="BP1045" s="15">
        <v>0</v>
      </c>
      <c r="BQ1045">
        <v>0</v>
      </c>
      <c r="BR1045">
        <v>0</v>
      </c>
      <c r="BS1045" s="15">
        <v>0</v>
      </c>
      <c r="BT1045">
        <v>0</v>
      </c>
      <c r="BU1045">
        <v>0</v>
      </c>
      <c r="BV1045">
        <v>1</v>
      </c>
      <c r="BW1045">
        <v>1</v>
      </c>
      <c r="BX1045">
        <v>0</v>
      </c>
      <c r="BY1045">
        <v>1</v>
      </c>
      <c r="BZ1045">
        <v>1</v>
      </c>
      <c r="CA1045">
        <v>1</v>
      </c>
      <c r="CB1045">
        <v>1</v>
      </c>
      <c r="CC1045">
        <v>1</v>
      </c>
      <c r="CD1045">
        <v>1</v>
      </c>
      <c r="CE1045" s="15">
        <v>0</v>
      </c>
      <c r="CF1045">
        <v>0</v>
      </c>
      <c r="CG1045">
        <v>2</v>
      </c>
      <c r="CH1045">
        <v>0</v>
      </c>
      <c r="CI1045">
        <v>1</v>
      </c>
      <c r="CJ1045">
        <v>33</v>
      </c>
      <c r="CK1045" s="28" t="s">
        <v>80</v>
      </c>
    </row>
    <row r="1046" spans="1:89" x14ac:dyDescent="0.35">
      <c r="A1046">
        <v>1045</v>
      </c>
      <c r="B1046">
        <v>70</v>
      </c>
      <c r="C1046" s="21" t="s">
        <v>238</v>
      </c>
      <c r="D1046" s="11">
        <v>14.2</v>
      </c>
      <c r="E1046" s="12">
        <f t="shared" si="175"/>
        <v>4.3881334981458586</v>
      </c>
      <c r="F1046" s="7">
        <v>3.2360000000000002</v>
      </c>
      <c r="G1046" s="8">
        <v>1</v>
      </c>
      <c r="H1046" s="9">
        <v>0</v>
      </c>
      <c r="I1046" s="9">
        <v>0</v>
      </c>
      <c r="J1046" s="9">
        <v>0</v>
      </c>
      <c r="K1046" s="9">
        <v>0</v>
      </c>
      <c r="L1046" s="8">
        <v>347</v>
      </c>
      <c r="M1046" s="9">
        <v>18</v>
      </c>
      <c r="N1046" s="9">
        <f t="shared" si="177"/>
        <v>328</v>
      </c>
      <c r="O1046" s="9">
        <f t="shared" si="178"/>
        <v>36</v>
      </c>
      <c r="P1046" s="7">
        <v>11.32</v>
      </c>
      <c r="Q1046" s="7">
        <v>16.41</v>
      </c>
      <c r="R1046" s="9">
        <v>1</v>
      </c>
      <c r="S1046" s="9">
        <v>0</v>
      </c>
      <c r="T1046" s="9">
        <v>1</v>
      </c>
      <c r="U1046" s="9">
        <v>0</v>
      </c>
      <c r="V1046" s="9">
        <v>0</v>
      </c>
      <c r="W1046" s="25">
        <v>0</v>
      </c>
      <c r="X1046" s="9">
        <v>1</v>
      </c>
      <c r="Y1046" s="9">
        <v>0</v>
      </c>
      <c r="Z1046" s="25">
        <v>0</v>
      </c>
      <c r="AA1046" s="9">
        <v>1</v>
      </c>
      <c r="AB1046" s="25">
        <v>0</v>
      </c>
      <c r="AC1046" s="17">
        <v>2007</v>
      </c>
      <c r="AD1046" s="27" t="s">
        <v>87</v>
      </c>
      <c r="AE1046" s="27" t="s">
        <v>87</v>
      </c>
      <c r="AF1046" s="27" t="s">
        <v>87</v>
      </c>
      <c r="AG1046" s="34" t="s">
        <v>87</v>
      </c>
      <c r="AH1046" s="33">
        <v>1</v>
      </c>
      <c r="AI1046" s="15">
        <v>0</v>
      </c>
      <c r="AJ1046">
        <v>1</v>
      </c>
      <c r="AK1046" s="31">
        <v>0</v>
      </c>
      <c r="AL1046">
        <v>0.56000000000000005</v>
      </c>
      <c r="AM1046" s="31">
        <v>0.44</v>
      </c>
      <c r="AN1046">
        <v>0</v>
      </c>
      <c r="AO1046" s="15">
        <v>1</v>
      </c>
      <c r="AP1046">
        <v>0</v>
      </c>
      <c r="AQ1046" s="15">
        <v>1</v>
      </c>
      <c r="AR1046" s="15" t="s">
        <v>5</v>
      </c>
      <c r="AS1046">
        <v>0</v>
      </c>
      <c r="AT1046">
        <v>1</v>
      </c>
      <c r="AU1046">
        <v>0</v>
      </c>
      <c r="AV1046">
        <v>0</v>
      </c>
      <c r="AW1046">
        <v>0</v>
      </c>
      <c r="AX1046">
        <v>0</v>
      </c>
      <c r="AY1046" s="15">
        <v>0</v>
      </c>
      <c r="AZ1046">
        <v>0</v>
      </c>
      <c r="BA1046">
        <v>1</v>
      </c>
      <c r="BB1046" s="15">
        <v>0</v>
      </c>
      <c r="BC1046">
        <v>1462</v>
      </c>
      <c r="BD1046">
        <v>176</v>
      </c>
      <c r="BE1046" s="56">
        <v>0.29299999999999998</v>
      </c>
      <c r="BF1046" s="56">
        <f t="shared" si="176"/>
        <v>33.730000000000004</v>
      </c>
      <c r="BG1046">
        <v>0</v>
      </c>
      <c r="BH1046">
        <v>0</v>
      </c>
      <c r="BI1046">
        <v>1</v>
      </c>
      <c r="BJ1046">
        <v>0</v>
      </c>
      <c r="BK1046">
        <v>0</v>
      </c>
      <c r="BL1046" s="15">
        <v>0</v>
      </c>
      <c r="BM1046">
        <v>0</v>
      </c>
      <c r="BN1046">
        <v>1</v>
      </c>
      <c r="BO1046">
        <v>0</v>
      </c>
      <c r="BP1046" s="15">
        <v>0</v>
      </c>
      <c r="BQ1046">
        <v>0</v>
      </c>
      <c r="BR1046">
        <v>0</v>
      </c>
      <c r="BS1046" s="15">
        <v>0</v>
      </c>
      <c r="BT1046">
        <v>0</v>
      </c>
      <c r="BU1046">
        <v>0</v>
      </c>
      <c r="BV1046">
        <v>1</v>
      </c>
      <c r="BW1046">
        <v>1</v>
      </c>
      <c r="BX1046">
        <v>0</v>
      </c>
      <c r="BY1046">
        <v>1</v>
      </c>
      <c r="BZ1046">
        <v>1</v>
      </c>
      <c r="CA1046">
        <v>1</v>
      </c>
      <c r="CB1046">
        <v>1</v>
      </c>
      <c r="CC1046">
        <v>1</v>
      </c>
      <c r="CD1046">
        <v>1</v>
      </c>
      <c r="CE1046" s="15">
        <v>0</v>
      </c>
      <c r="CF1046">
        <v>0</v>
      </c>
      <c r="CG1046">
        <v>2</v>
      </c>
      <c r="CH1046">
        <v>0</v>
      </c>
      <c r="CI1046">
        <v>1</v>
      </c>
      <c r="CJ1046">
        <v>33</v>
      </c>
      <c r="CK1046" s="28" t="s">
        <v>80</v>
      </c>
    </row>
    <row r="1047" spans="1:89" x14ac:dyDescent="0.35">
      <c r="A1047">
        <v>1046</v>
      </c>
      <c r="B1047">
        <v>70</v>
      </c>
      <c r="C1047" s="21" t="s">
        <v>238</v>
      </c>
      <c r="D1047" s="11">
        <v>23.5</v>
      </c>
      <c r="E1047" s="12">
        <f t="shared" si="175"/>
        <v>3.2525951557093427</v>
      </c>
      <c r="F1047" s="7">
        <v>7.2249999999999996</v>
      </c>
      <c r="G1047" s="8">
        <v>1</v>
      </c>
      <c r="H1047" s="9">
        <v>0</v>
      </c>
      <c r="I1047" s="9">
        <v>0</v>
      </c>
      <c r="J1047" s="9">
        <v>0</v>
      </c>
      <c r="K1047" s="9">
        <v>0</v>
      </c>
      <c r="L1047" s="8">
        <v>281</v>
      </c>
      <c r="M1047" s="9">
        <v>18</v>
      </c>
      <c r="N1047" s="9">
        <f t="shared" si="177"/>
        <v>262</v>
      </c>
      <c r="O1047" s="9">
        <f t="shared" si="178"/>
        <v>36</v>
      </c>
      <c r="P1047" s="7">
        <v>11.32</v>
      </c>
      <c r="Q1047" s="7">
        <v>16.41</v>
      </c>
      <c r="R1047" s="9">
        <v>1</v>
      </c>
      <c r="S1047" s="9">
        <v>0</v>
      </c>
      <c r="T1047" s="9">
        <v>1</v>
      </c>
      <c r="U1047" s="9">
        <v>0</v>
      </c>
      <c r="V1047" s="9">
        <v>0</v>
      </c>
      <c r="W1047" s="25">
        <v>0</v>
      </c>
      <c r="X1047" s="9">
        <v>1</v>
      </c>
      <c r="Y1047" s="9">
        <v>0</v>
      </c>
      <c r="Z1047" s="25">
        <v>0</v>
      </c>
      <c r="AA1047" s="9">
        <v>1</v>
      </c>
      <c r="AB1047" s="25">
        <v>0</v>
      </c>
      <c r="AC1047" s="17">
        <v>2007</v>
      </c>
      <c r="AD1047" s="27" t="s">
        <v>87</v>
      </c>
      <c r="AE1047" s="27" t="s">
        <v>87</v>
      </c>
      <c r="AF1047" s="27" t="s">
        <v>87</v>
      </c>
      <c r="AG1047" s="34" t="s">
        <v>87</v>
      </c>
      <c r="AH1047" s="33">
        <v>1</v>
      </c>
      <c r="AI1047" s="15">
        <v>0</v>
      </c>
      <c r="AJ1047">
        <v>0</v>
      </c>
      <c r="AK1047" s="31">
        <v>1</v>
      </c>
      <c r="AL1047">
        <v>0.56000000000000005</v>
      </c>
      <c r="AM1047" s="31">
        <v>0.44</v>
      </c>
      <c r="AN1047">
        <v>0</v>
      </c>
      <c r="AO1047" s="15">
        <v>1</v>
      </c>
      <c r="AP1047">
        <v>0</v>
      </c>
      <c r="AQ1047" s="15">
        <v>1</v>
      </c>
      <c r="AR1047" s="15" t="s">
        <v>5</v>
      </c>
      <c r="AS1047">
        <v>0</v>
      </c>
      <c r="AT1047">
        <v>1</v>
      </c>
      <c r="AU1047">
        <v>0</v>
      </c>
      <c r="AV1047">
        <v>0</v>
      </c>
      <c r="AW1047">
        <v>0</v>
      </c>
      <c r="AX1047">
        <v>0</v>
      </c>
      <c r="AY1047" s="15">
        <v>0</v>
      </c>
      <c r="AZ1047">
        <v>0</v>
      </c>
      <c r="BA1047">
        <v>1</v>
      </c>
      <c r="BB1047" s="15">
        <v>0</v>
      </c>
      <c r="BC1047">
        <v>1462</v>
      </c>
      <c r="BD1047">
        <v>176</v>
      </c>
      <c r="BE1047" s="56">
        <v>0.29299999999999998</v>
      </c>
      <c r="BF1047" s="56">
        <f t="shared" si="176"/>
        <v>33.730000000000004</v>
      </c>
      <c r="BG1047">
        <v>0</v>
      </c>
      <c r="BH1047">
        <v>0</v>
      </c>
      <c r="BI1047">
        <v>1</v>
      </c>
      <c r="BJ1047">
        <v>0</v>
      </c>
      <c r="BK1047">
        <v>0</v>
      </c>
      <c r="BL1047" s="15">
        <v>0</v>
      </c>
      <c r="BM1047">
        <v>0</v>
      </c>
      <c r="BN1047">
        <v>1</v>
      </c>
      <c r="BO1047">
        <v>0</v>
      </c>
      <c r="BP1047" s="15">
        <v>0</v>
      </c>
      <c r="BQ1047">
        <v>0</v>
      </c>
      <c r="BR1047">
        <v>0</v>
      </c>
      <c r="BS1047" s="15">
        <v>0</v>
      </c>
      <c r="BT1047">
        <v>0</v>
      </c>
      <c r="BU1047">
        <v>0</v>
      </c>
      <c r="BV1047">
        <v>1</v>
      </c>
      <c r="BW1047">
        <v>1</v>
      </c>
      <c r="BX1047">
        <v>0</v>
      </c>
      <c r="BY1047">
        <v>1</v>
      </c>
      <c r="BZ1047">
        <v>1</v>
      </c>
      <c r="CA1047">
        <v>1</v>
      </c>
      <c r="CB1047">
        <v>1</v>
      </c>
      <c r="CC1047">
        <v>1</v>
      </c>
      <c r="CD1047">
        <v>1</v>
      </c>
      <c r="CE1047" s="15">
        <v>0</v>
      </c>
      <c r="CF1047">
        <v>0</v>
      </c>
      <c r="CG1047">
        <v>2</v>
      </c>
      <c r="CH1047">
        <v>0</v>
      </c>
      <c r="CI1047">
        <v>1</v>
      </c>
      <c r="CJ1047">
        <v>33</v>
      </c>
      <c r="CK1047" s="28" t="s">
        <v>80</v>
      </c>
    </row>
    <row r="1048" spans="1:89" x14ac:dyDescent="0.35">
      <c r="A1048">
        <v>1047</v>
      </c>
      <c r="B1048">
        <v>71</v>
      </c>
      <c r="C1048" s="21" t="s">
        <v>239</v>
      </c>
      <c r="D1048" s="11">
        <v>4.5999999999999996</v>
      </c>
      <c r="E1048" s="12">
        <v>0.2</v>
      </c>
      <c r="F1048" s="7">
        <f>D1048/E1048</f>
        <v>22.999999999999996</v>
      </c>
      <c r="G1048" s="8">
        <v>0</v>
      </c>
      <c r="H1048" s="9">
        <v>0</v>
      </c>
      <c r="I1048" s="9">
        <v>0</v>
      </c>
      <c r="J1048" s="9">
        <v>0</v>
      </c>
      <c r="K1048" s="9">
        <v>1</v>
      </c>
      <c r="L1048" s="8">
        <v>9107</v>
      </c>
      <c r="M1048" s="9">
        <v>3</v>
      </c>
      <c r="N1048" s="9">
        <f t="shared" si="177"/>
        <v>9103</v>
      </c>
      <c r="O1048" s="9">
        <f t="shared" si="178"/>
        <v>33</v>
      </c>
      <c r="P1048" s="7">
        <v>9.6999999999999993</v>
      </c>
      <c r="Q1048" s="7">
        <v>16.16</v>
      </c>
      <c r="R1048" s="9">
        <v>1</v>
      </c>
      <c r="S1048" s="9">
        <v>0</v>
      </c>
      <c r="T1048" s="9">
        <v>1</v>
      </c>
      <c r="U1048" s="9">
        <v>0</v>
      </c>
      <c r="V1048" s="9">
        <v>0</v>
      </c>
      <c r="W1048" s="25">
        <v>0</v>
      </c>
      <c r="X1048" s="9">
        <v>0</v>
      </c>
      <c r="Y1048" s="9">
        <v>1</v>
      </c>
      <c r="Z1048" s="25">
        <v>0</v>
      </c>
      <c r="AA1048" s="9">
        <v>0</v>
      </c>
      <c r="AB1048" s="25">
        <v>1</v>
      </c>
      <c r="AC1048" s="17">
        <v>2012</v>
      </c>
      <c r="AD1048" s="27">
        <v>9.0999999999999998E-2</v>
      </c>
      <c r="AE1048" s="27">
        <v>0.29499999999999998</v>
      </c>
      <c r="AF1048" s="27">
        <v>0.47799999999999998</v>
      </c>
      <c r="AG1048" s="34">
        <v>0.13600000000000001</v>
      </c>
      <c r="AH1048" s="33">
        <v>1</v>
      </c>
      <c r="AI1048" s="15">
        <v>0</v>
      </c>
      <c r="AJ1048">
        <v>0.627</v>
      </c>
      <c r="AK1048" s="31">
        <v>0.373</v>
      </c>
      <c r="AL1048">
        <v>0.68600000000000005</v>
      </c>
      <c r="AM1048" s="31">
        <v>0.314</v>
      </c>
      <c r="AN1048">
        <v>0</v>
      </c>
      <c r="AO1048" s="15">
        <v>1</v>
      </c>
      <c r="AP1048">
        <v>0.42699999999999999</v>
      </c>
      <c r="AQ1048" s="15">
        <v>0.57299999999999995</v>
      </c>
      <c r="AR1048" s="15" t="s">
        <v>6</v>
      </c>
      <c r="AS1048">
        <v>0</v>
      </c>
      <c r="AT1048">
        <v>0</v>
      </c>
      <c r="AU1048">
        <v>0</v>
      </c>
      <c r="AV1048">
        <v>0</v>
      </c>
      <c r="AW1048">
        <v>1</v>
      </c>
      <c r="AX1048">
        <v>0</v>
      </c>
      <c r="AY1048" s="15">
        <v>0</v>
      </c>
      <c r="AZ1048">
        <v>0</v>
      </c>
      <c r="BA1048">
        <v>1</v>
      </c>
      <c r="BB1048" s="15">
        <v>0</v>
      </c>
      <c r="BC1048">
        <v>2675</v>
      </c>
      <c r="BD1048">
        <v>153</v>
      </c>
      <c r="BE1048" s="21">
        <v>0.26400000000000001</v>
      </c>
      <c r="BF1048" s="21">
        <v>35.6</v>
      </c>
      <c r="BG1048">
        <v>1</v>
      </c>
      <c r="BH1048">
        <v>0</v>
      </c>
      <c r="BI1048">
        <v>0</v>
      </c>
      <c r="BJ1048">
        <v>0</v>
      </c>
      <c r="BK1048">
        <v>0</v>
      </c>
      <c r="BL1048" s="15">
        <v>0</v>
      </c>
      <c r="BM1048">
        <v>0</v>
      </c>
      <c r="BN1048">
        <v>0</v>
      </c>
      <c r="BO1048">
        <v>1</v>
      </c>
      <c r="BP1048" s="15">
        <v>0</v>
      </c>
      <c r="BQ1048">
        <v>0</v>
      </c>
      <c r="BR1048">
        <v>0</v>
      </c>
      <c r="BS1048" s="15">
        <v>0</v>
      </c>
      <c r="BT1048">
        <v>0</v>
      </c>
      <c r="BU1048">
        <v>0</v>
      </c>
      <c r="BV1048">
        <v>1</v>
      </c>
      <c r="BW1048">
        <v>1</v>
      </c>
      <c r="BX1048">
        <v>0</v>
      </c>
      <c r="BY1048">
        <v>0</v>
      </c>
      <c r="BZ1048">
        <v>0</v>
      </c>
      <c r="CA1048">
        <v>0</v>
      </c>
      <c r="CB1048">
        <v>0</v>
      </c>
      <c r="CC1048">
        <v>0</v>
      </c>
      <c r="CD1048">
        <v>0</v>
      </c>
      <c r="CE1048" s="15">
        <v>0</v>
      </c>
      <c r="CF1048">
        <v>0.29799999999999999</v>
      </c>
      <c r="CG1048">
        <v>15</v>
      </c>
      <c r="CH1048">
        <v>1</v>
      </c>
      <c r="CI1048">
        <v>0</v>
      </c>
      <c r="CJ1048">
        <v>40</v>
      </c>
      <c r="CK1048" s="28" t="s">
        <v>80</v>
      </c>
    </row>
    <row r="1049" spans="1:89" x14ac:dyDescent="0.35">
      <c r="A1049">
        <v>1048</v>
      </c>
      <c r="B1049">
        <v>71</v>
      </c>
      <c r="C1049" s="21" t="s">
        <v>239</v>
      </c>
      <c r="D1049" s="11">
        <v>7.7</v>
      </c>
      <c r="E1049" s="12">
        <v>0.3</v>
      </c>
      <c r="F1049" s="7">
        <f>D1049/E1049</f>
        <v>25.666666666666668</v>
      </c>
      <c r="G1049" s="8">
        <v>0</v>
      </c>
      <c r="H1049" s="9">
        <v>0</v>
      </c>
      <c r="I1049" s="9">
        <v>0</v>
      </c>
      <c r="J1049" s="9">
        <v>0</v>
      </c>
      <c r="K1049" s="9">
        <v>1</v>
      </c>
      <c r="L1049" s="8">
        <v>4491</v>
      </c>
      <c r="M1049" s="9">
        <v>3</v>
      </c>
      <c r="N1049" s="9">
        <f t="shared" si="177"/>
        <v>4487</v>
      </c>
      <c r="O1049" s="9">
        <f t="shared" si="178"/>
        <v>33</v>
      </c>
      <c r="P1049" s="7">
        <v>9.6</v>
      </c>
      <c r="Q1049" s="7">
        <v>19.399999999999999</v>
      </c>
      <c r="R1049" s="9">
        <v>1</v>
      </c>
      <c r="S1049" s="9">
        <v>0</v>
      </c>
      <c r="T1049" s="9">
        <v>1</v>
      </c>
      <c r="U1049" s="9">
        <v>0</v>
      </c>
      <c r="V1049" s="9">
        <v>0</v>
      </c>
      <c r="W1049" s="25">
        <v>0</v>
      </c>
      <c r="X1049" s="9">
        <v>0</v>
      </c>
      <c r="Y1049" s="9">
        <v>1</v>
      </c>
      <c r="Z1049" s="25">
        <v>0</v>
      </c>
      <c r="AA1049" s="9">
        <v>0</v>
      </c>
      <c r="AB1049" s="25">
        <v>1</v>
      </c>
      <c r="AC1049" s="17">
        <v>2010</v>
      </c>
      <c r="AD1049" s="27">
        <v>2.1999999999999999E-2</v>
      </c>
      <c r="AE1049" s="27">
        <v>0.17299999999999999</v>
      </c>
      <c r="AF1049" s="27">
        <v>0.63600000000000001</v>
      </c>
      <c r="AG1049" s="34">
        <v>0.16900000000000001</v>
      </c>
      <c r="AH1049" s="33">
        <v>1</v>
      </c>
      <c r="AI1049" s="15">
        <v>0</v>
      </c>
      <c r="AJ1049" s="27">
        <v>0.53800000000000003</v>
      </c>
      <c r="AK1049" s="31">
        <v>0.46200000000000002</v>
      </c>
      <c r="AL1049">
        <v>0.755</v>
      </c>
      <c r="AM1049" s="31">
        <v>0.245</v>
      </c>
      <c r="AN1049">
        <v>0</v>
      </c>
      <c r="AO1049" s="15">
        <v>1</v>
      </c>
      <c r="AP1049">
        <v>0.19600000000000001</v>
      </c>
      <c r="AQ1049" s="15">
        <v>0.80400000000000005</v>
      </c>
      <c r="AR1049" s="15" t="s">
        <v>202</v>
      </c>
      <c r="AS1049">
        <v>0</v>
      </c>
      <c r="AT1049">
        <v>0</v>
      </c>
      <c r="AU1049">
        <v>0</v>
      </c>
      <c r="AV1049">
        <v>0</v>
      </c>
      <c r="AW1049">
        <v>1</v>
      </c>
      <c r="AX1049">
        <v>0</v>
      </c>
      <c r="AY1049" s="15">
        <v>0</v>
      </c>
      <c r="AZ1049">
        <v>0</v>
      </c>
      <c r="BA1049">
        <v>1</v>
      </c>
      <c r="BB1049" s="15">
        <v>0</v>
      </c>
      <c r="BC1049">
        <v>3067</v>
      </c>
      <c r="BD1049">
        <v>155</v>
      </c>
      <c r="BE1049" s="21">
        <v>0.39700000000000002</v>
      </c>
      <c r="BF1049" s="21">
        <v>37.4</v>
      </c>
      <c r="BG1049">
        <v>1</v>
      </c>
      <c r="BH1049">
        <v>0</v>
      </c>
      <c r="BI1049">
        <v>0</v>
      </c>
      <c r="BJ1049">
        <v>0</v>
      </c>
      <c r="BK1049">
        <v>0</v>
      </c>
      <c r="BL1049" s="15">
        <v>0</v>
      </c>
      <c r="BM1049">
        <v>0</v>
      </c>
      <c r="BN1049">
        <v>0</v>
      </c>
      <c r="BO1049">
        <v>1</v>
      </c>
      <c r="BP1049" s="15">
        <v>0</v>
      </c>
      <c r="BQ1049">
        <v>0</v>
      </c>
      <c r="BR1049">
        <v>0</v>
      </c>
      <c r="BS1049" s="15">
        <v>0</v>
      </c>
      <c r="BT1049">
        <v>0</v>
      </c>
      <c r="BU1049">
        <v>0</v>
      </c>
      <c r="BV1049">
        <v>1</v>
      </c>
      <c r="BW1049">
        <v>1</v>
      </c>
      <c r="BX1049">
        <v>0</v>
      </c>
      <c r="BY1049">
        <v>0</v>
      </c>
      <c r="BZ1049">
        <v>0</v>
      </c>
      <c r="CA1049">
        <v>0</v>
      </c>
      <c r="CB1049">
        <v>0</v>
      </c>
      <c r="CC1049">
        <v>0</v>
      </c>
      <c r="CD1049">
        <v>0</v>
      </c>
      <c r="CE1049" s="15">
        <v>0</v>
      </c>
      <c r="CF1049">
        <v>0.29799999999999999</v>
      </c>
      <c r="CG1049">
        <v>15</v>
      </c>
      <c r="CH1049">
        <v>1</v>
      </c>
      <c r="CI1049">
        <v>0</v>
      </c>
      <c r="CJ1049">
        <v>40</v>
      </c>
      <c r="CK1049" s="28" t="s">
        <v>80</v>
      </c>
    </row>
    <row r="1050" spans="1:89" x14ac:dyDescent="0.35">
      <c r="A1050">
        <v>1049</v>
      </c>
      <c r="B1050">
        <v>71</v>
      </c>
      <c r="C1050" s="21" t="s">
        <v>239</v>
      </c>
      <c r="D1050" s="11">
        <v>8.1</v>
      </c>
      <c r="E1050" s="12">
        <v>0.5</v>
      </c>
      <c r="F1050" s="7">
        <f>D1050/E1050</f>
        <v>16.2</v>
      </c>
      <c r="G1050" s="8">
        <v>0</v>
      </c>
      <c r="H1050" s="9">
        <v>0</v>
      </c>
      <c r="I1050" s="9">
        <v>0</v>
      </c>
      <c r="J1050" s="9">
        <v>0</v>
      </c>
      <c r="K1050" s="9">
        <v>1</v>
      </c>
      <c r="L1050" s="8">
        <v>1329</v>
      </c>
      <c r="M1050" s="9">
        <v>3</v>
      </c>
      <c r="N1050" s="9">
        <f t="shared" si="177"/>
        <v>1325</v>
      </c>
      <c r="O1050" s="9">
        <f t="shared" si="178"/>
        <v>33</v>
      </c>
      <c r="P1050" s="7">
        <v>7.3</v>
      </c>
      <c r="Q1050" s="7">
        <v>17.5</v>
      </c>
      <c r="R1050" s="9">
        <v>1</v>
      </c>
      <c r="S1050" s="9">
        <v>0</v>
      </c>
      <c r="T1050" s="9">
        <v>1</v>
      </c>
      <c r="U1050" s="9">
        <v>0</v>
      </c>
      <c r="V1050" s="9">
        <v>0</v>
      </c>
      <c r="W1050" s="25">
        <v>0</v>
      </c>
      <c r="X1050" s="9">
        <v>0</v>
      </c>
      <c r="Y1050" s="9">
        <v>1</v>
      </c>
      <c r="Z1050" s="25">
        <v>0</v>
      </c>
      <c r="AA1050" s="9">
        <v>0</v>
      </c>
      <c r="AB1050" s="25">
        <v>1</v>
      </c>
      <c r="AC1050" s="17">
        <v>2014</v>
      </c>
      <c r="AD1050" s="27">
        <v>4.8000000000000001E-2</v>
      </c>
      <c r="AE1050" s="27">
        <v>0.32700000000000001</v>
      </c>
      <c r="AF1050" s="27">
        <v>0.47399999999999998</v>
      </c>
      <c r="AG1050" s="34">
        <v>0.151</v>
      </c>
      <c r="AH1050" s="33">
        <v>1</v>
      </c>
      <c r="AI1050" s="15">
        <v>0</v>
      </c>
      <c r="AJ1050" s="27">
        <v>0.53100000000000003</v>
      </c>
      <c r="AK1050" s="31">
        <v>0.46899999999999997</v>
      </c>
      <c r="AL1050">
        <v>0.69299999999999995</v>
      </c>
      <c r="AM1050" s="31">
        <v>0.307</v>
      </c>
      <c r="AN1050">
        <v>0</v>
      </c>
      <c r="AO1050" s="15">
        <v>1</v>
      </c>
      <c r="AP1050">
        <v>0.33800000000000002</v>
      </c>
      <c r="AQ1050" s="15">
        <v>0.66200000000000003</v>
      </c>
      <c r="AR1050" s="15" t="s">
        <v>213</v>
      </c>
      <c r="AS1050">
        <v>0</v>
      </c>
      <c r="AT1050">
        <v>0</v>
      </c>
      <c r="AU1050">
        <v>0</v>
      </c>
      <c r="AV1050">
        <v>0</v>
      </c>
      <c r="AW1050">
        <v>1</v>
      </c>
      <c r="AX1050">
        <v>0</v>
      </c>
      <c r="AY1050" s="15">
        <v>0</v>
      </c>
      <c r="AZ1050">
        <v>0</v>
      </c>
      <c r="BA1050">
        <v>1</v>
      </c>
      <c r="BB1050" s="15">
        <v>0</v>
      </c>
      <c r="BC1050">
        <v>2614</v>
      </c>
      <c r="BD1050">
        <v>63</v>
      </c>
      <c r="BE1050" s="21">
        <v>0.73599999999999999</v>
      </c>
      <c r="BF1050" s="21">
        <v>37.200000000000003</v>
      </c>
      <c r="BG1050">
        <v>1</v>
      </c>
      <c r="BH1050">
        <v>0</v>
      </c>
      <c r="BI1050">
        <v>0</v>
      </c>
      <c r="BJ1050">
        <v>0</v>
      </c>
      <c r="BK1050">
        <v>0</v>
      </c>
      <c r="BL1050" s="15">
        <v>0</v>
      </c>
      <c r="BM1050">
        <v>0</v>
      </c>
      <c r="BN1050">
        <v>0</v>
      </c>
      <c r="BO1050">
        <v>1</v>
      </c>
      <c r="BP1050" s="15">
        <v>0</v>
      </c>
      <c r="BQ1050">
        <v>0</v>
      </c>
      <c r="BR1050">
        <v>0</v>
      </c>
      <c r="BS1050" s="15">
        <v>0</v>
      </c>
      <c r="BT1050">
        <v>0</v>
      </c>
      <c r="BU1050">
        <v>0</v>
      </c>
      <c r="BV1050">
        <v>1</v>
      </c>
      <c r="BW1050">
        <v>1</v>
      </c>
      <c r="BX1050">
        <v>0</v>
      </c>
      <c r="BY1050">
        <v>0</v>
      </c>
      <c r="BZ1050">
        <v>0</v>
      </c>
      <c r="CA1050">
        <v>0</v>
      </c>
      <c r="CB1050">
        <v>0</v>
      </c>
      <c r="CC1050">
        <v>0</v>
      </c>
      <c r="CD1050">
        <v>0</v>
      </c>
      <c r="CE1050" s="15">
        <v>0</v>
      </c>
      <c r="CF1050">
        <v>0.29799999999999999</v>
      </c>
      <c r="CG1050">
        <v>15</v>
      </c>
      <c r="CH1050">
        <v>1</v>
      </c>
      <c r="CI1050">
        <v>0</v>
      </c>
      <c r="CJ1050">
        <v>40</v>
      </c>
      <c r="CK1050" s="28" t="s">
        <v>80</v>
      </c>
    </row>
    <row r="1051" spans="1:89" x14ac:dyDescent="0.35">
      <c r="A1051">
        <v>1050</v>
      </c>
      <c r="B1051">
        <v>71</v>
      </c>
      <c r="C1051" s="21" t="s">
        <v>239</v>
      </c>
      <c r="D1051" s="11">
        <v>0.6</v>
      </c>
      <c r="E1051" s="12">
        <f t="shared" ref="E1051:E1080" si="179">D1051/F1051</f>
        <v>0.82499999999999996</v>
      </c>
      <c r="F1051" s="7">
        <v>0.72727272727272729</v>
      </c>
      <c r="G1051" s="8">
        <v>0</v>
      </c>
      <c r="H1051" s="9">
        <v>0</v>
      </c>
      <c r="I1051" s="9">
        <v>0</v>
      </c>
      <c r="J1051" s="9">
        <v>0</v>
      </c>
      <c r="K1051" s="9">
        <v>1</v>
      </c>
      <c r="L1051" s="8">
        <v>9106</v>
      </c>
      <c r="M1051" s="9">
        <v>7</v>
      </c>
      <c r="N1051" s="9">
        <f t="shared" si="177"/>
        <v>9098</v>
      </c>
      <c r="O1051" s="9">
        <f t="shared" si="178"/>
        <v>33</v>
      </c>
      <c r="P1051" s="7">
        <v>9.6999999999999993</v>
      </c>
      <c r="Q1051" s="7">
        <v>16.16</v>
      </c>
      <c r="R1051" s="9">
        <v>0</v>
      </c>
      <c r="S1051" s="9">
        <v>1</v>
      </c>
      <c r="T1051" s="9">
        <v>1</v>
      </c>
      <c r="U1051" s="9">
        <v>0</v>
      </c>
      <c r="V1051" s="9">
        <v>0</v>
      </c>
      <c r="W1051" s="25">
        <v>0</v>
      </c>
      <c r="X1051" s="9">
        <v>0</v>
      </c>
      <c r="Y1051" s="9">
        <v>1</v>
      </c>
      <c r="Z1051" s="25">
        <v>0</v>
      </c>
      <c r="AA1051" s="9">
        <v>0</v>
      </c>
      <c r="AB1051" s="25">
        <v>1</v>
      </c>
      <c r="AC1051" s="17">
        <v>2012</v>
      </c>
      <c r="AD1051" s="27">
        <v>9.0999999999999998E-2</v>
      </c>
      <c r="AE1051" s="27">
        <v>0.29499999999999998</v>
      </c>
      <c r="AF1051" s="27">
        <v>0.47799999999999998</v>
      </c>
      <c r="AG1051" s="34">
        <v>0.13600000000000001</v>
      </c>
      <c r="AH1051" s="33">
        <v>1</v>
      </c>
      <c r="AI1051" s="15">
        <v>0</v>
      </c>
      <c r="AJ1051">
        <v>0.627</v>
      </c>
      <c r="AK1051" s="31">
        <v>0.373</v>
      </c>
      <c r="AL1051">
        <v>0.68600000000000005</v>
      </c>
      <c r="AM1051" s="31">
        <v>0.31399999999999995</v>
      </c>
      <c r="AN1051">
        <v>0</v>
      </c>
      <c r="AO1051" s="15">
        <v>1</v>
      </c>
      <c r="AP1051">
        <v>0.42699999999999999</v>
      </c>
      <c r="AQ1051" s="15">
        <v>0.57299999999999995</v>
      </c>
      <c r="AR1051" s="15" t="s">
        <v>6</v>
      </c>
      <c r="AS1051">
        <v>0</v>
      </c>
      <c r="AT1051">
        <v>0</v>
      </c>
      <c r="AU1051">
        <v>0</v>
      </c>
      <c r="AV1051">
        <v>0</v>
      </c>
      <c r="AW1051">
        <v>1</v>
      </c>
      <c r="AX1051">
        <v>0</v>
      </c>
      <c r="AY1051" s="15">
        <v>0</v>
      </c>
      <c r="AZ1051">
        <v>0</v>
      </c>
      <c r="BA1051">
        <v>1</v>
      </c>
      <c r="BB1051" s="15">
        <v>0</v>
      </c>
      <c r="BC1051">
        <v>2675</v>
      </c>
      <c r="BD1051">
        <v>153</v>
      </c>
      <c r="BE1051" s="21">
        <v>0.26400000000000001</v>
      </c>
      <c r="BF1051" s="21">
        <v>35.6</v>
      </c>
      <c r="BG1051">
        <v>1</v>
      </c>
      <c r="BH1051">
        <v>0</v>
      </c>
      <c r="BI1051">
        <v>0</v>
      </c>
      <c r="BJ1051">
        <v>0</v>
      </c>
      <c r="BK1051">
        <v>0</v>
      </c>
      <c r="BL1051" s="15">
        <v>0</v>
      </c>
      <c r="BM1051">
        <v>0</v>
      </c>
      <c r="BN1051">
        <v>0</v>
      </c>
      <c r="BO1051">
        <v>1</v>
      </c>
      <c r="BP1051" s="15">
        <v>0</v>
      </c>
      <c r="BQ1051">
        <v>0</v>
      </c>
      <c r="BR1051">
        <v>0</v>
      </c>
      <c r="BS1051" s="15">
        <v>0</v>
      </c>
      <c r="BT1051">
        <v>0</v>
      </c>
      <c r="BU1051">
        <v>0</v>
      </c>
      <c r="BV1051">
        <v>1</v>
      </c>
      <c r="BW1051">
        <v>1</v>
      </c>
      <c r="BX1051">
        <v>0</v>
      </c>
      <c r="BY1051">
        <v>0</v>
      </c>
      <c r="BZ1051">
        <v>0</v>
      </c>
      <c r="CA1051">
        <v>0</v>
      </c>
      <c r="CB1051">
        <v>0</v>
      </c>
      <c r="CC1051">
        <v>0</v>
      </c>
      <c r="CD1051">
        <v>0</v>
      </c>
      <c r="CE1051" s="15">
        <v>0</v>
      </c>
      <c r="CF1051">
        <v>0.29799999999999999</v>
      </c>
      <c r="CG1051">
        <v>15</v>
      </c>
      <c r="CH1051">
        <v>1</v>
      </c>
      <c r="CI1051">
        <v>0</v>
      </c>
      <c r="CJ1051">
        <v>40</v>
      </c>
      <c r="CK1051" s="28" t="s">
        <v>80</v>
      </c>
    </row>
    <row r="1052" spans="1:89" x14ac:dyDescent="0.35">
      <c r="A1052">
        <v>1051</v>
      </c>
      <c r="B1052">
        <v>71</v>
      </c>
      <c r="C1052" s="21" t="s">
        <v>239</v>
      </c>
      <c r="D1052" s="11">
        <v>3.1</v>
      </c>
      <c r="E1052" s="12">
        <f t="shared" si="179"/>
        <v>0.71185185185185196</v>
      </c>
      <c r="F1052" s="7">
        <v>4.354838709677419</v>
      </c>
      <c r="G1052" s="8">
        <v>0</v>
      </c>
      <c r="H1052" s="9">
        <v>0</v>
      </c>
      <c r="I1052" s="9">
        <v>0</v>
      </c>
      <c r="J1052" s="9">
        <v>0</v>
      </c>
      <c r="K1052" s="9">
        <v>1</v>
      </c>
      <c r="L1052" s="8">
        <v>9106</v>
      </c>
      <c r="M1052" s="9">
        <v>7</v>
      </c>
      <c r="N1052" s="9">
        <f t="shared" si="177"/>
        <v>9098</v>
      </c>
      <c r="O1052" s="9">
        <f t="shared" si="178"/>
        <v>33</v>
      </c>
      <c r="P1052" s="7">
        <v>9.6999999999999993</v>
      </c>
      <c r="Q1052" s="7">
        <v>16.16</v>
      </c>
      <c r="R1052" s="9">
        <v>0</v>
      </c>
      <c r="S1052" s="9">
        <v>1</v>
      </c>
      <c r="T1052" s="9">
        <v>1</v>
      </c>
      <c r="U1052" s="9">
        <v>0</v>
      </c>
      <c r="V1052" s="9">
        <v>0</v>
      </c>
      <c r="W1052" s="25">
        <v>0</v>
      </c>
      <c r="X1052" s="9">
        <v>0</v>
      </c>
      <c r="Y1052" s="9">
        <v>1</v>
      </c>
      <c r="Z1052" s="25">
        <v>0</v>
      </c>
      <c r="AA1052" s="9">
        <v>0</v>
      </c>
      <c r="AB1052" s="25">
        <v>1</v>
      </c>
      <c r="AC1052" s="17">
        <v>2012</v>
      </c>
      <c r="AD1052" s="27">
        <v>9.0999999999999998E-2</v>
      </c>
      <c r="AE1052" s="27">
        <v>0.29499999999999998</v>
      </c>
      <c r="AF1052" s="27">
        <v>0.47799999999999998</v>
      </c>
      <c r="AG1052" s="34">
        <v>0.13600000000000001</v>
      </c>
      <c r="AH1052" s="33">
        <v>1</v>
      </c>
      <c r="AI1052" s="15">
        <v>0</v>
      </c>
      <c r="AJ1052">
        <v>0.627</v>
      </c>
      <c r="AK1052" s="31">
        <v>0.373</v>
      </c>
      <c r="AL1052">
        <v>0.68600000000000005</v>
      </c>
      <c r="AM1052" s="31">
        <v>0.314</v>
      </c>
      <c r="AN1052">
        <v>0</v>
      </c>
      <c r="AO1052" s="15">
        <v>1</v>
      </c>
      <c r="AP1052">
        <v>0.42699999999999999</v>
      </c>
      <c r="AQ1052" s="15">
        <v>0.57299999999999995</v>
      </c>
      <c r="AR1052" s="15" t="s">
        <v>6</v>
      </c>
      <c r="AS1052">
        <v>0</v>
      </c>
      <c r="AT1052">
        <v>0</v>
      </c>
      <c r="AU1052">
        <v>0</v>
      </c>
      <c r="AV1052">
        <v>0</v>
      </c>
      <c r="AW1052">
        <v>1</v>
      </c>
      <c r="AX1052">
        <v>0</v>
      </c>
      <c r="AY1052" s="15">
        <v>0</v>
      </c>
      <c r="AZ1052">
        <v>0</v>
      </c>
      <c r="BA1052">
        <v>1</v>
      </c>
      <c r="BB1052" s="15">
        <v>0</v>
      </c>
      <c r="BC1052">
        <v>2675</v>
      </c>
      <c r="BD1052">
        <v>153</v>
      </c>
      <c r="BE1052" s="21">
        <v>0.26400000000000001</v>
      </c>
      <c r="BF1052" s="21">
        <v>35.6</v>
      </c>
      <c r="BG1052">
        <v>1</v>
      </c>
      <c r="BH1052">
        <v>0</v>
      </c>
      <c r="BI1052">
        <v>0</v>
      </c>
      <c r="BJ1052">
        <v>0</v>
      </c>
      <c r="BK1052">
        <v>0</v>
      </c>
      <c r="BL1052" s="15">
        <v>0</v>
      </c>
      <c r="BM1052">
        <v>0</v>
      </c>
      <c r="BN1052">
        <v>0</v>
      </c>
      <c r="BO1052">
        <v>1</v>
      </c>
      <c r="BP1052" s="15">
        <v>0</v>
      </c>
      <c r="BQ1052">
        <v>0</v>
      </c>
      <c r="BR1052">
        <v>0</v>
      </c>
      <c r="BS1052" s="15">
        <v>0</v>
      </c>
      <c r="BT1052">
        <v>0</v>
      </c>
      <c r="BU1052">
        <v>0</v>
      </c>
      <c r="BV1052">
        <v>1</v>
      </c>
      <c r="BW1052">
        <v>1</v>
      </c>
      <c r="BX1052">
        <v>0</v>
      </c>
      <c r="BY1052">
        <v>0</v>
      </c>
      <c r="BZ1052">
        <v>0</v>
      </c>
      <c r="CA1052">
        <v>0</v>
      </c>
      <c r="CB1052">
        <v>0</v>
      </c>
      <c r="CC1052">
        <v>0</v>
      </c>
      <c r="CD1052">
        <v>0</v>
      </c>
      <c r="CE1052" s="15">
        <v>0</v>
      </c>
      <c r="CF1052">
        <v>0.29799999999999999</v>
      </c>
      <c r="CG1052">
        <v>15</v>
      </c>
      <c r="CH1052">
        <v>1</v>
      </c>
      <c r="CI1052">
        <v>0</v>
      </c>
      <c r="CJ1052">
        <v>40</v>
      </c>
      <c r="CK1052" s="28" t="s">
        <v>80</v>
      </c>
    </row>
    <row r="1053" spans="1:89" x14ac:dyDescent="0.35">
      <c r="A1053">
        <v>1052</v>
      </c>
      <c r="B1053">
        <v>71</v>
      </c>
      <c r="C1053" s="21" t="s">
        <v>239</v>
      </c>
      <c r="D1053" s="11">
        <v>4.0999999999999996</v>
      </c>
      <c r="E1053" s="12">
        <f t="shared" si="179"/>
        <v>0.37639344262295088</v>
      </c>
      <c r="F1053" s="7">
        <v>10.892857142857141</v>
      </c>
      <c r="G1053" s="8">
        <v>0</v>
      </c>
      <c r="H1053" s="9">
        <v>0</v>
      </c>
      <c r="I1053" s="9">
        <v>0</v>
      </c>
      <c r="J1053" s="9">
        <v>0</v>
      </c>
      <c r="K1053" s="9">
        <v>1</v>
      </c>
      <c r="L1053" s="8">
        <v>9106</v>
      </c>
      <c r="M1053" s="9">
        <v>7</v>
      </c>
      <c r="N1053" s="9">
        <f t="shared" si="177"/>
        <v>9098</v>
      </c>
      <c r="O1053" s="9">
        <f t="shared" si="178"/>
        <v>33</v>
      </c>
      <c r="P1053" s="7">
        <v>9.6999999999999993</v>
      </c>
      <c r="Q1053" s="7">
        <v>16.16</v>
      </c>
      <c r="R1053" s="9">
        <v>0</v>
      </c>
      <c r="S1053" s="9">
        <v>1</v>
      </c>
      <c r="T1053" s="9">
        <v>1</v>
      </c>
      <c r="U1053" s="9">
        <v>0</v>
      </c>
      <c r="V1053" s="9">
        <v>0</v>
      </c>
      <c r="W1053" s="25">
        <v>0</v>
      </c>
      <c r="X1053" s="9">
        <v>0</v>
      </c>
      <c r="Y1053" s="9">
        <v>1</v>
      </c>
      <c r="Z1053" s="25">
        <v>0</v>
      </c>
      <c r="AA1053" s="9">
        <v>0</v>
      </c>
      <c r="AB1053" s="25">
        <v>1</v>
      </c>
      <c r="AC1053" s="17">
        <v>2012</v>
      </c>
      <c r="AD1053" s="27">
        <v>9.0999999999999998E-2</v>
      </c>
      <c r="AE1053" s="27">
        <v>0.29499999999999998</v>
      </c>
      <c r="AF1053" s="27">
        <v>0.47799999999999998</v>
      </c>
      <c r="AG1053" s="34">
        <v>0.13600000000000001</v>
      </c>
      <c r="AH1053" s="33">
        <v>1</v>
      </c>
      <c r="AI1053" s="15">
        <v>0</v>
      </c>
      <c r="AJ1053">
        <v>0.627</v>
      </c>
      <c r="AK1053" s="31">
        <v>0.373</v>
      </c>
      <c r="AL1053">
        <v>0.68600000000000005</v>
      </c>
      <c r="AM1053" s="31">
        <v>0.314</v>
      </c>
      <c r="AN1053">
        <v>0</v>
      </c>
      <c r="AO1053" s="15">
        <v>1</v>
      </c>
      <c r="AP1053">
        <v>0.42699999999999999</v>
      </c>
      <c r="AQ1053" s="15">
        <v>0.57299999999999995</v>
      </c>
      <c r="AR1053" s="15" t="s">
        <v>6</v>
      </c>
      <c r="AS1053">
        <v>0</v>
      </c>
      <c r="AT1053">
        <v>0</v>
      </c>
      <c r="AU1053">
        <v>0</v>
      </c>
      <c r="AV1053">
        <v>0</v>
      </c>
      <c r="AW1053">
        <v>1</v>
      </c>
      <c r="AX1053">
        <v>0</v>
      </c>
      <c r="AY1053" s="15">
        <v>0</v>
      </c>
      <c r="AZ1053">
        <v>0</v>
      </c>
      <c r="BA1053">
        <v>1</v>
      </c>
      <c r="BB1053" s="15">
        <v>0</v>
      </c>
      <c r="BC1053">
        <v>2675</v>
      </c>
      <c r="BD1053">
        <v>153</v>
      </c>
      <c r="BE1053" s="21">
        <v>0.26400000000000001</v>
      </c>
      <c r="BF1053" s="21">
        <v>35.6</v>
      </c>
      <c r="BG1053">
        <v>1</v>
      </c>
      <c r="BH1053">
        <v>0</v>
      </c>
      <c r="BI1053">
        <v>0</v>
      </c>
      <c r="BJ1053">
        <v>0</v>
      </c>
      <c r="BK1053">
        <v>0</v>
      </c>
      <c r="BL1053" s="15">
        <v>0</v>
      </c>
      <c r="BM1053">
        <v>0</v>
      </c>
      <c r="BN1053">
        <v>0</v>
      </c>
      <c r="BO1053">
        <v>1</v>
      </c>
      <c r="BP1053" s="15">
        <v>0</v>
      </c>
      <c r="BQ1053">
        <v>0</v>
      </c>
      <c r="BR1053">
        <v>0</v>
      </c>
      <c r="BS1053" s="15">
        <v>0</v>
      </c>
      <c r="BT1053">
        <v>0</v>
      </c>
      <c r="BU1053">
        <v>0</v>
      </c>
      <c r="BV1053">
        <v>1</v>
      </c>
      <c r="BW1053">
        <v>1</v>
      </c>
      <c r="BX1053">
        <v>0</v>
      </c>
      <c r="BY1053">
        <v>0</v>
      </c>
      <c r="BZ1053">
        <v>0</v>
      </c>
      <c r="CA1053">
        <v>0</v>
      </c>
      <c r="CB1053">
        <v>0</v>
      </c>
      <c r="CC1053">
        <v>0</v>
      </c>
      <c r="CD1053">
        <v>0</v>
      </c>
      <c r="CE1053" s="15">
        <v>0</v>
      </c>
      <c r="CF1053">
        <v>0.29799999999999999</v>
      </c>
      <c r="CG1053">
        <v>15</v>
      </c>
      <c r="CH1053">
        <v>1</v>
      </c>
      <c r="CI1053">
        <v>0</v>
      </c>
      <c r="CJ1053">
        <v>40</v>
      </c>
      <c r="CK1053" s="28" t="s">
        <v>80</v>
      </c>
    </row>
    <row r="1054" spans="1:89" x14ac:dyDescent="0.35">
      <c r="A1054">
        <v>1053</v>
      </c>
      <c r="B1054">
        <v>71</v>
      </c>
      <c r="C1054" s="21" t="s">
        <v>239</v>
      </c>
      <c r="D1054" s="11">
        <v>6.6</v>
      </c>
      <c r="E1054" s="12">
        <f t="shared" si="179"/>
        <v>0.61971830985915488</v>
      </c>
      <c r="F1054" s="7">
        <v>10.65</v>
      </c>
      <c r="G1054" s="8">
        <v>0</v>
      </c>
      <c r="H1054" s="9">
        <v>0</v>
      </c>
      <c r="I1054" s="9">
        <v>0</v>
      </c>
      <c r="J1054" s="9">
        <v>0</v>
      </c>
      <c r="K1054" s="9">
        <v>1</v>
      </c>
      <c r="L1054" s="8">
        <v>9106</v>
      </c>
      <c r="M1054" s="9">
        <v>7</v>
      </c>
      <c r="N1054" s="9">
        <f t="shared" si="177"/>
        <v>9098</v>
      </c>
      <c r="O1054" s="9">
        <f t="shared" si="178"/>
        <v>33</v>
      </c>
      <c r="P1054" s="7">
        <v>9.6999999999999993</v>
      </c>
      <c r="Q1054" s="7">
        <v>16.16</v>
      </c>
      <c r="R1054" s="9">
        <v>0</v>
      </c>
      <c r="S1054" s="9">
        <v>1</v>
      </c>
      <c r="T1054" s="9">
        <v>1</v>
      </c>
      <c r="U1054" s="9">
        <v>0</v>
      </c>
      <c r="V1054" s="9">
        <v>0</v>
      </c>
      <c r="W1054" s="25">
        <v>0</v>
      </c>
      <c r="X1054" s="9">
        <v>0</v>
      </c>
      <c r="Y1054" s="9">
        <v>1</v>
      </c>
      <c r="Z1054" s="25">
        <v>0</v>
      </c>
      <c r="AA1054" s="9">
        <v>0</v>
      </c>
      <c r="AB1054" s="25">
        <v>1</v>
      </c>
      <c r="AC1054" s="17">
        <v>2012</v>
      </c>
      <c r="AD1054" s="27">
        <v>9.0999999999999998E-2</v>
      </c>
      <c r="AE1054" s="27">
        <v>0.29499999999999998</v>
      </c>
      <c r="AF1054" s="27">
        <v>0.47799999999999998</v>
      </c>
      <c r="AG1054" s="34">
        <v>0.13600000000000001</v>
      </c>
      <c r="AH1054" s="33">
        <v>1</v>
      </c>
      <c r="AI1054" s="15">
        <v>0</v>
      </c>
      <c r="AJ1054">
        <v>0.627</v>
      </c>
      <c r="AK1054" s="31">
        <v>0.373</v>
      </c>
      <c r="AL1054">
        <v>0.68600000000000005</v>
      </c>
      <c r="AM1054" s="31">
        <v>0.314</v>
      </c>
      <c r="AN1054">
        <v>0</v>
      </c>
      <c r="AO1054" s="15">
        <v>1</v>
      </c>
      <c r="AP1054">
        <v>0.42699999999999999</v>
      </c>
      <c r="AQ1054" s="15">
        <v>0.57299999999999995</v>
      </c>
      <c r="AR1054" s="15" t="s">
        <v>6</v>
      </c>
      <c r="AS1054">
        <v>0</v>
      </c>
      <c r="AT1054">
        <v>0</v>
      </c>
      <c r="AU1054">
        <v>0</v>
      </c>
      <c r="AV1054">
        <v>0</v>
      </c>
      <c r="AW1054">
        <v>1</v>
      </c>
      <c r="AX1054">
        <v>0</v>
      </c>
      <c r="AY1054" s="15">
        <v>0</v>
      </c>
      <c r="AZ1054">
        <v>0</v>
      </c>
      <c r="BA1054">
        <v>1</v>
      </c>
      <c r="BB1054" s="15">
        <v>0</v>
      </c>
      <c r="BC1054">
        <v>2675</v>
      </c>
      <c r="BD1054">
        <v>153</v>
      </c>
      <c r="BE1054" s="21">
        <v>0.26400000000000001</v>
      </c>
      <c r="BF1054" s="21">
        <v>35.6</v>
      </c>
      <c r="BG1054">
        <v>1</v>
      </c>
      <c r="BH1054">
        <v>0</v>
      </c>
      <c r="BI1054">
        <v>0</v>
      </c>
      <c r="BJ1054">
        <v>0</v>
      </c>
      <c r="BK1054">
        <v>0</v>
      </c>
      <c r="BL1054" s="15">
        <v>0</v>
      </c>
      <c r="BM1054">
        <v>0</v>
      </c>
      <c r="BN1054">
        <v>0</v>
      </c>
      <c r="BO1054">
        <v>1</v>
      </c>
      <c r="BP1054" s="15">
        <v>0</v>
      </c>
      <c r="BQ1054">
        <v>0</v>
      </c>
      <c r="BR1054">
        <v>0</v>
      </c>
      <c r="BS1054" s="15">
        <v>0</v>
      </c>
      <c r="BT1054">
        <v>0</v>
      </c>
      <c r="BU1054">
        <v>0</v>
      </c>
      <c r="BV1054">
        <v>1</v>
      </c>
      <c r="BW1054">
        <v>1</v>
      </c>
      <c r="BX1054">
        <v>0</v>
      </c>
      <c r="BY1054">
        <v>0</v>
      </c>
      <c r="BZ1054">
        <v>0</v>
      </c>
      <c r="CA1054">
        <v>0</v>
      </c>
      <c r="CB1054">
        <v>0</v>
      </c>
      <c r="CC1054">
        <v>0</v>
      </c>
      <c r="CD1054">
        <v>0</v>
      </c>
      <c r="CE1054" s="15">
        <v>0</v>
      </c>
      <c r="CF1054">
        <v>0.29799999999999999</v>
      </c>
      <c r="CG1054">
        <v>15</v>
      </c>
      <c r="CH1054">
        <v>1</v>
      </c>
      <c r="CI1054">
        <v>0</v>
      </c>
      <c r="CJ1054">
        <v>40</v>
      </c>
      <c r="CK1054" s="28" t="s">
        <v>80</v>
      </c>
    </row>
    <row r="1055" spans="1:89" x14ac:dyDescent="0.35">
      <c r="A1055">
        <v>1054</v>
      </c>
      <c r="B1055">
        <v>71</v>
      </c>
      <c r="C1055" s="21" t="s">
        <v>239</v>
      </c>
      <c r="D1055" s="11">
        <v>9.1999999999999993</v>
      </c>
      <c r="E1055" s="12">
        <f t="shared" si="179"/>
        <v>0.41255605381165916</v>
      </c>
      <c r="F1055" s="7">
        <v>22.3</v>
      </c>
      <c r="G1055" s="8">
        <v>0</v>
      </c>
      <c r="H1055" s="9">
        <v>0</v>
      </c>
      <c r="I1055" s="9">
        <v>0</v>
      </c>
      <c r="J1055" s="9">
        <v>0</v>
      </c>
      <c r="K1055" s="9">
        <v>1</v>
      </c>
      <c r="L1055" s="8">
        <v>9106</v>
      </c>
      <c r="M1055" s="9">
        <v>7</v>
      </c>
      <c r="N1055" s="9">
        <f t="shared" si="177"/>
        <v>9098</v>
      </c>
      <c r="O1055" s="9">
        <f t="shared" si="178"/>
        <v>33</v>
      </c>
      <c r="P1055" s="7">
        <v>9.6999999999999993</v>
      </c>
      <c r="Q1055" s="7">
        <v>16.16</v>
      </c>
      <c r="R1055" s="9">
        <v>0</v>
      </c>
      <c r="S1055" s="9">
        <v>1</v>
      </c>
      <c r="T1055" s="9">
        <v>1</v>
      </c>
      <c r="U1055" s="9">
        <v>0</v>
      </c>
      <c r="V1055" s="9">
        <v>0</v>
      </c>
      <c r="W1055" s="25">
        <v>0</v>
      </c>
      <c r="X1055" s="9">
        <v>0</v>
      </c>
      <c r="Y1055" s="9">
        <v>1</v>
      </c>
      <c r="Z1055" s="25">
        <v>0</v>
      </c>
      <c r="AA1055" s="9">
        <v>0</v>
      </c>
      <c r="AB1055" s="25">
        <v>1</v>
      </c>
      <c r="AC1055" s="17">
        <v>2012</v>
      </c>
      <c r="AD1055" s="27">
        <v>9.0999999999999998E-2</v>
      </c>
      <c r="AE1055" s="27">
        <v>0.29499999999999998</v>
      </c>
      <c r="AF1055" s="27">
        <v>0.47799999999999998</v>
      </c>
      <c r="AG1055" s="34">
        <v>0.13600000000000001</v>
      </c>
      <c r="AH1055" s="33">
        <v>1</v>
      </c>
      <c r="AI1055" s="15">
        <v>0</v>
      </c>
      <c r="AJ1055">
        <v>0.627</v>
      </c>
      <c r="AK1055" s="31">
        <v>0.373</v>
      </c>
      <c r="AL1055">
        <v>0.68600000000000005</v>
      </c>
      <c r="AM1055" s="31">
        <v>0.314</v>
      </c>
      <c r="AN1055">
        <v>0</v>
      </c>
      <c r="AO1055" s="15">
        <v>1</v>
      </c>
      <c r="AP1055">
        <v>0.42699999999999999</v>
      </c>
      <c r="AQ1055" s="15">
        <v>0.57299999999999995</v>
      </c>
      <c r="AR1055" s="15" t="s">
        <v>6</v>
      </c>
      <c r="AS1055">
        <v>0</v>
      </c>
      <c r="AT1055">
        <v>0</v>
      </c>
      <c r="AU1055">
        <v>0</v>
      </c>
      <c r="AV1055">
        <v>0</v>
      </c>
      <c r="AW1055">
        <v>1</v>
      </c>
      <c r="AX1055">
        <v>0</v>
      </c>
      <c r="AY1055" s="15">
        <v>0</v>
      </c>
      <c r="AZ1055">
        <v>0</v>
      </c>
      <c r="BA1055">
        <v>1</v>
      </c>
      <c r="BB1055" s="15">
        <v>0</v>
      </c>
      <c r="BC1055">
        <v>2675</v>
      </c>
      <c r="BD1055">
        <v>153</v>
      </c>
      <c r="BE1055" s="21">
        <v>0.26400000000000001</v>
      </c>
      <c r="BF1055" s="21">
        <v>35.6</v>
      </c>
      <c r="BG1055">
        <v>1</v>
      </c>
      <c r="BH1055">
        <v>0</v>
      </c>
      <c r="BI1055">
        <v>0</v>
      </c>
      <c r="BJ1055">
        <v>0</v>
      </c>
      <c r="BK1055">
        <v>0</v>
      </c>
      <c r="BL1055" s="15">
        <v>0</v>
      </c>
      <c r="BM1055">
        <v>0</v>
      </c>
      <c r="BN1055">
        <v>0</v>
      </c>
      <c r="BO1055">
        <v>1</v>
      </c>
      <c r="BP1055" s="15">
        <v>0</v>
      </c>
      <c r="BQ1055">
        <v>0</v>
      </c>
      <c r="BR1055">
        <v>0</v>
      </c>
      <c r="BS1055" s="15">
        <v>0</v>
      </c>
      <c r="BT1055">
        <v>0</v>
      </c>
      <c r="BU1055">
        <v>0</v>
      </c>
      <c r="BV1055">
        <v>1</v>
      </c>
      <c r="BW1055">
        <v>1</v>
      </c>
      <c r="BX1055">
        <v>0</v>
      </c>
      <c r="BY1055">
        <v>0</v>
      </c>
      <c r="BZ1055">
        <v>0</v>
      </c>
      <c r="CA1055">
        <v>0</v>
      </c>
      <c r="CB1055">
        <v>0</v>
      </c>
      <c r="CC1055">
        <v>0</v>
      </c>
      <c r="CD1055">
        <v>0</v>
      </c>
      <c r="CE1055" s="15">
        <v>0</v>
      </c>
      <c r="CF1055">
        <v>0.29799999999999999</v>
      </c>
      <c r="CG1055">
        <v>15</v>
      </c>
      <c r="CH1055">
        <v>1</v>
      </c>
      <c r="CI1055">
        <v>0</v>
      </c>
      <c r="CJ1055">
        <v>40</v>
      </c>
      <c r="CK1055" s="28" t="s">
        <v>80</v>
      </c>
    </row>
    <row r="1056" spans="1:89" x14ac:dyDescent="0.35">
      <c r="A1056">
        <v>1055</v>
      </c>
      <c r="B1056">
        <v>71</v>
      </c>
      <c r="C1056" s="21" t="s">
        <v>239</v>
      </c>
      <c r="D1056" s="11">
        <v>0.4</v>
      </c>
      <c r="E1056" s="12">
        <f t="shared" si="179"/>
        <v>1.2749999999999999</v>
      </c>
      <c r="F1056" s="7">
        <v>0.31372549019607848</v>
      </c>
      <c r="G1056" s="8">
        <v>0</v>
      </c>
      <c r="H1056" s="9">
        <v>0</v>
      </c>
      <c r="I1056" s="9">
        <v>0</v>
      </c>
      <c r="J1056" s="9">
        <v>0</v>
      </c>
      <c r="K1056" s="9">
        <v>1</v>
      </c>
      <c r="L1056" s="8">
        <v>9106</v>
      </c>
      <c r="M1056" s="9">
        <v>25</v>
      </c>
      <c r="N1056" s="9">
        <f t="shared" si="177"/>
        <v>9080</v>
      </c>
      <c r="O1056" s="9">
        <f t="shared" si="178"/>
        <v>33</v>
      </c>
      <c r="P1056" s="7">
        <v>9.6999999999999993</v>
      </c>
      <c r="Q1056" s="7">
        <v>16.16</v>
      </c>
      <c r="R1056" s="9">
        <v>0</v>
      </c>
      <c r="S1056" s="9">
        <v>1</v>
      </c>
      <c r="T1056" s="9">
        <v>1</v>
      </c>
      <c r="U1056" s="9">
        <v>0</v>
      </c>
      <c r="V1056" s="9">
        <v>0</v>
      </c>
      <c r="W1056" s="25">
        <v>0</v>
      </c>
      <c r="X1056" s="9">
        <v>0</v>
      </c>
      <c r="Y1056" s="9">
        <v>1</v>
      </c>
      <c r="Z1056" s="25">
        <v>0</v>
      </c>
      <c r="AA1056" s="9">
        <v>0</v>
      </c>
      <c r="AB1056" s="25">
        <v>1</v>
      </c>
      <c r="AC1056" s="17">
        <v>2012</v>
      </c>
      <c r="AD1056" s="27">
        <v>9.0999999999999998E-2</v>
      </c>
      <c r="AE1056" s="27">
        <v>0.29499999999999998</v>
      </c>
      <c r="AF1056" s="27">
        <v>0.47799999999999998</v>
      </c>
      <c r="AG1056" s="34">
        <v>0.13600000000000001</v>
      </c>
      <c r="AH1056" s="33">
        <v>1</v>
      </c>
      <c r="AI1056" s="15">
        <v>0</v>
      </c>
      <c r="AJ1056">
        <v>0.627</v>
      </c>
      <c r="AK1056" s="31">
        <v>0.373</v>
      </c>
      <c r="AL1056">
        <v>0.68600000000000005</v>
      </c>
      <c r="AM1056" s="31">
        <v>0.314</v>
      </c>
      <c r="AN1056">
        <v>0</v>
      </c>
      <c r="AO1056" s="15">
        <v>1</v>
      </c>
      <c r="AP1056">
        <v>0.42699999999999999</v>
      </c>
      <c r="AQ1056" s="15">
        <v>0.57299999999999995</v>
      </c>
      <c r="AR1056" s="15" t="s">
        <v>6</v>
      </c>
      <c r="AS1056">
        <v>0</v>
      </c>
      <c r="AT1056">
        <v>0</v>
      </c>
      <c r="AU1056">
        <v>0</v>
      </c>
      <c r="AV1056">
        <v>0</v>
      </c>
      <c r="AW1056">
        <v>1</v>
      </c>
      <c r="AX1056">
        <v>0</v>
      </c>
      <c r="AY1056" s="15">
        <v>0</v>
      </c>
      <c r="AZ1056">
        <v>0</v>
      </c>
      <c r="BA1056">
        <v>1</v>
      </c>
      <c r="BB1056" s="15">
        <v>0</v>
      </c>
      <c r="BC1056">
        <v>2675</v>
      </c>
      <c r="BD1056">
        <v>153</v>
      </c>
      <c r="BE1056" s="21">
        <v>0.26400000000000001</v>
      </c>
      <c r="BF1056" s="21">
        <v>35.6</v>
      </c>
      <c r="BG1056">
        <v>1</v>
      </c>
      <c r="BH1056">
        <v>0</v>
      </c>
      <c r="BI1056">
        <v>0</v>
      </c>
      <c r="BJ1056">
        <v>0</v>
      </c>
      <c r="BK1056">
        <v>0</v>
      </c>
      <c r="BL1056" s="15">
        <v>0</v>
      </c>
      <c r="BM1056">
        <v>0</v>
      </c>
      <c r="BN1056">
        <v>0</v>
      </c>
      <c r="BO1056">
        <v>1</v>
      </c>
      <c r="BP1056" s="15">
        <v>0</v>
      </c>
      <c r="BQ1056">
        <v>0</v>
      </c>
      <c r="BR1056">
        <v>0</v>
      </c>
      <c r="BS1056" s="15">
        <v>0</v>
      </c>
      <c r="BT1056">
        <v>1</v>
      </c>
      <c r="BU1056">
        <v>0</v>
      </c>
      <c r="BV1056">
        <v>1</v>
      </c>
      <c r="BW1056">
        <v>1</v>
      </c>
      <c r="BX1056">
        <v>0</v>
      </c>
      <c r="BY1056">
        <v>0</v>
      </c>
      <c r="BZ1056">
        <v>1</v>
      </c>
      <c r="CA1056">
        <v>0</v>
      </c>
      <c r="CB1056">
        <v>0</v>
      </c>
      <c r="CC1056">
        <v>0</v>
      </c>
      <c r="CD1056">
        <v>0</v>
      </c>
      <c r="CE1056" s="15">
        <v>1</v>
      </c>
      <c r="CF1056">
        <v>0.29799999999999999</v>
      </c>
      <c r="CG1056">
        <v>15</v>
      </c>
      <c r="CH1056">
        <v>1</v>
      </c>
      <c r="CI1056">
        <v>0</v>
      </c>
      <c r="CJ1056">
        <v>40</v>
      </c>
      <c r="CK1056" s="28" t="s">
        <v>80</v>
      </c>
    </row>
    <row r="1057" spans="1:89" x14ac:dyDescent="0.35">
      <c r="A1057">
        <v>1056</v>
      </c>
      <c r="B1057">
        <v>71</v>
      </c>
      <c r="C1057" s="21" t="s">
        <v>239</v>
      </c>
      <c r="D1057" s="11">
        <v>2.8</v>
      </c>
      <c r="E1057" s="12">
        <f t="shared" si="179"/>
        <v>1.3517241379310341</v>
      </c>
      <c r="F1057" s="7">
        <v>2.0714285714285721</v>
      </c>
      <c r="G1057" s="8">
        <v>0</v>
      </c>
      <c r="H1057" s="9">
        <v>0</v>
      </c>
      <c r="I1057" s="9">
        <v>0</v>
      </c>
      <c r="J1057" s="9">
        <v>0</v>
      </c>
      <c r="K1057" s="9">
        <v>1</v>
      </c>
      <c r="L1057" s="8">
        <v>9106</v>
      </c>
      <c r="M1057" s="9">
        <v>25</v>
      </c>
      <c r="N1057" s="9">
        <f t="shared" si="177"/>
        <v>9080</v>
      </c>
      <c r="O1057" s="9">
        <f t="shared" si="178"/>
        <v>33</v>
      </c>
      <c r="P1057" s="7">
        <v>9.6999999999999993</v>
      </c>
      <c r="Q1057" s="7">
        <v>16.16</v>
      </c>
      <c r="R1057" s="9">
        <v>0</v>
      </c>
      <c r="S1057" s="9">
        <v>1</v>
      </c>
      <c r="T1057" s="9">
        <v>1</v>
      </c>
      <c r="U1057" s="9">
        <v>0</v>
      </c>
      <c r="V1057" s="9">
        <v>0</v>
      </c>
      <c r="W1057" s="25">
        <v>0</v>
      </c>
      <c r="X1057" s="9">
        <v>0</v>
      </c>
      <c r="Y1057" s="9">
        <v>1</v>
      </c>
      <c r="Z1057" s="25">
        <v>0</v>
      </c>
      <c r="AA1057" s="9">
        <v>0</v>
      </c>
      <c r="AB1057" s="25">
        <v>1</v>
      </c>
      <c r="AC1057" s="17">
        <v>2012</v>
      </c>
      <c r="AD1057" s="27">
        <v>9.0999999999999998E-2</v>
      </c>
      <c r="AE1057" s="27">
        <v>0.29499999999999998</v>
      </c>
      <c r="AF1057" s="27">
        <v>0.47799999999999998</v>
      </c>
      <c r="AG1057" s="34">
        <v>0.13600000000000001</v>
      </c>
      <c r="AH1057" s="33">
        <v>1</v>
      </c>
      <c r="AI1057" s="15">
        <v>0</v>
      </c>
      <c r="AJ1057">
        <v>0.627</v>
      </c>
      <c r="AK1057" s="31">
        <v>0.373</v>
      </c>
      <c r="AL1057">
        <v>0.68600000000000005</v>
      </c>
      <c r="AM1057" s="31">
        <v>0.314</v>
      </c>
      <c r="AN1057">
        <v>0</v>
      </c>
      <c r="AO1057" s="15">
        <v>1</v>
      </c>
      <c r="AP1057">
        <v>0.42699999999999999</v>
      </c>
      <c r="AQ1057" s="15">
        <v>0.57299999999999995</v>
      </c>
      <c r="AR1057" s="15" t="s">
        <v>6</v>
      </c>
      <c r="AS1057">
        <v>0</v>
      </c>
      <c r="AT1057">
        <v>0</v>
      </c>
      <c r="AU1057">
        <v>0</v>
      </c>
      <c r="AV1057">
        <v>0</v>
      </c>
      <c r="AW1057">
        <v>1</v>
      </c>
      <c r="AX1057">
        <v>0</v>
      </c>
      <c r="AY1057" s="15">
        <v>0</v>
      </c>
      <c r="AZ1057">
        <v>0</v>
      </c>
      <c r="BA1057">
        <v>1</v>
      </c>
      <c r="BB1057" s="15">
        <v>0</v>
      </c>
      <c r="BC1057">
        <v>2675</v>
      </c>
      <c r="BD1057">
        <v>153</v>
      </c>
      <c r="BE1057" s="21">
        <v>0.26400000000000001</v>
      </c>
      <c r="BF1057" s="21">
        <v>35.6</v>
      </c>
      <c r="BG1057">
        <v>1</v>
      </c>
      <c r="BH1057">
        <v>0</v>
      </c>
      <c r="BI1057">
        <v>0</v>
      </c>
      <c r="BJ1057">
        <v>0</v>
      </c>
      <c r="BK1057">
        <v>0</v>
      </c>
      <c r="BL1057" s="15">
        <v>0</v>
      </c>
      <c r="BM1057">
        <v>0</v>
      </c>
      <c r="BN1057">
        <v>0</v>
      </c>
      <c r="BO1057">
        <v>1</v>
      </c>
      <c r="BP1057" s="15">
        <v>0</v>
      </c>
      <c r="BQ1057">
        <v>0</v>
      </c>
      <c r="BR1057">
        <v>0</v>
      </c>
      <c r="BS1057" s="15">
        <v>0</v>
      </c>
      <c r="BT1057">
        <v>1</v>
      </c>
      <c r="BU1057">
        <v>0</v>
      </c>
      <c r="BV1057">
        <v>1</v>
      </c>
      <c r="BW1057">
        <v>1</v>
      </c>
      <c r="BX1057">
        <v>0</v>
      </c>
      <c r="BY1057">
        <v>0</v>
      </c>
      <c r="BZ1057">
        <v>1</v>
      </c>
      <c r="CA1057">
        <v>0</v>
      </c>
      <c r="CB1057">
        <v>0</v>
      </c>
      <c r="CC1057">
        <v>0</v>
      </c>
      <c r="CD1057">
        <v>0</v>
      </c>
      <c r="CE1057" s="15">
        <v>1</v>
      </c>
      <c r="CF1057">
        <v>0.29799999999999999</v>
      </c>
      <c r="CG1057">
        <v>15</v>
      </c>
      <c r="CH1057">
        <v>1</v>
      </c>
      <c r="CI1057">
        <v>0</v>
      </c>
      <c r="CJ1057">
        <v>40</v>
      </c>
      <c r="CK1057" s="28" t="s">
        <v>80</v>
      </c>
    </row>
    <row r="1058" spans="1:89" x14ac:dyDescent="0.35">
      <c r="A1058">
        <v>1057</v>
      </c>
      <c r="B1058">
        <v>71</v>
      </c>
      <c r="C1058" s="21" t="s">
        <v>239</v>
      </c>
      <c r="D1058" s="11">
        <v>6.5</v>
      </c>
      <c r="E1058" s="12">
        <f t="shared" si="179"/>
        <v>0.85880829015544036</v>
      </c>
      <c r="F1058" s="7">
        <v>7.5686274509803928</v>
      </c>
      <c r="G1058" s="8">
        <v>0</v>
      </c>
      <c r="H1058" s="9">
        <v>0</v>
      </c>
      <c r="I1058" s="9">
        <v>0</v>
      </c>
      <c r="J1058" s="9">
        <v>0</v>
      </c>
      <c r="K1058" s="9">
        <v>1</v>
      </c>
      <c r="L1058" s="8">
        <v>9106</v>
      </c>
      <c r="M1058" s="9">
        <v>25</v>
      </c>
      <c r="N1058" s="9">
        <f t="shared" si="177"/>
        <v>9080</v>
      </c>
      <c r="O1058" s="9">
        <f t="shared" si="178"/>
        <v>33</v>
      </c>
      <c r="P1058" s="7">
        <v>9.6999999999999993</v>
      </c>
      <c r="Q1058" s="7">
        <v>16.16</v>
      </c>
      <c r="R1058" s="9">
        <v>0</v>
      </c>
      <c r="S1058" s="9">
        <v>1</v>
      </c>
      <c r="T1058" s="9">
        <v>1</v>
      </c>
      <c r="U1058" s="9">
        <v>0</v>
      </c>
      <c r="V1058" s="9">
        <v>0</v>
      </c>
      <c r="W1058" s="25">
        <v>0</v>
      </c>
      <c r="X1058" s="9">
        <v>0</v>
      </c>
      <c r="Y1058" s="9">
        <v>1</v>
      </c>
      <c r="Z1058" s="25">
        <v>0</v>
      </c>
      <c r="AA1058" s="9">
        <v>0</v>
      </c>
      <c r="AB1058" s="25">
        <v>1</v>
      </c>
      <c r="AC1058" s="17">
        <v>2012</v>
      </c>
      <c r="AD1058" s="27">
        <v>9.0999999999999998E-2</v>
      </c>
      <c r="AE1058" s="27">
        <v>0.29499999999999998</v>
      </c>
      <c r="AF1058" s="27">
        <v>0.47799999999999998</v>
      </c>
      <c r="AG1058" s="34">
        <v>0.13600000000000001</v>
      </c>
      <c r="AH1058" s="33">
        <v>1</v>
      </c>
      <c r="AI1058" s="15">
        <v>0</v>
      </c>
      <c r="AJ1058">
        <v>0.627</v>
      </c>
      <c r="AK1058" s="31">
        <v>0.373</v>
      </c>
      <c r="AL1058">
        <v>0.68600000000000005</v>
      </c>
      <c r="AM1058" s="31">
        <v>0.314</v>
      </c>
      <c r="AN1058">
        <v>0</v>
      </c>
      <c r="AO1058" s="15">
        <v>1</v>
      </c>
      <c r="AP1058">
        <v>0.42699999999999999</v>
      </c>
      <c r="AQ1058" s="15">
        <v>0.57299999999999995</v>
      </c>
      <c r="AR1058" s="15" t="s">
        <v>6</v>
      </c>
      <c r="AS1058">
        <v>0</v>
      </c>
      <c r="AT1058">
        <v>0</v>
      </c>
      <c r="AU1058">
        <v>0</v>
      </c>
      <c r="AV1058">
        <v>0</v>
      </c>
      <c r="AW1058">
        <v>1</v>
      </c>
      <c r="AX1058">
        <v>0</v>
      </c>
      <c r="AY1058" s="15">
        <v>0</v>
      </c>
      <c r="AZ1058">
        <v>0</v>
      </c>
      <c r="BA1058">
        <v>1</v>
      </c>
      <c r="BB1058" s="15">
        <v>0</v>
      </c>
      <c r="BC1058">
        <v>2675</v>
      </c>
      <c r="BD1058">
        <v>153</v>
      </c>
      <c r="BE1058" s="21">
        <v>0.26400000000000001</v>
      </c>
      <c r="BF1058" s="21">
        <v>35.6</v>
      </c>
      <c r="BG1058">
        <v>1</v>
      </c>
      <c r="BH1058">
        <v>0</v>
      </c>
      <c r="BI1058">
        <v>0</v>
      </c>
      <c r="BJ1058">
        <v>0</v>
      </c>
      <c r="BK1058">
        <v>0</v>
      </c>
      <c r="BL1058" s="15">
        <v>0</v>
      </c>
      <c r="BM1058">
        <v>0</v>
      </c>
      <c r="BN1058">
        <v>0</v>
      </c>
      <c r="BO1058">
        <v>1</v>
      </c>
      <c r="BP1058" s="15">
        <v>0</v>
      </c>
      <c r="BQ1058">
        <v>0</v>
      </c>
      <c r="BR1058">
        <v>0</v>
      </c>
      <c r="BS1058" s="15">
        <v>0</v>
      </c>
      <c r="BT1058">
        <v>1</v>
      </c>
      <c r="BU1058">
        <v>0</v>
      </c>
      <c r="BV1058">
        <v>1</v>
      </c>
      <c r="BW1058">
        <v>1</v>
      </c>
      <c r="BX1058">
        <v>0</v>
      </c>
      <c r="BY1058">
        <v>0</v>
      </c>
      <c r="BZ1058">
        <v>1</v>
      </c>
      <c r="CA1058">
        <v>0</v>
      </c>
      <c r="CB1058">
        <v>0</v>
      </c>
      <c r="CC1058">
        <v>0</v>
      </c>
      <c r="CD1058">
        <v>0</v>
      </c>
      <c r="CE1058" s="15">
        <v>1</v>
      </c>
      <c r="CF1058">
        <v>0.29799999999999999</v>
      </c>
      <c r="CG1058">
        <v>15</v>
      </c>
      <c r="CH1058">
        <v>1</v>
      </c>
      <c r="CI1058">
        <v>0</v>
      </c>
      <c r="CJ1058">
        <v>40</v>
      </c>
      <c r="CK1058" s="28" t="s">
        <v>80</v>
      </c>
    </row>
    <row r="1059" spans="1:89" x14ac:dyDescent="0.35">
      <c r="A1059">
        <v>1058</v>
      </c>
      <c r="B1059">
        <v>71</v>
      </c>
      <c r="C1059" s="21" t="s">
        <v>239</v>
      </c>
      <c r="D1059" s="11">
        <v>2.5</v>
      </c>
      <c r="E1059" s="12">
        <f t="shared" si="179"/>
        <v>0.48032407407407407</v>
      </c>
      <c r="F1059" s="7">
        <v>5.2048192771084336</v>
      </c>
      <c r="G1059" s="8">
        <v>0</v>
      </c>
      <c r="H1059" s="9">
        <v>0</v>
      </c>
      <c r="I1059" s="9">
        <v>0</v>
      </c>
      <c r="J1059" s="9">
        <v>0</v>
      </c>
      <c r="K1059" s="9">
        <v>1</v>
      </c>
      <c r="L1059" s="8">
        <v>9106</v>
      </c>
      <c r="M1059" s="9">
        <v>25</v>
      </c>
      <c r="N1059" s="9">
        <f t="shared" si="177"/>
        <v>9080</v>
      </c>
      <c r="O1059" s="9">
        <f t="shared" si="178"/>
        <v>33</v>
      </c>
      <c r="P1059" s="7">
        <v>9.6999999999999993</v>
      </c>
      <c r="Q1059" s="7">
        <v>16.16</v>
      </c>
      <c r="R1059" s="9">
        <v>0</v>
      </c>
      <c r="S1059" s="9">
        <v>1</v>
      </c>
      <c r="T1059" s="9">
        <v>1</v>
      </c>
      <c r="U1059" s="9">
        <v>0</v>
      </c>
      <c r="V1059" s="9">
        <v>0</v>
      </c>
      <c r="W1059" s="25">
        <v>0</v>
      </c>
      <c r="X1059" s="9">
        <v>0</v>
      </c>
      <c r="Y1059" s="9">
        <v>1</v>
      </c>
      <c r="Z1059" s="25">
        <v>0</v>
      </c>
      <c r="AA1059" s="9">
        <v>0</v>
      </c>
      <c r="AB1059" s="25">
        <v>1</v>
      </c>
      <c r="AC1059" s="17">
        <v>2012</v>
      </c>
      <c r="AD1059" s="27">
        <v>9.0999999999999998E-2</v>
      </c>
      <c r="AE1059" s="27">
        <v>0.29499999999999998</v>
      </c>
      <c r="AF1059" s="27">
        <v>0.47799999999999998</v>
      </c>
      <c r="AG1059" s="34">
        <v>0.13600000000000001</v>
      </c>
      <c r="AH1059" s="33">
        <v>1</v>
      </c>
      <c r="AI1059" s="15">
        <v>0</v>
      </c>
      <c r="AJ1059">
        <v>0.627</v>
      </c>
      <c r="AK1059" s="31">
        <v>0.373</v>
      </c>
      <c r="AL1059">
        <v>0.68600000000000005</v>
      </c>
      <c r="AM1059" s="31">
        <v>0.314</v>
      </c>
      <c r="AN1059">
        <v>0</v>
      </c>
      <c r="AO1059" s="15">
        <v>1</v>
      </c>
      <c r="AP1059">
        <v>0.42699999999999999</v>
      </c>
      <c r="AQ1059" s="15">
        <v>0.57299999999999995</v>
      </c>
      <c r="AR1059" s="15" t="s">
        <v>6</v>
      </c>
      <c r="AS1059">
        <v>0</v>
      </c>
      <c r="AT1059">
        <v>0</v>
      </c>
      <c r="AU1059">
        <v>0</v>
      </c>
      <c r="AV1059">
        <v>0</v>
      </c>
      <c r="AW1059">
        <v>1</v>
      </c>
      <c r="AX1059">
        <v>0</v>
      </c>
      <c r="AY1059" s="15">
        <v>0</v>
      </c>
      <c r="AZ1059">
        <v>0</v>
      </c>
      <c r="BA1059">
        <v>1</v>
      </c>
      <c r="BB1059" s="15">
        <v>0</v>
      </c>
      <c r="BC1059">
        <v>2675</v>
      </c>
      <c r="BD1059">
        <v>153</v>
      </c>
      <c r="BE1059" s="21">
        <v>0.26400000000000001</v>
      </c>
      <c r="BF1059" s="21">
        <v>35.6</v>
      </c>
      <c r="BG1059">
        <v>1</v>
      </c>
      <c r="BH1059">
        <v>0</v>
      </c>
      <c r="BI1059">
        <v>0</v>
      </c>
      <c r="BJ1059">
        <v>0</v>
      </c>
      <c r="BK1059">
        <v>0</v>
      </c>
      <c r="BL1059" s="15">
        <v>0</v>
      </c>
      <c r="BM1059">
        <v>0</v>
      </c>
      <c r="BN1059">
        <v>0</v>
      </c>
      <c r="BO1059">
        <v>1</v>
      </c>
      <c r="BP1059" s="15">
        <v>0</v>
      </c>
      <c r="BQ1059">
        <v>0</v>
      </c>
      <c r="BR1059">
        <v>0</v>
      </c>
      <c r="BS1059" s="15">
        <v>0</v>
      </c>
      <c r="BT1059">
        <v>1</v>
      </c>
      <c r="BU1059">
        <v>0</v>
      </c>
      <c r="BV1059">
        <v>1</v>
      </c>
      <c r="BW1059">
        <v>1</v>
      </c>
      <c r="BX1059">
        <v>0</v>
      </c>
      <c r="BY1059">
        <v>0</v>
      </c>
      <c r="BZ1059">
        <v>1</v>
      </c>
      <c r="CA1059">
        <v>0</v>
      </c>
      <c r="CB1059">
        <v>0</v>
      </c>
      <c r="CC1059">
        <v>0</v>
      </c>
      <c r="CD1059">
        <v>0</v>
      </c>
      <c r="CE1059" s="15">
        <v>1</v>
      </c>
      <c r="CF1059">
        <v>0.29799999999999999</v>
      </c>
      <c r="CG1059">
        <v>15</v>
      </c>
      <c r="CH1059">
        <v>1</v>
      </c>
      <c r="CI1059">
        <v>0</v>
      </c>
      <c r="CJ1059">
        <v>40</v>
      </c>
      <c r="CK1059" s="28" t="s">
        <v>80</v>
      </c>
    </row>
    <row r="1060" spans="1:89" x14ac:dyDescent="0.35">
      <c r="A1060">
        <v>1059</v>
      </c>
      <c r="B1060">
        <v>71</v>
      </c>
      <c r="C1060" s="21" t="s">
        <v>239</v>
      </c>
      <c r="D1060" s="11">
        <v>10.5</v>
      </c>
      <c r="E1060" s="12">
        <f t="shared" si="179"/>
        <v>0.7865168539325843</v>
      </c>
      <c r="F1060" s="7">
        <v>13.35</v>
      </c>
      <c r="G1060" s="8">
        <v>0</v>
      </c>
      <c r="H1060" s="9">
        <v>0</v>
      </c>
      <c r="I1060" s="9">
        <v>0</v>
      </c>
      <c r="J1060" s="9">
        <v>0</v>
      </c>
      <c r="K1060" s="9">
        <v>1</v>
      </c>
      <c r="L1060" s="8">
        <v>9106</v>
      </c>
      <c r="M1060" s="9">
        <v>25</v>
      </c>
      <c r="N1060" s="9">
        <f t="shared" si="177"/>
        <v>9080</v>
      </c>
      <c r="O1060" s="9">
        <f t="shared" si="178"/>
        <v>33</v>
      </c>
      <c r="P1060" s="7">
        <v>9.6999999999999993</v>
      </c>
      <c r="Q1060" s="7">
        <v>16.16</v>
      </c>
      <c r="R1060" s="9">
        <v>0</v>
      </c>
      <c r="S1060" s="9">
        <v>1</v>
      </c>
      <c r="T1060" s="9">
        <v>1</v>
      </c>
      <c r="U1060" s="9">
        <v>0</v>
      </c>
      <c r="V1060" s="9">
        <v>0</v>
      </c>
      <c r="W1060" s="25">
        <v>0</v>
      </c>
      <c r="X1060" s="9">
        <v>0</v>
      </c>
      <c r="Y1060" s="9">
        <v>1</v>
      </c>
      <c r="Z1060" s="25">
        <v>0</v>
      </c>
      <c r="AA1060" s="9">
        <v>0</v>
      </c>
      <c r="AB1060" s="25">
        <v>1</v>
      </c>
      <c r="AC1060" s="17">
        <v>2012</v>
      </c>
      <c r="AD1060" s="27">
        <v>9.0999999999999998E-2</v>
      </c>
      <c r="AE1060" s="27">
        <v>0.29499999999999998</v>
      </c>
      <c r="AF1060" s="27">
        <v>0.47799999999999998</v>
      </c>
      <c r="AG1060" s="34">
        <v>0.13600000000000001</v>
      </c>
      <c r="AH1060" s="33">
        <v>1</v>
      </c>
      <c r="AI1060" s="15">
        <v>0</v>
      </c>
      <c r="AJ1060">
        <v>0.627</v>
      </c>
      <c r="AK1060" s="31">
        <v>0.373</v>
      </c>
      <c r="AL1060">
        <v>0.68600000000000005</v>
      </c>
      <c r="AM1060" s="31">
        <v>0.314</v>
      </c>
      <c r="AN1060">
        <v>0</v>
      </c>
      <c r="AO1060" s="15">
        <v>1</v>
      </c>
      <c r="AP1060">
        <v>0.42699999999999999</v>
      </c>
      <c r="AQ1060" s="15">
        <v>0.57299999999999995</v>
      </c>
      <c r="AR1060" s="15" t="s">
        <v>6</v>
      </c>
      <c r="AS1060">
        <v>0</v>
      </c>
      <c r="AT1060">
        <v>0</v>
      </c>
      <c r="AU1060">
        <v>0</v>
      </c>
      <c r="AV1060">
        <v>0</v>
      </c>
      <c r="AW1060">
        <v>1</v>
      </c>
      <c r="AX1060">
        <v>0</v>
      </c>
      <c r="AY1060" s="15">
        <v>0</v>
      </c>
      <c r="AZ1060">
        <v>0</v>
      </c>
      <c r="BA1060">
        <v>1</v>
      </c>
      <c r="BB1060" s="15">
        <v>0</v>
      </c>
      <c r="BC1060">
        <v>2675</v>
      </c>
      <c r="BD1060">
        <v>153</v>
      </c>
      <c r="BE1060" s="21">
        <v>0.26400000000000001</v>
      </c>
      <c r="BF1060" s="21">
        <v>35.6</v>
      </c>
      <c r="BG1060">
        <v>1</v>
      </c>
      <c r="BH1060">
        <v>0</v>
      </c>
      <c r="BI1060">
        <v>0</v>
      </c>
      <c r="BJ1060">
        <v>0</v>
      </c>
      <c r="BK1060">
        <v>0</v>
      </c>
      <c r="BL1060" s="15">
        <v>0</v>
      </c>
      <c r="BM1060">
        <v>0</v>
      </c>
      <c r="BN1060">
        <v>0</v>
      </c>
      <c r="BO1060">
        <v>1</v>
      </c>
      <c r="BP1060" s="15">
        <v>0</v>
      </c>
      <c r="BQ1060">
        <v>0</v>
      </c>
      <c r="BR1060">
        <v>0</v>
      </c>
      <c r="BS1060" s="15">
        <v>0</v>
      </c>
      <c r="BT1060">
        <v>1</v>
      </c>
      <c r="BU1060">
        <v>0</v>
      </c>
      <c r="BV1060">
        <v>1</v>
      </c>
      <c r="BW1060">
        <v>1</v>
      </c>
      <c r="BX1060">
        <v>0</v>
      </c>
      <c r="BY1060">
        <v>0</v>
      </c>
      <c r="BZ1060">
        <v>1</v>
      </c>
      <c r="CA1060">
        <v>0</v>
      </c>
      <c r="CB1060">
        <v>0</v>
      </c>
      <c r="CC1060">
        <v>0</v>
      </c>
      <c r="CD1060">
        <v>0</v>
      </c>
      <c r="CE1060" s="15">
        <v>1</v>
      </c>
      <c r="CF1060">
        <v>0.29799999999999999</v>
      </c>
      <c r="CG1060">
        <v>15</v>
      </c>
      <c r="CH1060">
        <v>1</v>
      </c>
      <c r="CI1060">
        <v>0</v>
      </c>
      <c r="CJ1060">
        <v>40</v>
      </c>
      <c r="CK1060" s="28" t="s">
        <v>80</v>
      </c>
    </row>
    <row r="1061" spans="1:89" x14ac:dyDescent="0.35">
      <c r="A1061">
        <v>1060</v>
      </c>
      <c r="B1061">
        <v>71</v>
      </c>
      <c r="C1061" s="21" t="s">
        <v>239</v>
      </c>
      <c r="D1061" s="11">
        <v>3</v>
      </c>
      <c r="E1061" s="12">
        <f t="shared" si="179"/>
        <v>1.6046511627906981</v>
      </c>
      <c r="F1061" s="7">
        <v>1.869565217391304</v>
      </c>
      <c r="G1061" s="8">
        <v>0</v>
      </c>
      <c r="H1061" s="9">
        <v>0</v>
      </c>
      <c r="I1061" s="9">
        <v>0</v>
      </c>
      <c r="J1061" s="9">
        <v>0</v>
      </c>
      <c r="K1061" s="9">
        <v>1</v>
      </c>
      <c r="L1061" s="8">
        <v>4491</v>
      </c>
      <c r="M1061" s="9">
        <v>7</v>
      </c>
      <c r="N1061" s="9">
        <f t="shared" si="177"/>
        <v>4483</v>
      </c>
      <c r="O1061" s="9">
        <f t="shared" si="178"/>
        <v>33</v>
      </c>
      <c r="P1061" s="7">
        <v>9.6</v>
      </c>
      <c r="Q1061" s="7">
        <v>19.399999999999999</v>
      </c>
      <c r="R1061" s="9">
        <v>0</v>
      </c>
      <c r="S1061" s="9">
        <v>1</v>
      </c>
      <c r="T1061" s="9">
        <v>1</v>
      </c>
      <c r="U1061" s="9">
        <v>0</v>
      </c>
      <c r="V1061" s="9">
        <v>0</v>
      </c>
      <c r="W1061" s="25">
        <v>0</v>
      </c>
      <c r="X1061" s="9">
        <v>0</v>
      </c>
      <c r="Y1061" s="9">
        <v>1</v>
      </c>
      <c r="Z1061" s="25">
        <v>0</v>
      </c>
      <c r="AA1061" s="9">
        <v>0</v>
      </c>
      <c r="AB1061" s="25">
        <v>1</v>
      </c>
      <c r="AC1061" s="17">
        <v>2010</v>
      </c>
      <c r="AD1061" s="27">
        <v>2.1999999999999999E-2</v>
      </c>
      <c r="AE1061" s="27">
        <v>0.17299999999999999</v>
      </c>
      <c r="AF1061" s="27">
        <v>0.63600000000000001</v>
      </c>
      <c r="AG1061" s="34">
        <v>0.16900000000000001</v>
      </c>
      <c r="AH1061" s="33">
        <v>1</v>
      </c>
      <c r="AI1061" s="15">
        <v>0</v>
      </c>
      <c r="AJ1061" s="27">
        <v>0.53800000000000003</v>
      </c>
      <c r="AK1061" s="31">
        <v>0.46200000000000002</v>
      </c>
      <c r="AL1061">
        <v>0.755</v>
      </c>
      <c r="AM1061" s="31">
        <v>0.245</v>
      </c>
      <c r="AN1061">
        <v>0</v>
      </c>
      <c r="AO1061" s="15">
        <v>1</v>
      </c>
      <c r="AP1061">
        <v>0.19600000000000001</v>
      </c>
      <c r="AQ1061" s="15">
        <v>0.80400000000000005</v>
      </c>
      <c r="AR1061" s="15" t="s">
        <v>202</v>
      </c>
      <c r="AS1061">
        <v>0</v>
      </c>
      <c r="AT1061">
        <v>0</v>
      </c>
      <c r="AU1061">
        <v>0</v>
      </c>
      <c r="AV1061">
        <v>0</v>
      </c>
      <c r="AW1061">
        <v>1</v>
      </c>
      <c r="AX1061">
        <v>0</v>
      </c>
      <c r="AY1061" s="15">
        <v>0</v>
      </c>
      <c r="AZ1061">
        <v>0</v>
      </c>
      <c r="BA1061">
        <v>1</v>
      </c>
      <c r="BB1061" s="15">
        <v>0</v>
      </c>
      <c r="BC1061">
        <v>3067</v>
      </c>
      <c r="BD1061">
        <v>155</v>
      </c>
      <c r="BE1061" s="21">
        <v>0.39700000000000002</v>
      </c>
      <c r="BF1061" s="21">
        <v>37.4</v>
      </c>
      <c r="BG1061">
        <v>1</v>
      </c>
      <c r="BH1061">
        <v>0</v>
      </c>
      <c r="BI1061">
        <v>0</v>
      </c>
      <c r="BJ1061">
        <v>0</v>
      </c>
      <c r="BK1061">
        <v>0</v>
      </c>
      <c r="BL1061" s="15">
        <v>0</v>
      </c>
      <c r="BM1061">
        <v>0</v>
      </c>
      <c r="BN1061">
        <v>0</v>
      </c>
      <c r="BO1061">
        <v>1</v>
      </c>
      <c r="BP1061" s="15">
        <v>0</v>
      </c>
      <c r="BQ1061">
        <v>0</v>
      </c>
      <c r="BR1061">
        <v>0</v>
      </c>
      <c r="BS1061" s="15">
        <v>0</v>
      </c>
      <c r="BT1061">
        <v>0</v>
      </c>
      <c r="BU1061">
        <v>0</v>
      </c>
      <c r="BV1061">
        <v>1</v>
      </c>
      <c r="BW1061">
        <v>1</v>
      </c>
      <c r="BX1061">
        <v>0</v>
      </c>
      <c r="BY1061">
        <v>0</v>
      </c>
      <c r="BZ1061">
        <v>0</v>
      </c>
      <c r="CA1061">
        <v>0</v>
      </c>
      <c r="CB1061">
        <v>0</v>
      </c>
      <c r="CC1061">
        <v>0</v>
      </c>
      <c r="CD1061">
        <v>0</v>
      </c>
      <c r="CE1061" s="15">
        <v>0</v>
      </c>
      <c r="CF1061">
        <v>0.29799999999999999</v>
      </c>
      <c r="CG1061">
        <v>15</v>
      </c>
      <c r="CH1061">
        <v>1</v>
      </c>
      <c r="CI1061">
        <v>0</v>
      </c>
      <c r="CJ1061">
        <v>40</v>
      </c>
      <c r="CK1061" s="28" t="s">
        <v>80</v>
      </c>
    </row>
    <row r="1062" spans="1:89" x14ac:dyDescent="0.35">
      <c r="A1062">
        <v>1061</v>
      </c>
      <c r="B1062">
        <v>71</v>
      </c>
      <c r="C1062" s="21" t="s">
        <v>239</v>
      </c>
      <c r="D1062" s="11">
        <v>3.7</v>
      </c>
      <c r="E1062" s="12">
        <f t="shared" si="179"/>
        <v>1.0060422960725075</v>
      </c>
      <c r="F1062" s="7">
        <v>3.677777777777778</v>
      </c>
      <c r="G1062" s="8">
        <v>0</v>
      </c>
      <c r="H1062" s="9">
        <v>0</v>
      </c>
      <c r="I1062" s="9">
        <v>0</v>
      </c>
      <c r="J1062" s="9">
        <v>0</v>
      </c>
      <c r="K1062" s="9">
        <v>1</v>
      </c>
      <c r="L1062" s="8">
        <v>4491</v>
      </c>
      <c r="M1062" s="9">
        <v>7</v>
      </c>
      <c r="N1062" s="9">
        <f t="shared" si="177"/>
        <v>4483</v>
      </c>
      <c r="O1062" s="9">
        <f t="shared" si="178"/>
        <v>33</v>
      </c>
      <c r="P1062" s="7">
        <v>9.6</v>
      </c>
      <c r="Q1062" s="7">
        <v>19.399999999999999</v>
      </c>
      <c r="R1062" s="9">
        <v>0</v>
      </c>
      <c r="S1062" s="9">
        <v>1</v>
      </c>
      <c r="T1062" s="9">
        <v>1</v>
      </c>
      <c r="U1062" s="9">
        <v>0</v>
      </c>
      <c r="V1062" s="9">
        <v>0</v>
      </c>
      <c r="W1062" s="25">
        <v>0</v>
      </c>
      <c r="X1062" s="9">
        <v>0</v>
      </c>
      <c r="Y1062" s="9">
        <v>1</v>
      </c>
      <c r="Z1062" s="25">
        <v>0</v>
      </c>
      <c r="AA1062" s="9">
        <v>0</v>
      </c>
      <c r="AB1062" s="25">
        <v>1</v>
      </c>
      <c r="AC1062" s="17">
        <v>2010</v>
      </c>
      <c r="AD1062" s="27">
        <v>2.1999999999999999E-2</v>
      </c>
      <c r="AE1062" s="27">
        <v>0.17299999999999999</v>
      </c>
      <c r="AF1062" s="27">
        <v>0.63600000000000001</v>
      </c>
      <c r="AG1062" s="34">
        <v>0.16900000000000001</v>
      </c>
      <c r="AH1062" s="33">
        <v>1</v>
      </c>
      <c r="AI1062" s="15">
        <v>0</v>
      </c>
      <c r="AJ1062" s="27">
        <v>0.53800000000000003</v>
      </c>
      <c r="AK1062" s="31">
        <v>0.46200000000000002</v>
      </c>
      <c r="AL1062">
        <v>0.755</v>
      </c>
      <c r="AM1062" s="31">
        <v>0.245</v>
      </c>
      <c r="AN1062">
        <v>0</v>
      </c>
      <c r="AO1062" s="15">
        <v>1</v>
      </c>
      <c r="AP1062">
        <v>0.19600000000000001</v>
      </c>
      <c r="AQ1062" s="15">
        <v>0.80400000000000005</v>
      </c>
      <c r="AR1062" s="15" t="s">
        <v>202</v>
      </c>
      <c r="AS1062">
        <v>0</v>
      </c>
      <c r="AT1062">
        <v>0</v>
      </c>
      <c r="AU1062">
        <v>0</v>
      </c>
      <c r="AV1062">
        <v>0</v>
      </c>
      <c r="AW1062">
        <v>1</v>
      </c>
      <c r="AX1062">
        <v>0</v>
      </c>
      <c r="AY1062" s="15">
        <v>0</v>
      </c>
      <c r="AZ1062">
        <v>0</v>
      </c>
      <c r="BA1062">
        <v>1</v>
      </c>
      <c r="BB1062" s="15">
        <v>0</v>
      </c>
      <c r="BC1062">
        <v>3067</v>
      </c>
      <c r="BD1062">
        <v>155</v>
      </c>
      <c r="BE1062" s="21">
        <v>0.39700000000000002</v>
      </c>
      <c r="BF1062" s="21">
        <v>37.4</v>
      </c>
      <c r="BG1062">
        <v>1</v>
      </c>
      <c r="BH1062">
        <v>0</v>
      </c>
      <c r="BI1062">
        <v>0</v>
      </c>
      <c r="BJ1062">
        <v>0</v>
      </c>
      <c r="BK1062">
        <v>0</v>
      </c>
      <c r="BL1062" s="15">
        <v>0</v>
      </c>
      <c r="BM1062">
        <v>0</v>
      </c>
      <c r="BN1062">
        <v>0</v>
      </c>
      <c r="BO1062">
        <v>1</v>
      </c>
      <c r="BP1062" s="15">
        <v>0</v>
      </c>
      <c r="BQ1062">
        <v>0</v>
      </c>
      <c r="BR1062">
        <v>0</v>
      </c>
      <c r="BS1062" s="15">
        <v>0</v>
      </c>
      <c r="BT1062">
        <v>0</v>
      </c>
      <c r="BU1062">
        <v>0</v>
      </c>
      <c r="BV1062">
        <v>1</v>
      </c>
      <c r="BW1062">
        <v>1</v>
      </c>
      <c r="BX1062">
        <v>0</v>
      </c>
      <c r="BY1062">
        <v>0</v>
      </c>
      <c r="BZ1062">
        <v>0</v>
      </c>
      <c r="CA1062">
        <v>0</v>
      </c>
      <c r="CB1062">
        <v>0</v>
      </c>
      <c r="CC1062">
        <v>0</v>
      </c>
      <c r="CD1062">
        <v>0</v>
      </c>
      <c r="CE1062" s="15">
        <v>0</v>
      </c>
      <c r="CF1062">
        <v>0.29799999999999999</v>
      </c>
      <c r="CG1062">
        <v>15</v>
      </c>
      <c r="CH1062">
        <v>1</v>
      </c>
      <c r="CI1062">
        <v>0</v>
      </c>
      <c r="CJ1062">
        <v>40</v>
      </c>
      <c r="CK1062" s="28" t="s">
        <v>80</v>
      </c>
    </row>
    <row r="1063" spans="1:89" x14ac:dyDescent="0.35">
      <c r="A1063">
        <v>1062</v>
      </c>
      <c r="B1063">
        <v>71</v>
      </c>
      <c r="C1063" s="21" t="s">
        <v>239</v>
      </c>
      <c r="D1063" s="11">
        <v>5.2</v>
      </c>
      <c r="E1063" s="12">
        <f t="shared" si="179"/>
        <v>1.0514285714285714</v>
      </c>
      <c r="F1063" s="7">
        <v>4.9456521739130439</v>
      </c>
      <c r="G1063" s="8">
        <v>0</v>
      </c>
      <c r="H1063" s="9">
        <v>0</v>
      </c>
      <c r="I1063" s="9">
        <v>0</v>
      </c>
      <c r="J1063" s="9">
        <v>0</v>
      </c>
      <c r="K1063" s="9">
        <v>1</v>
      </c>
      <c r="L1063" s="8">
        <v>4491</v>
      </c>
      <c r="M1063" s="9">
        <v>7</v>
      </c>
      <c r="N1063" s="9">
        <f t="shared" si="177"/>
        <v>4483</v>
      </c>
      <c r="O1063" s="9">
        <f t="shared" si="178"/>
        <v>33</v>
      </c>
      <c r="P1063" s="7">
        <v>9.6</v>
      </c>
      <c r="Q1063" s="7">
        <v>19.399999999999999</v>
      </c>
      <c r="R1063" s="9">
        <v>0</v>
      </c>
      <c r="S1063" s="9">
        <v>1</v>
      </c>
      <c r="T1063" s="9">
        <v>1</v>
      </c>
      <c r="U1063" s="9">
        <v>0</v>
      </c>
      <c r="V1063" s="9">
        <v>0</v>
      </c>
      <c r="W1063" s="25">
        <v>0</v>
      </c>
      <c r="X1063" s="9">
        <v>0</v>
      </c>
      <c r="Y1063" s="9">
        <v>1</v>
      </c>
      <c r="Z1063" s="25">
        <v>0</v>
      </c>
      <c r="AA1063" s="9">
        <v>0</v>
      </c>
      <c r="AB1063" s="25">
        <v>1</v>
      </c>
      <c r="AC1063" s="17">
        <v>2010</v>
      </c>
      <c r="AD1063" s="27">
        <v>2.1999999999999999E-2</v>
      </c>
      <c r="AE1063" s="27">
        <v>0.17299999999999999</v>
      </c>
      <c r="AF1063" s="27">
        <v>0.63600000000000001</v>
      </c>
      <c r="AG1063" s="34">
        <v>0.16900000000000001</v>
      </c>
      <c r="AH1063" s="33">
        <v>1</v>
      </c>
      <c r="AI1063" s="15">
        <v>0</v>
      </c>
      <c r="AJ1063" s="27">
        <v>0.53800000000000003</v>
      </c>
      <c r="AK1063" s="31">
        <v>0.46200000000000002</v>
      </c>
      <c r="AL1063">
        <v>0.755</v>
      </c>
      <c r="AM1063" s="31">
        <v>0.245</v>
      </c>
      <c r="AN1063">
        <v>0</v>
      </c>
      <c r="AO1063" s="15">
        <v>1</v>
      </c>
      <c r="AP1063">
        <v>0.19600000000000001</v>
      </c>
      <c r="AQ1063" s="15">
        <v>0.80400000000000005</v>
      </c>
      <c r="AR1063" s="15" t="s">
        <v>202</v>
      </c>
      <c r="AS1063">
        <v>0</v>
      </c>
      <c r="AT1063">
        <v>0</v>
      </c>
      <c r="AU1063">
        <v>0</v>
      </c>
      <c r="AV1063">
        <v>0</v>
      </c>
      <c r="AW1063">
        <v>1</v>
      </c>
      <c r="AX1063">
        <v>0</v>
      </c>
      <c r="AY1063" s="15">
        <v>0</v>
      </c>
      <c r="AZ1063">
        <v>0</v>
      </c>
      <c r="BA1063">
        <v>1</v>
      </c>
      <c r="BB1063" s="15">
        <v>0</v>
      </c>
      <c r="BC1063">
        <v>3067</v>
      </c>
      <c r="BD1063">
        <v>155</v>
      </c>
      <c r="BE1063" s="21">
        <v>0.39700000000000002</v>
      </c>
      <c r="BF1063" s="21">
        <v>37.4</v>
      </c>
      <c r="BG1063">
        <v>1</v>
      </c>
      <c r="BH1063">
        <v>0</v>
      </c>
      <c r="BI1063">
        <v>0</v>
      </c>
      <c r="BJ1063">
        <v>0</v>
      </c>
      <c r="BK1063">
        <v>0</v>
      </c>
      <c r="BL1063" s="15">
        <v>0</v>
      </c>
      <c r="BM1063">
        <v>0</v>
      </c>
      <c r="BN1063">
        <v>0</v>
      </c>
      <c r="BO1063">
        <v>1</v>
      </c>
      <c r="BP1063" s="15">
        <v>0</v>
      </c>
      <c r="BQ1063">
        <v>0</v>
      </c>
      <c r="BR1063">
        <v>0</v>
      </c>
      <c r="BS1063" s="15">
        <v>0</v>
      </c>
      <c r="BT1063">
        <v>0</v>
      </c>
      <c r="BU1063">
        <v>0</v>
      </c>
      <c r="BV1063">
        <v>1</v>
      </c>
      <c r="BW1063">
        <v>1</v>
      </c>
      <c r="BX1063">
        <v>0</v>
      </c>
      <c r="BY1063">
        <v>0</v>
      </c>
      <c r="BZ1063">
        <v>0</v>
      </c>
      <c r="CA1063">
        <v>0</v>
      </c>
      <c r="CB1063">
        <v>0</v>
      </c>
      <c r="CC1063">
        <v>0</v>
      </c>
      <c r="CD1063">
        <v>0</v>
      </c>
      <c r="CE1063" s="15">
        <v>0</v>
      </c>
      <c r="CF1063">
        <v>0.29799999999999999</v>
      </c>
      <c r="CG1063">
        <v>15</v>
      </c>
      <c r="CH1063">
        <v>1</v>
      </c>
      <c r="CI1063">
        <v>0</v>
      </c>
      <c r="CJ1063">
        <v>40</v>
      </c>
      <c r="CK1063" s="28" t="s">
        <v>80</v>
      </c>
    </row>
    <row r="1064" spans="1:89" x14ac:dyDescent="0.35">
      <c r="A1064">
        <v>1063</v>
      </c>
      <c r="B1064">
        <v>71</v>
      </c>
      <c r="C1064" s="21" t="s">
        <v>239</v>
      </c>
      <c r="D1064" s="11">
        <v>10.199999999999999</v>
      </c>
      <c r="E1064" s="12">
        <f t="shared" si="179"/>
        <v>1.5795716639209225</v>
      </c>
      <c r="F1064" s="7">
        <v>6.457446808510638</v>
      </c>
      <c r="G1064" s="8">
        <v>0</v>
      </c>
      <c r="H1064" s="9">
        <v>0</v>
      </c>
      <c r="I1064" s="9">
        <v>0</v>
      </c>
      <c r="J1064" s="9">
        <v>0</v>
      </c>
      <c r="K1064" s="9">
        <v>1</v>
      </c>
      <c r="L1064" s="8">
        <v>4491</v>
      </c>
      <c r="M1064" s="9">
        <v>7</v>
      </c>
      <c r="N1064" s="9">
        <f t="shared" si="177"/>
        <v>4483</v>
      </c>
      <c r="O1064" s="9">
        <f t="shared" si="178"/>
        <v>33</v>
      </c>
      <c r="P1064" s="7">
        <v>9.6</v>
      </c>
      <c r="Q1064" s="7">
        <v>19.399999999999999</v>
      </c>
      <c r="R1064" s="9">
        <v>0</v>
      </c>
      <c r="S1064" s="9">
        <v>1</v>
      </c>
      <c r="T1064" s="9">
        <v>1</v>
      </c>
      <c r="U1064" s="9">
        <v>0</v>
      </c>
      <c r="V1064" s="9">
        <v>0</v>
      </c>
      <c r="W1064" s="25">
        <v>0</v>
      </c>
      <c r="X1064" s="9">
        <v>0</v>
      </c>
      <c r="Y1064" s="9">
        <v>1</v>
      </c>
      <c r="Z1064" s="25">
        <v>0</v>
      </c>
      <c r="AA1064" s="9">
        <v>0</v>
      </c>
      <c r="AB1064" s="25">
        <v>1</v>
      </c>
      <c r="AC1064" s="17">
        <v>2010</v>
      </c>
      <c r="AD1064" s="27">
        <v>2.1999999999999999E-2</v>
      </c>
      <c r="AE1064" s="27">
        <v>0.17299999999999999</v>
      </c>
      <c r="AF1064" s="27">
        <v>0.63600000000000001</v>
      </c>
      <c r="AG1064" s="34">
        <v>0.16900000000000001</v>
      </c>
      <c r="AH1064" s="33">
        <v>1</v>
      </c>
      <c r="AI1064" s="15">
        <v>0</v>
      </c>
      <c r="AJ1064" s="27">
        <v>0.53800000000000003</v>
      </c>
      <c r="AK1064" s="31">
        <v>0.46200000000000002</v>
      </c>
      <c r="AL1064">
        <v>0.755</v>
      </c>
      <c r="AM1064" s="31">
        <v>0.245</v>
      </c>
      <c r="AN1064">
        <v>0</v>
      </c>
      <c r="AO1064" s="15">
        <v>1</v>
      </c>
      <c r="AP1064">
        <v>0.19600000000000001</v>
      </c>
      <c r="AQ1064" s="15">
        <v>0.80400000000000005</v>
      </c>
      <c r="AR1064" s="15" t="s">
        <v>202</v>
      </c>
      <c r="AS1064">
        <v>0</v>
      </c>
      <c r="AT1064">
        <v>0</v>
      </c>
      <c r="AU1064">
        <v>0</v>
      </c>
      <c r="AV1064">
        <v>0</v>
      </c>
      <c r="AW1064">
        <v>1</v>
      </c>
      <c r="AX1064">
        <v>0</v>
      </c>
      <c r="AY1064" s="15">
        <v>0</v>
      </c>
      <c r="AZ1064">
        <v>0</v>
      </c>
      <c r="BA1064">
        <v>1</v>
      </c>
      <c r="BB1064" s="15">
        <v>0</v>
      </c>
      <c r="BC1064">
        <v>3067</v>
      </c>
      <c r="BD1064">
        <v>155</v>
      </c>
      <c r="BE1064" s="21">
        <v>0.39700000000000002</v>
      </c>
      <c r="BF1064" s="21">
        <v>37.4</v>
      </c>
      <c r="BG1064">
        <v>1</v>
      </c>
      <c r="BH1064">
        <v>0</v>
      </c>
      <c r="BI1064">
        <v>0</v>
      </c>
      <c r="BJ1064">
        <v>0</v>
      </c>
      <c r="BK1064">
        <v>0</v>
      </c>
      <c r="BL1064" s="15">
        <v>0</v>
      </c>
      <c r="BM1064">
        <v>0</v>
      </c>
      <c r="BN1064">
        <v>0</v>
      </c>
      <c r="BO1064">
        <v>1</v>
      </c>
      <c r="BP1064" s="15">
        <v>0</v>
      </c>
      <c r="BQ1064">
        <v>0</v>
      </c>
      <c r="BR1064">
        <v>0</v>
      </c>
      <c r="BS1064" s="15">
        <v>0</v>
      </c>
      <c r="BT1064">
        <v>0</v>
      </c>
      <c r="BU1064">
        <v>0</v>
      </c>
      <c r="BV1064">
        <v>1</v>
      </c>
      <c r="BW1064">
        <v>1</v>
      </c>
      <c r="BX1064">
        <v>0</v>
      </c>
      <c r="BY1064">
        <v>0</v>
      </c>
      <c r="BZ1064">
        <v>0</v>
      </c>
      <c r="CA1064">
        <v>0</v>
      </c>
      <c r="CB1064">
        <v>0</v>
      </c>
      <c r="CC1064">
        <v>0</v>
      </c>
      <c r="CD1064">
        <v>0</v>
      </c>
      <c r="CE1064" s="15">
        <v>0</v>
      </c>
      <c r="CF1064">
        <v>0.29799999999999999</v>
      </c>
      <c r="CG1064">
        <v>15</v>
      </c>
      <c r="CH1064">
        <v>1</v>
      </c>
      <c r="CI1064">
        <v>0</v>
      </c>
      <c r="CJ1064">
        <v>40</v>
      </c>
      <c r="CK1064" s="28" t="s">
        <v>80</v>
      </c>
    </row>
    <row r="1065" spans="1:89" x14ac:dyDescent="0.35">
      <c r="A1065">
        <v>1064</v>
      </c>
      <c r="B1065">
        <v>71</v>
      </c>
      <c r="C1065" s="21" t="s">
        <v>239</v>
      </c>
      <c r="D1065" s="11">
        <v>13.2</v>
      </c>
      <c r="E1065" s="12">
        <f t="shared" si="179"/>
        <v>1.2447668393782387</v>
      </c>
      <c r="F1065" s="7">
        <v>10.6043956043956</v>
      </c>
      <c r="G1065" s="8">
        <v>0</v>
      </c>
      <c r="H1065" s="9">
        <v>0</v>
      </c>
      <c r="I1065" s="9">
        <v>0</v>
      </c>
      <c r="J1065" s="9">
        <v>0</v>
      </c>
      <c r="K1065" s="9">
        <v>1</v>
      </c>
      <c r="L1065" s="8">
        <v>4491</v>
      </c>
      <c r="M1065" s="9">
        <v>7</v>
      </c>
      <c r="N1065" s="9">
        <f t="shared" si="177"/>
        <v>4483</v>
      </c>
      <c r="O1065" s="9">
        <f t="shared" si="178"/>
        <v>33</v>
      </c>
      <c r="P1065" s="7">
        <v>9.6</v>
      </c>
      <c r="Q1065" s="7">
        <v>19.399999999999999</v>
      </c>
      <c r="R1065" s="9">
        <v>0</v>
      </c>
      <c r="S1065" s="9">
        <v>1</v>
      </c>
      <c r="T1065" s="9">
        <v>1</v>
      </c>
      <c r="U1065" s="9">
        <v>0</v>
      </c>
      <c r="V1065" s="9">
        <v>0</v>
      </c>
      <c r="W1065" s="25">
        <v>0</v>
      </c>
      <c r="X1065" s="9">
        <v>0</v>
      </c>
      <c r="Y1065" s="9">
        <v>1</v>
      </c>
      <c r="Z1065" s="25">
        <v>0</v>
      </c>
      <c r="AA1065" s="9">
        <v>0</v>
      </c>
      <c r="AB1065" s="25">
        <v>1</v>
      </c>
      <c r="AC1065" s="17">
        <v>2010</v>
      </c>
      <c r="AD1065" s="27">
        <v>2.1999999999999999E-2</v>
      </c>
      <c r="AE1065" s="27">
        <v>0.17299999999999999</v>
      </c>
      <c r="AF1065" s="27">
        <v>0.63600000000000001</v>
      </c>
      <c r="AG1065" s="34">
        <v>0.16900000000000001</v>
      </c>
      <c r="AH1065" s="33">
        <v>1</v>
      </c>
      <c r="AI1065" s="15">
        <v>0</v>
      </c>
      <c r="AJ1065" s="27">
        <v>0.53800000000000003</v>
      </c>
      <c r="AK1065" s="31">
        <v>0.46200000000000002</v>
      </c>
      <c r="AL1065">
        <v>0.755</v>
      </c>
      <c r="AM1065" s="31">
        <v>0.245</v>
      </c>
      <c r="AN1065">
        <v>0</v>
      </c>
      <c r="AO1065" s="15">
        <v>1</v>
      </c>
      <c r="AP1065">
        <v>0.19600000000000001</v>
      </c>
      <c r="AQ1065" s="15">
        <v>0.80400000000000005</v>
      </c>
      <c r="AR1065" s="15" t="s">
        <v>202</v>
      </c>
      <c r="AS1065">
        <v>0</v>
      </c>
      <c r="AT1065">
        <v>0</v>
      </c>
      <c r="AU1065">
        <v>0</v>
      </c>
      <c r="AV1065">
        <v>0</v>
      </c>
      <c r="AW1065">
        <v>1</v>
      </c>
      <c r="AX1065">
        <v>0</v>
      </c>
      <c r="AY1065" s="15">
        <v>0</v>
      </c>
      <c r="AZ1065">
        <v>0</v>
      </c>
      <c r="BA1065">
        <v>1</v>
      </c>
      <c r="BB1065" s="15">
        <v>0</v>
      </c>
      <c r="BC1065">
        <v>3067</v>
      </c>
      <c r="BD1065">
        <v>155</v>
      </c>
      <c r="BE1065" s="21">
        <v>0.39700000000000002</v>
      </c>
      <c r="BF1065" s="21">
        <v>37.4</v>
      </c>
      <c r="BG1065">
        <v>1</v>
      </c>
      <c r="BH1065">
        <v>0</v>
      </c>
      <c r="BI1065">
        <v>0</v>
      </c>
      <c r="BJ1065">
        <v>0</v>
      </c>
      <c r="BK1065">
        <v>0</v>
      </c>
      <c r="BL1065" s="15">
        <v>0</v>
      </c>
      <c r="BM1065">
        <v>0</v>
      </c>
      <c r="BN1065">
        <v>0</v>
      </c>
      <c r="BO1065">
        <v>1</v>
      </c>
      <c r="BP1065" s="15">
        <v>0</v>
      </c>
      <c r="BQ1065">
        <v>0</v>
      </c>
      <c r="BR1065">
        <v>0</v>
      </c>
      <c r="BS1065" s="15">
        <v>0</v>
      </c>
      <c r="BT1065">
        <v>0</v>
      </c>
      <c r="BU1065">
        <v>0</v>
      </c>
      <c r="BV1065">
        <v>1</v>
      </c>
      <c r="BW1065">
        <v>1</v>
      </c>
      <c r="BX1065">
        <v>0</v>
      </c>
      <c r="BY1065">
        <v>0</v>
      </c>
      <c r="BZ1065">
        <v>0</v>
      </c>
      <c r="CA1065">
        <v>0</v>
      </c>
      <c r="CB1065">
        <v>0</v>
      </c>
      <c r="CC1065">
        <v>0</v>
      </c>
      <c r="CD1065">
        <v>0</v>
      </c>
      <c r="CE1065" s="15">
        <v>0</v>
      </c>
      <c r="CF1065">
        <v>0.29799999999999999</v>
      </c>
      <c r="CG1065">
        <v>15</v>
      </c>
      <c r="CH1065">
        <v>1</v>
      </c>
      <c r="CI1065">
        <v>0</v>
      </c>
      <c r="CJ1065">
        <v>40</v>
      </c>
      <c r="CK1065" s="28" t="s">
        <v>80</v>
      </c>
    </row>
    <row r="1066" spans="1:89" x14ac:dyDescent="0.35">
      <c r="A1066">
        <v>1065</v>
      </c>
      <c r="B1066">
        <v>71</v>
      </c>
      <c r="C1066" s="21" t="s">
        <v>239</v>
      </c>
      <c r="D1066" s="11">
        <v>4.4000000000000004</v>
      </c>
      <c r="E1066" s="12">
        <f t="shared" si="179"/>
        <v>2.1223529411764708</v>
      </c>
      <c r="F1066" s="7">
        <v>2.0731707317073171</v>
      </c>
      <c r="G1066" s="8">
        <v>0</v>
      </c>
      <c r="H1066" s="9">
        <v>0</v>
      </c>
      <c r="I1066" s="9">
        <v>0</v>
      </c>
      <c r="J1066" s="9">
        <v>0</v>
      </c>
      <c r="K1066" s="9">
        <v>1</v>
      </c>
      <c r="L1066" s="8">
        <v>4491</v>
      </c>
      <c r="M1066" s="9">
        <v>25</v>
      </c>
      <c r="N1066" s="9">
        <f t="shared" si="177"/>
        <v>4465</v>
      </c>
      <c r="O1066" s="9">
        <f t="shared" si="178"/>
        <v>33</v>
      </c>
      <c r="P1066" s="7">
        <v>9.6</v>
      </c>
      <c r="Q1066" s="7">
        <v>19.399999999999999</v>
      </c>
      <c r="R1066" s="9">
        <v>0</v>
      </c>
      <c r="S1066" s="9">
        <v>1</v>
      </c>
      <c r="T1066" s="9">
        <v>1</v>
      </c>
      <c r="U1066" s="9">
        <v>0</v>
      </c>
      <c r="V1066" s="9">
        <v>0</v>
      </c>
      <c r="W1066" s="25">
        <v>0</v>
      </c>
      <c r="X1066" s="9">
        <v>0</v>
      </c>
      <c r="Y1066" s="9">
        <v>1</v>
      </c>
      <c r="Z1066" s="25">
        <v>0</v>
      </c>
      <c r="AA1066" s="9">
        <v>0</v>
      </c>
      <c r="AB1066" s="25">
        <v>1</v>
      </c>
      <c r="AC1066" s="17">
        <v>2010</v>
      </c>
      <c r="AD1066" s="27">
        <v>2.1999999999999999E-2</v>
      </c>
      <c r="AE1066" s="27">
        <v>0.17299999999999999</v>
      </c>
      <c r="AF1066" s="27">
        <v>0.63600000000000001</v>
      </c>
      <c r="AG1066" s="34">
        <v>0.16900000000000001</v>
      </c>
      <c r="AH1066" s="33">
        <v>1</v>
      </c>
      <c r="AI1066" s="15">
        <v>0</v>
      </c>
      <c r="AJ1066" s="27">
        <v>0.53800000000000003</v>
      </c>
      <c r="AK1066" s="31">
        <v>0.46200000000000002</v>
      </c>
      <c r="AL1066">
        <v>0.755</v>
      </c>
      <c r="AM1066" s="31">
        <v>0.245</v>
      </c>
      <c r="AN1066">
        <v>0</v>
      </c>
      <c r="AO1066" s="15">
        <v>1</v>
      </c>
      <c r="AP1066">
        <v>0.19600000000000001</v>
      </c>
      <c r="AQ1066" s="15">
        <v>0.80400000000000005</v>
      </c>
      <c r="AR1066" s="15" t="s">
        <v>202</v>
      </c>
      <c r="AS1066">
        <v>0</v>
      </c>
      <c r="AT1066">
        <v>0</v>
      </c>
      <c r="AU1066">
        <v>0</v>
      </c>
      <c r="AV1066">
        <v>0</v>
      </c>
      <c r="AW1066">
        <v>1</v>
      </c>
      <c r="AX1066">
        <v>0</v>
      </c>
      <c r="AY1066" s="15">
        <v>0</v>
      </c>
      <c r="AZ1066">
        <v>0</v>
      </c>
      <c r="BA1066">
        <v>1</v>
      </c>
      <c r="BB1066" s="15">
        <v>0</v>
      </c>
      <c r="BC1066">
        <v>3067</v>
      </c>
      <c r="BD1066">
        <v>155</v>
      </c>
      <c r="BE1066" s="21">
        <v>0.39700000000000002</v>
      </c>
      <c r="BF1066" s="21">
        <v>37.4</v>
      </c>
      <c r="BG1066">
        <v>1</v>
      </c>
      <c r="BH1066">
        <v>0</v>
      </c>
      <c r="BI1066">
        <v>0</v>
      </c>
      <c r="BJ1066">
        <v>0</v>
      </c>
      <c r="BK1066">
        <v>0</v>
      </c>
      <c r="BL1066" s="15">
        <v>0</v>
      </c>
      <c r="BM1066">
        <v>0</v>
      </c>
      <c r="BN1066">
        <v>0</v>
      </c>
      <c r="BO1066">
        <v>1</v>
      </c>
      <c r="BP1066" s="15">
        <v>0</v>
      </c>
      <c r="BQ1066">
        <v>0</v>
      </c>
      <c r="BR1066">
        <v>0</v>
      </c>
      <c r="BS1066" s="15">
        <v>0</v>
      </c>
      <c r="BT1066">
        <v>1</v>
      </c>
      <c r="BU1066">
        <v>0</v>
      </c>
      <c r="BV1066">
        <v>1</v>
      </c>
      <c r="BW1066">
        <v>1</v>
      </c>
      <c r="BX1066">
        <v>0</v>
      </c>
      <c r="BY1066">
        <v>0</v>
      </c>
      <c r="BZ1066">
        <v>1</v>
      </c>
      <c r="CA1066">
        <v>0</v>
      </c>
      <c r="CB1066">
        <v>0</v>
      </c>
      <c r="CC1066">
        <v>0</v>
      </c>
      <c r="CD1066">
        <v>0</v>
      </c>
      <c r="CE1066" s="15">
        <v>1</v>
      </c>
      <c r="CF1066">
        <v>0.29799999999999999</v>
      </c>
      <c r="CG1066">
        <v>15</v>
      </c>
      <c r="CH1066">
        <v>1</v>
      </c>
      <c r="CI1066">
        <v>0</v>
      </c>
      <c r="CJ1066">
        <v>40</v>
      </c>
      <c r="CK1066" s="28" t="s">
        <v>80</v>
      </c>
    </row>
    <row r="1067" spans="1:89" x14ac:dyDescent="0.35">
      <c r="A1067">
        <v>1066</v>
      </c>
      <c r="B1067">
        <v>71</v>
      </c>
      <c r="C1067" s="21" t="s">
        <v>239</v>
      </c>
      <c r="D1067" s="11">
        <v>0.8</v>
      </c>
      <c r="E1067" s="12">
        <f t="shared" si="179"/>
        <v>0.32989690721649489</v>
      </c>
      <c r="F1067" s="7">
        <v>2.4249999999999998</v>
      </c>
      <c r="G1067" s="8">
        <v>0</v>
      </c>
      <c r="H1067" s="9">
        <v>0</v>
      </c>
      <c r="I1067" s="9">
        <v>0</v>
      </c>
      <c r="J1067" s="9">
        <v>0</v>
      </c>
      <c r="K1067" s="9">
        <v>1</v>
      </c>
      <c r="L1067" s="8">
        <v>4491</v>
      </c>
      <c r="M1067" s="9">
        <v>25</v>
      </c>
      <c r="N1067" s="9">
        <f t="shared" si="177"/>
        <v>4465</v>
      </c>
      <c r="O1067" s="9">
        <f t="shared" si="178"/>
        <v>33</v>
      </c>
      <c r="P1067" s="7">
        <v>9.6</v>
      </c>
      <c r="Q1067" s="7">
        <v>19.399999999999999</v>
      </c>
      <c r="R1067" s="9">
        <v>0</v>
      </c>
      <c r="S1067" s="9">
        <v>1</v>
      </c>
      <c r="T1067" s="9">
        <v>1</v>
      </c>
      <c r="U1067" s="9">
        <v>0</v>
      </c>
      <c r="V1067" s="9">
        <v>0</v>
      </c>
      <c r="W1067" s="25">
        <v>0</v>
      </c>
      <c r="X1067" s="9">
        <v>0</v>
      </c>
      <c r="Y1067" s="9">
        <v>1</v>
      </c>
      <c r="Z1067" s="25">
        <v>0</v>
      </c>
      <c r="AA1067" s="9">
        <v>0</v>
      </c>
      <c r="AB1067" s="25">
        <v>1</v>
      </c>
      <c r="AC1067" s="17">
        <v>2010</v>
      </c>
      <c r="AD1067" s="27">
        <v>2.1999999999999999E-2</v>
      </c>
      <c r="AE1067" s="27">
        <v>0.17299999999999999</v>
      </c>
      <c r="AF1067" s="27">
        <v>0.63600000000000001</v>
      </c>
      <c r="AG1067" s="34">
        <v>0.16900000000000001</v>
      </c>
      <c r="AH1067" s="33">
        <v>1</v>
      </c>
      <c r="AI1067" s="15">
        <v>0</v>
      </c>
      <c r="AJ1067" s="27">
        <v>0.53800000000000003</v>
      </c>
      <c r="AK1067" s="31">
        <v>0.46200000000000002</v>
      </c>
      <c r="AL1067">
        <v>0.755</v>
      </c>
      <c r="AM1067" s="31">
        <v>0.245</v>
      </c>
      <c r="AN1067">
        <v>0</v>
      </c>
      <c r="AO1067" s="15">
        <v>1</v>
      </c>
      <c r="AP1067">
        <v>0.19600000000000001</v>
      </c>
      <c r="AQ1067" s="15">
        <v>0.80400000000000005</v>
      </c>
      <c r="AR1067" s="15" t="s">
        <v>202</v>
      </c>
      <c r="AS1067">
        <v>0</v>
      </c>
      <c r="AT1067">
        <v>0</v>
      </c>
      <c r="AU1067">
        <v>0</v>
      </c>
      <c r="AV1067">
        <v>0</v>
      </c>
      <c r="AW1067">
        <v>1</v>
      </c>
      <c r="AX1067">
        <v>0</v>
      </c>
      <c r="AY1067" s="15">
        <v>0</v>
      </c>
      <c r="AZ1067">
        <v>0</v>
      </c>
      <c r="BA1067">
        <v>1</v>
      </c>
      <c r="BB1067" s="15">
        <v>0</v>
      </c>
      <c r="BC1067">
        <v>3067</v>
      </c>
      <c r="BD1067">
        <v>155</v>
      </c>
      <c r="BE1067" s="21">
        <v>0.39700000000000002</v>
      </c>
      <c r="BF1067" s="21">
        <v>37.4</v>
      </c>
      <c r="BG1067">
        <v>1</v>
      </c>
      <c r="BH1067">
        <v>0</v>
      </c>
      <c r="BI1067">
        <v>0</v>
      </c>
      <c r="BJ1067">
        <v>0</v>
      </c>
      <c r="BK1067">
        <v>0</v>
      </c>
      <c r="BL1067" s="15">
        <v>0</v>
      </c>
      <c r="BM1067">
        <v>0</v>
      </c>
      <c r="BN1067">
        <v>0</v>
      </c>
      <c r="BO1067">
        <v>1</v>
      </c>
      <c r="BP1067" s="15">
        <v>0</v>
      </c>
      <c r="BQ1067">
        <v>0</v>
      </c>
      <c r="BR1067">
        <v>0</v>
      </c>
      <c r="BS1067" s="15">
        <v>0</v>
      </c>
      <c r="BT1067">
        <v>1</v>
      </c>
      <c r="BU1067">
        <v>0</v>
      </c>
      <c r="BV1067">
        <v>1</v>
      </c>
      <c r="BW1067">
        <v>1</v>
      </c>
      <c r="BX1067">
        <v>0</v>
      </c>
      <c r="BY1067">
        <v>0</v>
      </c>
      <c r="BZ1067">
        <v>1</v>
      </c>
      <c r="CA1067">
        <v>0</v>
      </c>
      <c r="CB1067">
        <v>0</v>
      </c>
      <c r="CC1067">
        <v>0</v>
      </c>
      <c r="CD1067">
        <v>0</v>
      </c>
      <c r="CE1067" s="15">
        <v>1</v>
      </c>
      <c r="CF1067">
        <v>0.29799999999999999</v>
      </c>
      <c r="CG1067">
        <v>15</v>
      </c>
      <c r="CH1067">
        <v>1</v>
      </c>
      <c r="CI1067">
        <v>0</v>
      </c>
      <c r="CJ1067">
        <v>40</v>
      </c>
      <c r="CK1067" s="28" t="s">
        <v>80</v>
      </c>
    </row>
    <row r="1068" spans="1:89" x14ac:dyDescent="0.35">
      <c r="A1068">
        <v>1067</v>
      </c>
      <c r="B1068">
        <v>71</v>
      </c>
      <c r="C1068" s="21" t="s">
        <v>239</v>
      </c>
      <c r="D1068" s="11">
        <v>4.2</v>
      </c>
      <c r="E1068" s="12">
        <f t="shared" si="179"/>
        <v>1.3607142857142855</v>
      </c>
      <c r="F1068" s="7">
        <v>3.0866141732283472</v>
      </c>
      <c r="G1068" s="8">
        <v>0</v>
      </c>
      <c r="H1068" s="9">
        <v>0</v>
      </c>
      <c r="I1068" s="9">
        <v>0</v>
      </c>
      <c r="J1068" s="9">
        <v>0</v>
      </c>
      <c r="K1068" s="9">
        <v>1</v>
      </c>
      <c r="L1068" s="8">
        <v>4491</v>
      </c>
      <c r="M1068" s="9">
        <v>25</v>
      </c>
      <c r="N1068" s="9">
        <f t="shared" si="177"/>
        <v>4465</v>
      </c>
      <c r="O1068" s="9">
        <f t="shared" si="178"/>
        <v>33</v>
      </c>
      <c r="P1068" s="7">
        <v>9.6</v>
      </c>
      <c r="Q1068" s="7">
        <v>19.399999999999999</v>
      </c>
      <c r="R1068" s="9">
        <v>0</v>
      </c>
      <c r="S1068" s="9">
        <v>1</v>
      </c>
      <c r="T1068" s="9">
        <v>1</v>
      </c>
      <c r="U1068" s="9">
        <v>0</v>
      </c>
      <c r="V1068" s="9">
        <v>0</v>
      </c>
      <c r="W1068" s="25">
        <v>0</v>
      </c>
      <c r="X1068" s="9">
        <v>0</v>
      </c>
      <c r="Y1068" s="9">
        <v>1</v>
      </c>
      <c r="Z1068" s="25">
        <v>0</v>
      </c>
      <c r="AA1068" s="9">
        <v>0</v>
      </c>
      <c r="AB1068" s="25">
        <v>1</v>
      </c>
      <c r="AC1068" s="17">
        <v>2010</v>
      </c>
      <c r="AD1068" s="27">
        <v>2.1999999999999999E-2</v>
      </c>
      <c r="AE1068" s="27">
        <v>0.17299999999999999</v>
      </c>
      <c r="AF1068" s="27">
        <v>0.63600000000000001</v>
      </c>
      <c r="AG1068" s="34">
        <v>0.16900000000000001</v>
      </c>
      <c r="AH1068" s="33">
        <v>1</v>
      </c>
      <c r="AI1068" s="15">
        <v>0</v>
      </c>
      <c r="AJ1068" s="27">
        <v>0.53800000000000003</v>
      </c>
      <c r="AK1068" s="31">
        <v>0.46200000000000002</v>
      </c>
      <c r="AL1068">
        <v>0.755</v>
      </c>
      <c r="AM1068" s="31">
        <v>0.245</v>
      </c>
      <c r="AN1068">
        <v>0</v>
      </c>
      <c r="AO1068" s="15">
        <v>1</v>
      </c>
      <c r="AP1068">
        <v>0.19600000000000001</v>
      </c>
      <c r="AQ1068" s="15">
        <v>0.80400000000000005</v>
      </c>
      <c r="AR1068" s="15" t="s">
        <v>202</v>
      </c>
      <c r="AS1068">
        <v>0</v>
      </c>
      <c r="AT1068">
        <v>0</v>
      </c>
      <c r="AU1068">
        <v>0</v>
      </c>
      <c r="AV1068">
        <v>0</v>
      </c>
      <c r="AW1068">
        <v>1</v>
      </c>
      <c r="AX1068">
        <v>0</v>
      </c>
      <c r="AY1068" s="15">
        <v>0</v>
      </c>
      <c r="AZ1068">
        <v>0</v>
      </c>
      <c r="BA1068">
        <v>1</v>
      </c>
      <c r="BB1068" s="15">
        <v>0</v>
      </c>
      <c r="BC1068">
        <v>3067</v>
      </c>
      <c r="BD1068">
        <v>155</v>
      </c>
      <c r="BE1068" s="21">
        <v>0.39700000000000002</v>
      </c>
      <c r="BF1068" s="21">
        <v>37.4</v>
      </c>
      <c r="BG1068">
        <v>1</v>
      </c>
      <c r="BH1068">
        <v>0</v>
      </c>
      <c r="BI1068">
        <v>0</v>
      </c>
      <c r="BJ1068">
        <v>0</v>
      </c>
      <c r="BK1068">
        <v>0</v>
      </c>
      <c r="BL1068" s="15">
        <v>0</v>
      </c>
      <c r="BM1068">
        <v>0</v>
      </c>
      <c r="BN1068">
        <v>0</v>
      </c>
      <c r="BO1068">
        <v>1</v>
      </c>
      <c r="BP1068" s="15">
        <v>0</v>
      </c>
      <c r="BQ1068">
        <v>0</v>
      </c>
      <c r="BR1068">
        <v>0</v>
      </c>
      <c r="BS1068" s="15">
        <v>0</v>
      </c>
      <c r="BT1068">
        <v>1</v>
      </c>
      <c r="BU1068">
        <v>0</v>
      </c>
      <c r="BV1068">
        <v>1</v>
      </c>
      <c r="BW1068">
        <v>1</v>
      </c>
      <c r="BX1068">
        <v>0</v>
      </c>
      <c r="BY1068">
        <v>0</v>
      </c>
      <c r="BZ1068">
        <v>1</v>
      </c>
      <c r="CA1068">
        <v>0</v>
      </c>
      <c r="CB1068">
        <v>0</v>
      </c>
      <c r="CC1068">
        <v>0</v>
      </c>
      <c r="CD1068">
        <v>0</v>
      </c>
      <c r="CE1068" s="15">
        <v>1</v>
      </c>
      <c r="CF1068">
        <v>0.29799999999999999</v>
      </c>
      <c r="CG1068">
        <v>15</v>
      </c>
      <c r="CH1068">
        <v>1</v>
      </c>
      <c r="CI1068">
        <v>0</v>
      </c>
      <c r="CJ1068">
        <v>40</v>
      </c>
      <c r="CK1068" s="28" t="s">
        <v>80</v>
      </c>
    </row>
    <row r="1069" spans="1:89" x14ac:dyDescent="0.35">
      <c r="A1069">
        <v>1068</v>
      </c>
      <c r="B1069">
        <v>71</v>
      </c>
      <c r="C1069" s="21" t="s">
        <v>239</v>
      </c>
      <c r="D1069" s="11">
        <v>17.899999999999999</v>
      </c>
      <c r="E1069" s="12">
        <f t="shared" si="179"/>
        <v>3.8027314112291348</v>
      </c>
      <c r="F1069" s="7">
        <v>4.7071428571428573</v>
      </c>
      <c r="G1069" s="8">
        <v>0</v>
      </c>
      <c r="H1069" s="9">
        <v>0</v>
      </c>
      <c r="I1069" s="9">
        <v>0</v>
      </c>
      <c r="J1069" s="9">
        <v>0</v>
      </c>
      <c r="K1069" s="9">
        <v>1</v>
      </c>
      <c r="L1069" s="8">
        <v>4491</v>
      </c>
      <c r="M1069" s="9">
        <v>25</v>
      </c>
      <c r="N1069" s="9">
        <f t="shared" si="177"/>
        <v>4465</v>
      </c>
      <c r="O1069" s="9">
        <f t="shared" si="178"/>
        <v>33</v>
      </c>
      <c r="P1069" s="7">
        <v>9.6</v>
      </c>
      <c r="Q1069" s="7">
        <v>19.399999999999999</v>
      </c>
      <c r="R1069" s="9">
        <v>0</v>
      </c>
      <c r="S1069" s="9">
        <v>1</v>
      </c>
      <c r="T1069" s="9">
        <v>1</v>
      </c>
      <c r="U1069" s="9">
        <v>0</v>
      </c>
      <c r="V1069" s="9">
        <v>0</v>
      </c>
      <c r="W1069" s="25">
        <v>0</v>
      </c>
      <c r="X1069" s="9">
        <v>0</v>
      </c>
      <c r="Y1069" s="9">
        <v>1</v>
      </c>
      <c r="Z1069" s="25">
        <v>0</v>
      </c>
      <c r="AA1069" s="9">
        <v>0</v>
      </c>
      <c r="AB1069" s="25">
        <v>1</v>
      </c>
      <c r="AC1069" s="17">
        <v>2010</v>
      </c>
      <c r="AD1069" s="27">
        <v>2.1999999999999999E-2</v>
      </c>
      <c r="AE1069" s="27">
        <v>0.17299999999999999</v>
      </c>
      <c r="AF1069" s="27">
        <v>0.63600000000000001</v>
      </c>
      <c r="AG1069" s="34">
        <v>0.16900000000000001</v>
      </c>
      <c r="AH1069" s="33">
        <v>1</v>
      </c>
      <c r="AI1069" s="15">
        <v>0</v>
      </c>
      <c r="AJ1069" s="27">
        <v>0.53800000000000003</v>
      </c>
      <c r="AK1069" s="31">
        <v>0.46200000000000002</v>
      </c>
      <c r="AL1069">
        <v>0.755</v>
      </c>
      <c r="AM1069" s="31">
        <v>0.245</v>
      </c>
      <c r="AN1069">
        <v>0</v>
      </c>
      <c r="AO1069" s="15">
        <v>1</v>
      </c>
      <c r="AP1069">
        <v>0.19600000000000001</v>
      </c>
      <c r="AQ1069" s="15">
        <v>0.80400000000000005</v>
      </c>
      <c r="AR1069" s="15" t="s">
        <v>202</v>
      </c>
      <c r="AS1069">
        <v>0</v>
      </c>
      <c r="AT1069">
        <v>0</v>
      </c>
      <c r="AU1069">
        <v>0</v>
      </c>
      <c r="AV1069">
        <v>0</v>
      </c>
      <c r="AW1069">
        <v>1</v>
      </c>
      <c r="AX1069">
        <v>0</v>
      </c>
      <c r="AY1069" s="15">
        <v>0</v>
      </c>
      <c r="AZ1069">
        <v>0</v>
      </c>
      <c r="BA1069">
        <v>1</v>
      </c>
      <c r="BB1069" s="15">
        <v>0</v>
      </c>
      <c r="BC1069">
        <v>3067</v>
      </c>
      <c r="BD1069">
        <v>155</v>
      </c>
      <c r="BE1069" s="21">
        <v>0.39700000000000002</v>
      </c>
      <c r="BF1069" s="21">
        <v>37.4</v>
      </c>
      <c r="BG1069">
        <v>1</v>
      </c>
      <c r="BH1069">
        <v>0</v>
      </c>
      <c r="BI1069">
        <v>0</v>
      </c>
      <c r="BJ1069">
        <v>0</v>
      </c>
      <c r="BK1069">
        <v>0</v>
      </c>
      <c r="BL1069" s="15">
        <v>0</v>
      </c>
      <c r="BM1069">
        <v>0</v>
      </c>
      <c r="BN1069">
        <v>0</v>
      </c>
      <c r="BO1069">
        <v>1</v>
      </c>
      <c r="BP1069" s="15">
        <v>0</v>
      </c>
      <c r="BQ1069">
        <v>0</v>
      </c>
      <c r="BR1069">
        <v>0</v>
      </c>
      <c r="BS1069" s="15">
        <v>0</v>
      </c>
      <c r="BT1069">
        <v>1</v>
      </c>
      <c r="BU1069">
        <v>0</v>
      </c>
      <c r="BV1069">
        <v>1</v>
      </c>
      <c r="BW1069">
        <v>1</v>
      </c>
      <c r="BX1069">
        <v>0</v>
      </c>
      <c r="BY1069">
        <v>0</v>
      </c>
      <c r="BZ1069">
        <v>1</v>
      </c>
      <c r="CA1069">
        <v>0</v>
      </c>
      <c r="CB1069">
        <v>0</v>
      </c>
      <c r="CC1069">
        <v>0</v>
      </c>
      <c r="CD1069">
        <v>0</v>
      </c>
      <c r="CE1069" s="15">
        <v>1</v>
      </c>
      <c r="CF1069">
        <v>0.29799999999999999</v>
      </c>
      <c r="CG1069">
        <v>15</v>
      </c>
      <c r="CH1069">
        <v>1</v>
      </c>
      <c r="CI1069">
        <v>0</v>
      </c>
      <c r="CJ1069">
        <v>40</v>
      </c>
      <c r="CK1069" s="28" t="s">
        <v>80</v>
      </c>
    </row>
    <row r="1070" spans="1:89" x14ac:dyDescent="0.35">
      <c r="A1070">
        <v>1069</v>
      </c>
      <c r="B1070">
        <v>71</v>
      </c>
      <c r="C1070" s="21" t="s">
        <v>239</v>
      </c>
      <c r="D1070" s="11">
        <v>19.600000000000001</v>
      </c>
      <c r="E1070" s="12">
        <f t="shared" si="179"/>
        <v>2.2043591979075852</v>
      </c>
      <c r="F1070" s="7">
        <v>8.8914728682170541</v>
      </c>
      <c r="G1070" s="8">
        <v>0</v>
      </c>
      <c r="H1070" s="9">
        <v>0</v>
      </c>
      <c r="I1070" s="9">
        <v>0</v>
      </c>
      <c r="J1070" s="9">
        <v>0</v>
      </c>
      <c r="K1070" s="9">
        <v>1</v>
      </c>
      <c r="L1070" s="8">
        <v>4491</v>
      </c>
      <c r="M1070" s="9">
        <v>25</v>
      </c>
      <c r="N1070" s="9">
        <f t="shared" si="177"/>
        <v>4465</v>
      </c>
      <c r="O1070" s="9">
        <f t="shared" si="178"/>
        <v>33</v>
      </c>
      <c r="P1070" s="7">
        <v>9.6</v>
      </c>
      <c r="Q1070" s="7">
        <v>19.399999999999999</v>
      </c>
      <c r="R1070" s="9">
        <v>0</v>
      </c>
      <c r="S1070" s="9">
        <v>1</v>
      </c>
      <c r="T1070" s="9">
        <v>1</v>
      </c>
      <c r="U1070" s="9">
        <v>0</v>
      </c>
      <c r="V1070" s="9">
        <v>0</v>
      </c>
      <c r="W1070" s="25">
        <v>0</v>
      </c>
      <c r="X1070" s="9">
        <v>0</v>
      </c>
      <c r="Y1070" s="9">
        <v>1</v>
      </c>
      <c r="Z1070" s="25">
        <v>0</v>
      </c>
      <c r="AA1070" s="9">
        <v>0</v>
      </c>
      <c r="AB1070" s="25">
        <v>1</v>
      </c>
      <c r="AC1070" s="17">
        <v>2010</v>
      </c>
      <c r="AD1070" s="27">
        <v>2.1999999999999999E-2</v>
      </c>
      <c r="AE1070" s="27">
        <v>0.17299999999999999</v>
      </c>
      <c r="AF1070" s="27">
        <v>0.63600000000000001</v>
      </c>
      <c r="AG1070" s="34">
        <v>0.16900000000000001</v>
      </c>
      <c r="AH1070" s="33">
        <v>1</v>
      </c>
      <c r="AI1070" s="15">
        <v>0</v>
      </c>
      <c r="AJ1070" s="27">
        <v>0.53800000000000003</v>
      </c>
      <c r="AK1070" s="31">
        <v>0.46200000000000002</v>
      </c>
      <c r="AL1070">
        <v>0.755</v>
      </c>
      <c r="AM1070" s="31">
        <v>0.245</v>
      </c>
      <c r="AN1070">
        <v>0</v>
      </c>
      <c r="AO1070" s="15">
        <v>1</v>
      </c>
      <c r="AP1070">
        <v>0.19600000000000001</v>
      </c>
      <c r="AQ1070" s="15">
        <v>0.80400000000000005</v>
      </c>
      <c r="AR1070" s="15" t="s">
        <v>202</v>
      </c>
      <c r="AS1070">
        <v>0</v>
      </c>
      <c r="AT1070">
        <v>0</v>
      </c>
      <c r="AU1070">
        <v>0</v>
      </c>
      <c r="AV1070">
        <v>0</v>
      </c>
      <c r="AW1070">
        <v>1</v>
      </c>
      <c r="AX1070">
        <v>0</v>
      </c>
      <c r="AY1070" s="15">
        <v>0</v>
      </c>
      <c r="AZ1070">
        <v>0</v>
      </c>
      <c r="BA1070">
        <v>1</v>
      </c>
      <c r="BB1070" s="15">
        <v>0</v>
      </c>
      <c r="BC1070">
        <v>3067</v>
      </c>
      <c r="BD1070">
        <v>155</v>
      </c>
      <c r="BE1070" s="21">
        <v>0.39700000000000002</v>
      </c>
      <c r="BF1070" s="21">
        <v>37.4</v>
      </c>
      <c r="BG1070">
        <v>1</v>
      </c>
      <c r="BH1070">
        <v>0</v>
      </c>
      <c r="BI1070">
        <v>0</v>
      </c>
      <c r="BJ1070">
        <v>0</v>
      </c>
      <c r="BK1070">
        <v>0</v>
      </c>
      <c r="BL1070" s="15">
        <v>0</v>
      </c>
      <c r="BM1070">
        <v>0</v>
      </c>
      <c r="BN1070">
        <v>0</v>
      </c>
      <c r="BO1070">
        <v>1</v>
      </c>
      <c r="BP1070" s="15">
        <v>0</v>
      </c>
      <c r="BQ1070">
        <v>0</v>
      </c>
      <c r="BR1070">
        <v>0</v>
      </c>
      <c r="BS1070" s="15">
        <v>0</v>
      </c>
      <c r="BT1070">
        <v>1</v>
      </c>
      <c r="BU1070">
        <v>0</v>
      </c>
      <c r="BV1070">
        <v>1</v>
      </c>
      <c r="BW1070">
        <v>1</v>
      </c>
      <c r="BX1070">
        <v>0</v>
      </c>
      <c r="BY1070">
        <v>0</v>
      </c>
      <c r="BZ1070">
        <v>1</v>
      </c>
      <c r="CA1070">
        <v>0</v>
      </c>
      <c r="CB1070">
        <v>0</v>
      </c>
      <c r="CC1070">
        <v>0</v>
      </c>
      <c r="CD1070">
        <v>0</v>
      </c>
      <c r="CE1070" s="15">
        <v>1</v>
      </c>
      <c r="CF1070">
        <v>0.29799999999999999</v>
      </c>
      <c r="CG1070">
        <v>15</v>
      </c>
      <c r="CH1070">
        <v>1</v>
      </c>
      <c r="CI1070">
        <v>0</v>
      </c>
      <c r="CJ1070">
        <v>40</v>
      </c>
      <c r="CK1070" s="28" t="s">
        <v>80</v>
      </c>
    </row>
    <row r="1071" spans="1:89" x14ac:dyDescent="0.35">
      <c r="A1071">
        <v>1070</v>
      </c>
      <c r="B1071">
        <v>71</v>
      </c>
      <c r="C1071" s="21" t="s">
        <v>239</v>
      </c>
      <c r="D1071" s="11">
        <v>1.3</v>
      </c>
      <c r="E1071" s="12">
        <f t="shared" si="179"/>
        <v>1.3661016949152542</v>
      </c>
      <c r="F1071" s="7">
        <v>0.95161290322580649</v>
      </c>
      <c r="G1071" s="8">
        <v>0</v>
      </c>
      <c r="H1071" s="9">
        <v>0</v>
      </c>
      <c r="I1071" s="9">
        <v>0</v>
      </c>
      <c r="J1071" s="9">
        <v>0</v>
      </c>
      <c r="K1071" s="9">
        <v>1</v>
      </c>
      <c r="L1071" s="8">
        <v>1319</v>
      </c>
      <c r="M1071" s="9">
        <v>7</v>
      </c>
      <c r="N1071" s="9">
        <f t="shared" si="177"/>
        <v>1311</v>
      </c>
      <c r="O1071" s="9">
        <f t="shared" si="178"/>
        <v>33</v>
      </c>
      <c r="P1071" s="7">
        <v>7.3</v>
      </c>
      <c r="Q1071" s="7">
        <v>17.5</v>
      </c>
      <c r="R1071" s="9">
        <v>0</v>
      </c>
      <c r="S1071" s="9">
        <v>1</v>
      </c>
      <c r="T1071" s="9">
        <v>1</v>
      </c>
      <c r="U1071" s="9">
        <v>0</v>
      </c>
      <c r="V1071" s="9">
        <v>0</v>
      </c>
      <c r="W1071" s="25">
        <v>0</v>
      </c>
      <c r="X1071" s="9">
        <v>0</v>
      </c>
      <c r="Y1071" s="9">
        <v>1</v>
      </c>
      <c r="Z1071" s="25">
        <v>0</v>
      </c>
      <c r="AA1071" s="9">
        <v>0</v>
      </c>
      <c r="AB1071" s="25">
        <v>1</v>
      </c>
      <c r="AC1071" s="17">
        <v>2014</v>
      </c>
      <c r="AD1071" s="27">
        <v>4.8000000000000001E-2</v>
      </c>
      <c r="AE1071" s="27">
        <v>0.32700000000000001</v>
      </c>
      <c r="AF1071" s="27">
        <v>0.47399999999999998</v>
      </c>
      <c r="AG1071" s="34">
        <v>0.151</v>
      </c>
      <c r="AH1071" s="33">
        <v>1</v>
      </c>
      <c r="AI1071" s="15">
        <v>0</v>
      </c>
      <c r="AJ1071" s="27">
        <v>0.53100000000000003</v>
      </c>
      <c r="AK1071" s="31">
        <v>0.46899999999999997</v>
      </c>
      <c r="AL1071">
        <v>0.69299999999999995</v>
      </c>
      <c r="AM1071" s="31">
        <v>0.307</v>
      </c>
      <c r="AN1071">
        <v>0</v>
      </c>
      <c r="AO1071" s="15">
        <v>1</v>
      </c>
      <c r="AP1071">
        <v>0.33800000000000002</v>
      </c>
      <c r="AQ1071" s="15">
        <v>0.66200000000000003</v>
      </c>
      <c r="AR1071" s="15" t="s">
        <v>213</v>
      </c>
      <c r="AS1071">
        <v>0</v>
      </c>
      <c r="AT1071">
        <v>0</v>
      </c>
      <c r="AU1071">
        <v>0</v>
      </c>
      <c r="AV1071">
        <v>0</v>
      </c>
      <c r="AW1071">
        <v>1</v>
      </c>
      <c r="AX1071">
        <v>0</v>
      </c>
      <c r="AY1071" s="15">
        <v>0</v>
      </c>
      <c r="AZ1071">
        <v>0</v>
      </c>
      <c r="BA1071">
        <v>1</v>
      </c>
      <c r="BB1071" s="15">
        <v>0</v>
      </c>
      <c r="BC1071">
        <v>2614</v>
      </c>
      <c r="BD1071">
        <v>63</v>
      </c>
      <c r="BE1071" s="21">
        <v>0.73599999999999999</v>
      </c>
      <c r="BF1071" s="21">
        <v>37.200000000000003</v>
      </c>
      <c r="BG1071">
        <v>1</v>
      </c>
      <c r="BH1071">
        <v>0</v>
      </c>
      <c r="BI1071">
        <v>0</v>
      </c>
      <c r="BJ1071">
        <v>0</v>
      </c>
      <c r="BK1071">
        <v>0</v>
      </c>
      <c r="BL1071" s="15">
        <v>0</v>
      </c>
      <c r="BM1071">
        <v>0</v>
      </c>
      <c r="BN1071">
        <v>0</v>
      </c>
      <c r="BO1071">
        <v>1</v>
      </c>
      <c r="BP1071" s="15">
        <v>0</v>
      </c>
      <c r="BQ1071">
        <v>0</v>
      </c>
      <c r="BR1071">
        <v>0</v>
      </c>
      <c r="BS1071" s="15">
        <v>0</v>
      </c>
      <c r="BT1071">
        <v>0</v>
      </c>
      <c r="BU1071">
        <v>0</v>
      </c>
      <c r="BV1071">
        <v>1</v>
      </c>
      <c r="BW1071">
        <v>1</v>
      </c>
      <c r="BX1071">
        <v>0</v>
      </c>
      <c r="BY1071">
        <v>0</v>
      </c>
      <c r="BZ1071">
        <v>0</v>
      </c>
      <c r="CA1071">
        <v>0</v>
      </c>
      <c r="CB1071">
        <v>0</v>
      </c>
      <c r="CC1071">
        <v>0</v>
      </c>
      <c r="CD1071">
        <v>0</v>
      </c>
      <c r="CE1071" s="15">
        <v>0</v>
      </c>
      <c r="CF1071">
        <v>0.29799999999999999</v>
      </c>
      <c r="CG1071">
        <v>15</v>
      </c>
      <c r="CH1071">
        <v>1</v>
      </c>
      <c r="CI1071">
        <v>0</v>
      </c>
      <c r="CJ1071">
        <v>40</v>
      </c>
      <c r="CK1071" s="28" t="s">
        <v>80</v>
      </c>
    </row>
    <row r="1072" spans="1:89" x14ac:dyDescent="0.35">
      <c r="A1072">
        <v>1071</v>
      </c>
      <c r="B1072">
        <v>71</v>
      </c>
      <c r="C1072" s="21" t="s">
        <v>239</v>
      </c>
      <c r="D1072" s="11">
        <v>5.4</v>
      </c>
      <c r="E1072" s="12">
        <f t="shared" si="179"/>
        <v>1.7270270270270269</v>
      </c>
      <c r="F1072" s="7">
        <v>3.126760563380282</v>
      </c>
      <c r="G1072" s="8">
        <v>0</v>
      </c>
      <c r="H1072" s="9">
        <v>0</v>
      </c>
      <c r="I1072" s="9">
        <v>0</v>
      </c>
      <c r="J1072" s="9">
        <v>0</v>
      </c>
      <c r="K1072" s="9">
        <v>1</v>
      </c>
      <c r="L1072" s="8">
        <v>1319</v>
      </c>
      <c r="M1072" s="9">
        <v>7</v>
      </c>
      <c r="N1072" s="9">
        <f t="shared" si="177"/>
        <v>1311</v>
      </c>
      <c r="O1072" s="9">
        <f t="shared" si="178"/>
        <v>33</v>
      </c>
      <c r="P1072" s="7">
        <v>7.3</v>
      </c>
      <c r="Q1072" s="7">
        <v>17.5</v>
      </c>
      <c r="R1072" s="9">
        <v>0</v>
      </c>
      <c r="S1072" s="9">
        <v>1</v>
      </c>
      <c r="T1072" s="9">
        <v>1</v>
      </c>
      <c r="U1072" s="9">
        <v>0</v>
      </c>
      <c r="V1072" s="9">
        <v>0</v>
      </c>
      <c r="W1072" s="25">
        <v>0</v>
      </c>
      <c r="X1072" s="9">
        <v>0</v>
      </c>
      <c r="Y1072" s="9">
        <v>1</v>
      </c>
      <c r="Z1072" s="25">
        <v>0</v>
      </c>
      <c r="AA1072" s="9">
        <v>0</v>
      </c>
      <c r="AB1072" s="25">
        <v>1</v>
      </c>
      <c r="AC1072" s="17">
        <v>2014</v>
      </c>
      <c r="AD1072" s="27">
        <v>4.8000000000000001E-2</v>
      </c>
      <c r="AE1072" s="27">
        <v>0.32700000000000001</v>
      </c>
      <c r="AF1072" s="27">
        <v>0.47399999999999998</v>
      </c>
      <c r="AG1072" s="34">
        <v>0.151</v>
      </c>
      <c r="AH1072" s="33">
        <v>1</v>
      </c>
      <c r="AI1072" s="15">
        <v>0</v>
      </c>
      <c r="AJ1072" s="27">
        <v>0.53100000000000003</v>
      </c>
      <c r="AK1072" s="31">
        <v>0.46899999999999997</v>
      </c>
      <c r="AL1072">
        <v>0.69299999999999995</v>
      </c>
      <c r="AM1072" s="31">
        <v>0.307</v>
      </c>
      <c r="AN1072">
        <v>0</v>
      </c>
      <c r="AO1072" s="15">
        <v>1</v>
      </c>
      <c r="AP1072">
        <v>0.33800000000000002</v>
      </c>
      <c r="AQ1072" s="15">
        <v>0.66200000000000003</v>
      </c>
      <c r="AR1072" s="15" t="s">
        <v>213</v>
      </c>
      <c r="AS1072">
        <v>0</v>
      </c>
      <c r="AT1072">
        <v>0</v>
      </c>
      <c r="AU1072">
        <v>0</v>
      </c>
      <c r="AV1072">
        <v>0</v>
      </c>
      <c r="AW1072">
        <v>1</v>
      </c>
      <c r="AX1072">
        <v>0</v>
      </c>
      <c r="AY1072" s="15">
        <v>0</v>
      </c>
      <c r="AZ1072">
        <v>0</v>
      </c>
      <c r="BA1072">
        <v>1</v>
      </c>
      <c r="BB1072" s="15">
        <v>0</v>
      </c>
      <c r="BC1072">
        <v>2614</v>
      </c>
      <c r="BD1072">
        <v>63</v>
      </c>
      <c r="BE1072" s="21">
        <v>0.73599999999999999</v>
      </c>
      <c r="BF1072" s="21">
        <v>37.200000000000003</v>
      </c>
      <c r="BG1072">
        <v>1</v>
      </c>
      <c r="BH1072">
        <v>0</v>
      </c>
      <c r="BI1072">
        <v>0</v>
      </c>
      <c r="BJ1072">
        <v>0</v>
      </c>
      <c r="BK1072">
        <v>0</v>
      </c>
      <c r="BL1072" s="15">
        <v>0</v>
      </c>
      <c r="BM1072">
        <v>0</v>
      </c>
      <c r="BN1072">
        <v>0</v>
      </c>
      <c r="BO1072">
        <v>1</v>
      </c>
      <c r="BP1072" s="15">
        <v>0</v>
      </c>
      <c r="BQ1072">
        <v>0</v>
      </c>
      <c r="BR1072">
        <v>0</v>
      </c>
      <c r="BS1072" s="15">
        <v>0</v>
      </c>
      <c r="BT1072">
        <v>0</v>
      </c>
      <c r="BU1072">
        <v>0</v>
      </c>
      <c r="BV1072">
        <v>1</v>
      </c>
      <c r="BW1072">
        <v>1</v>
      </c>
      <c r="BX1072">
        <v>0</v>
      </c>
      <c r="BY1072">
        <v>0</v>
      </c>
      <c r="BZ1072">
        <v>0</v>
      </c>
      <c r="CA1072">
        <v>0</v>
      </c>
      <c r="CB1072">
        <v>0</v>
      </c>
      <c r="CC1072">
        <v>0</v>
      </c>
      <c r="CD1072">
        <v>0</v>
      </c>
      <c r="CE1072" s="15">
        <v>0</v>
      </c>
      <c r="CF1072">
        <v>0.29799999999999999</v>
      </c>
      <c r="CG1072">
        <v>15</v>
      </c>
      <c r="CH1072">
        <v>1</v>
      </c>
      <c r="CI1072">
        <v>0</v>
      </c>
      <c r="CJ1072">
        <v>40</v>
      </c>
      <c r="CK1072" s="28" t="s">
        <v>80</v>
      </c>
    </row>
    <row r="1073" spans="1:89" x14ac:dyDescent="0.35">
      <c r="A1073">
        <v>1072</v>
      </c>
      <c r="B1073">
        <v>71</v>
      </c>
      <c r="C1073" s="21" t="s">
        <v>239</v>
      </c>
      <c r="D1073" s="11">
        <v>8</v>
      </c>
      <c r="E1073" s="12">
        <f t="shared" si="179"/>
        <v>1.0849673202614381</v>
      </c>
      <c r="F1073" s="7">
        <v>7.3734939759036138</v>
      </c>
      <c r="G1073" s="8">
        <v>0</v>
      </c>
      <c r="H1073" s="9">
        <v>0</v>
      </c>
      <c r="I1073" s="9">
        <v>0</v>
      </c>
      <c r="J1073" s="9">
        <v>0</v>
      </c>
      <c r="K1073" s="9">
        <v>1</v>
      </c>
      <c r="L1073" s="8">
        <v>1319</v>
      </c>
      <c r="M1073" s="9">
        <v>7</v>
      </c>
      <c r="N1073" s="9">
        <f t="shared" si="177"/>
        <v>1311</v>
      </c>
      <c r="O1073" s="9">
        <f t="shared" si="178"/>
        <v>33</v>
      </c>
      <c r="P1073" s="7">
        <v>7.3</v>
      </c>
      <c r="Q1073" s="7">
        <v>17.5</v>
      </c>
      <c r="R1073" s="9">
        <v>0</v>
      </c>
      <c r="S1073" s="9">
        <v>1</v>
      </c>
      <c r="T1073" s="9">
        <v>1</v>
      </c>
      <c r="U1073" s="9">
        <v>0</v>
      </c>
      <c r="V1073" s="9">
        <v>0</v>
      </c>
      <c r="W1073" s="25">
        <v>0</v>
      </c>
      <c r="X1073" s="9">
        <v>0</v>
      </c>
      <c r="Y1073" s="9">
        <v>1</v>
      </c>
      <c r="Z1073" s="25">
        <v>0</v>
      </c>
      <c r="AA1073" s="9">
        <v>0</v>
      </c>
      <c r="AB1073" s="25">
        <v>1</v>
      </c>
      <c r="AC1073" s="17">
        <v>2014</v>
      </c>
      <c r="AD1073" s="27">
        <v>4.8000000000000001E-2</v>
      </c>
      <c r="AE1073" s="27">
        <v>0.32700000000000001</v>
      </c>
      <c r="AF1073" s="27">
        <v>0.47399999999999998</v>
      </c>
      <c r="AG1073" s="34">
        <v>0.151</v>
      </c>
      <c r="AH1073" s="33">
        <v>1</v>
      </c>
      <c r="AI1073" s="15">
        <v>0</v>
      </c>
      <c r="AJ1073" s="27">
        <v>0.53100000000000003</v>
      </c>
      <c r="AK1073" s="31">
        <v>0.46899999999999997</v>
      </c>
      <c r="AL1073">
        <v>0.69299999999999995</v>
      </c>
      <c r="AM1073" s="31">
        <v>0.307</v>
      </c>
      <c r="AN1073">
        <v>0</v>
      </c>
      <c r="AO1073" s="15">
        <v>1</v>
      </c>
      <c r="AP1073">
        <v>0.33800000000000002</v>
      </c>
      <c r="AQ1073" s="15">
        <v>0.66200000000000003</v>
      </c>
      <c r="AR1073" s="15" t="s">
        <v>213</v>
      </c>
      <c r="AS1073">
        <v>0</v>
      </c>
      <c r="AT1073">
        <v>0</v>
      </c>
      <c r="AU1073">
        <v>0</v>
      </c>
      <c r="AV1073">
        <v>0</v>
      </c>
      <c r="AW1073">
        <v>1</v>
      </c>
      <c r="AX1073">
        <v>0</v>
      </c>
      <c r="AY1073" s="15">
        <v>0</v>
      </c>
      <c r="AZ1073">
        <v>0</v>
      </c>
      <c r="BA1073">
        <v>1</v>
      </c>
      <c r="BB1073" s="15">
        <v>0</v>
      </c>
      <c r="BC1073">
        <v>2614</v>
      </c>
      <c r="BD1073">
        <v>63</v>
      </c>
      <c r="BE1073" s="21">
        <v>0.73599999999999999</v>
      </c>
      <c r="BF1073" s="21">
        <v>37.200000000000003</v>
      </c>
      <c r="BG1073">
        <v>1</v>
      </c>
      <c r="BH1073">
        <v>0</v>
      </c>
      <c r="BI1073">
        <v>0</v>
      </c>
      <c r="BJ1073">
        <v>0</v>
      </c>
      <c r="BK1073">
        <v>0</v>
      </c>
      <c r="BL1073" s="15">
        <v>0</v>
      </c>
      <c r="BM1073">
        <v>0</v>
      </c>
      <c r="BN1073">
        <v>0</v>
      </c>
      <c r="BO1073">
        <v>1</v>
      </c>
      <c r="BP1073" s="15">
        <v>0</v>
      </c>
      <c r="BQ1073">
        <v>0</v>
      </c>
      <c r="BR1073">
        <v>0</v>
      </c>
      <c r="BS1073" s="15">
        <v>0</v>
      </c>
      <c r="BT1073">
        <v>0</v>
      </c>
      <c r="BU1073">
        <v>0</v>
      </c>
      <c r="BV1073">
        <v>1</v>
      </c>
      <c r="BW1073">
        <v>1</v>
      </c>
      <c r="BX1073">
        <v>0</v>
      </c>
      <c r="BY1073">
        <v>0</v>
      </c>
      <c r="BZ1073">
        <v>0</v>
      </c>
      <c r="CA1073">
        <v>0</v>
      </c>
      <c r="CB1073">
        <v>0</v>
      </c>
      <c r="CC1073">
        <v>0</v>
      </c>
      <c r="CD1073">
        <v>0</v>
      </c>
      <c r="CE1073" s="15">
        <v>0</v>
      </c>
      <c r="CF1073">
        <v>0.29799999999999999</v>
      </c>
      <c r="CG1073">
        <v>15</v>
      </c>
      <c r="CH1073">
        <v>1</v>
      </c>
      <c r="CI1073">
        <v>0</v>
      </c>
      <c r="CJ1073">
        <v>40</v>
      </c>
      <c r="CK1073" s="28" t="s">
        <v>80</v>
      </c>
    </row>
    <row r="1074" spans="1:89" x14ac:dyDescent="0.35">
      <c r="A1074">
        <v>1073</v>
      </c>
      <c r="B1074">
        <v>71</v>
      </c>
      <c r="C1074" s="21" t="s">
        <v>239</v>
      </c>
      <c r="D1074" s="11">
        <v>16.5</v>
      </c>
      <c r="E1074" s="12">
        <f t="shared" si="179"/>
        <v>1.4134078212290504</v>
      </c>
      <c r="F1074" s="7">
        <v>11.67391304347826</v>
      </c>
      <c r="G1074" s="8">
        <v>0</v>
      </c>
      <c r="H1074" s="9">
        <v>0</v>
      </c>
      <c r="I1074" s="9">
        <v>0</v>
      </c>
      <c r="J1074" s="9">
        <v>0</v>
      </c>
      <c r="K1074" s="9">
        <v>1</v>
      </c>
      <c r="L1074" s="8">
        <v>1319</v>
      </c>
      <c r="M1074" s="9">
        <v>7</v>
      </c>
      <c r="N1074" s="9">
        <f t="shared" si="177"/>
        <v>1311</v>
      </c>
      <c r="O1074" s="9">
        <f t="shared" si="178"/>
        <v>33</v>
      </c>
      <c r="P1074" s="7">
        <v>7.3</v>
      </c>
      <c r="Q1074" s="7">
        <v>17.5</v>
      </c>
      <c r="R1074" s="9">
        <v>0</v>
      </c>
      <c r="S1074" s="9">
        <v>1</v>
      </c>
      <c r="T1074" s="9">
        <v>1</v>
      </c>
      <c r="U1074" s="9">
        <v>0</v>
      </c>
      <c r="V1074" s="9">
        <v>0</v>
      </c>
      <c r="W1074" s="25">
        <v>0</v>
      </c>
      <c r="X1074" s="9">
        <v>0</v>
      </c>
      <c r="Y1074" s="9">
        <v>1</v>
      </c>
      <c r="Z1074" s="25">
        <v>0</v>
      </c>
      <c r="AA1074" s="9">
        <v>0</v>
      </c>
      <c r="AB1074" s="25">
        <v>1</v>
      </c>
      <c r="AC1074" s="17">
        <v>2014</v>
      </c>
      <c r="AD1074" s="27">
        <v>4.8000000000000001E-2</v>
      </c>
      <c r="AE1074" s="27">
        <v>0.32700000000000001</v>
      </c>
      <c r="AF1074" s="27">
        <v>0.47399999999999998</v>
      </c>
      <c r="AG1074" s="34">
        <v>0.151</v>
      </c>
      <c r="AH1074" s="33">
        <v>1</v>
      </c>
      <c r="AI1074" s="15">
        <v>0</v>
      </c>
      <c r="AJ1074" s="27">
        <v>0.53100000000000003</v>
      </c>
      <c r="AK1074" s="31">
        <v>0.46899999999999997</v>
      </c>
      <c r="AL1074">
        <v>0.69299999999999995</v>
      </c>
      <c r="AM1074" s="31">
        <v>0.307</v>
      </c>
      <c r="AN1074">
        <v>0</v>
      </c>
      <c r="AO1074" s="15">
        <v>1</v>
      </c>
      <c r="AP1074">
        <v>0.33800000000000002</v>
      </c>
      <c r="AQ1074" s="15">
        <v>0.66200000000000003</v>
      </c>
      <c r="AR1074" s="15" t="s">
        <v>213</v>
      </c>
      <c r="AS1074">
        <v>0</v>
      </c>
      <c r="AT1074">
        <v>0</v>
      </c>
      <c r="AU1074">
        <v>0</v>
      </c>
      <c r="AV1074">
        <v>0</v>
      </c>
      <c r="AW1074">
        <v>1</v>
      </c>
      <c r="AX1074">
        <v>0</v>
      </c>
      <c r="AY1074" s="15">
        <v>0</v>
      </c>
      <c r="AZ1074">
        <v>0</v>
      </c>
      <c r="BA1074">
        <v>1</v>
      </c>
      <c r="BB1074" s="15">
        <v>0</v>
      </c>
      <c r="BC1074">
        <v>2614</v>
      </c>
      <c r="BD1074">
        <v>63</v>
      </c>
      <c r="BE1074" s="21">
        <v>0.73599999999999999</v>
      </c>
      <c r="BF1074" s="21">
        <v>37.200000000000003</v>
      </c>
      <c r="BG1074">
        <v>1</v>
      </c>
      <c r="BH1074">
        <v>0</v>
      </c>
      <c r="BI1074">
        <v>0</v>
      </c>
      <c r="BJ1074">
        <v>0</v>
      </c>
      <c r="BK1074">
        <v>0</v>
      </c>
      <c r="BL1074" s="15">
        <v>0</v>
      </c>
      <c r="BM1074">
        <v>0</v>
      </c>
      <c r="BN1074">
        <v>0</v>
      </c>
      <c r="BO1074">
        <v>1</v>
      </c>
      <c r="BP1074" s="15">
        <v>0</v>
      </c>
      <c r="BQ1074">
        <v>0</v>
      </c>
      <c r="BR1074">
        <v>0</v>
      </c>
      <c r="BS1074" s="15">
        <v>0</v>
      </c>
      <c r="BT1074">
        <v>0</v>
      </c>
      <c r="BU1074">
        <v>0</v>
      </c>
      <c r="BV1074">
        <v>1</v>
      </c>
      <c r="BW1074">
        <v>1</v>
      </c>
      <c r="BX1074">
        <v>0</v>
      </c>
      <c r="BY1074">
        <v>0</v>
      </c>
      <c r="BZ1074">
        <v>0</v>
      </c>
      <c r="CA1074">
        <v>0</v>
      </c>
      <c r="CB1074">
        <v>0</v>
      </c>
      <c r="CC1074">
        <v>0</v>
      </c>
      <c r="CD1074">
        <v>0</v>
      </c>
      <c r="CE1074" s="15">
        <v>0</v>
      </c>
      <c r="CF1074">
        <v>0.29799999999999999</v>
      </c>
      <c r="CG1074">
        <v>15</v>
      </c>
      <c r="CH1074">
        <v>1</v>
      </c>
      <c r="CI1074">
        <v>0</v>
      </c>
      <c r="CJ1074">
        <v>40</v>
      </c>
      <c r="CK1074" s="28" t="s">
        <v>80</v>
      </c>
    </row>
    <row r="1075" spans="1:89" x14ac:dyDescent="0.35">
      <c r="A1075">
        <v>1074</v>
      </c>
      <c r="B1075">
        <v>71</v>
      </c>
      <c r="C1075" s="21" t="s">
        <v>239</v>
      </c>
      <c r="D1075" s="11">
        <v>17.8</v>
      </c>
      <c r="E1075" s="12">
        <f t="shared" si="179"/>
        <v>1.2201612903225805</v>
      </c>
      <c r="F1075" s="7">
        <v>14.58823529411765</v>
      </c>
      <c r="G1075" s="8">
        <v>0</v>
      </c>
      <c r="H1075" s="9">
        <v>0</v>
      </c>
      <c r="I1075" s="9">
        <v>0</v>
      </c>
      <c r="J1075" s="9">
        <v>0</v>
      </c>
      <c r="K1075" s="9">
        <v>1</v>
      </c>
      <c r="L1075" s="8">
        <v>1319</v>
      </c>
      <c r="M1075" s="9">
        <v>7</v>
      </c>
      <c r="N1075" s="9">
        <f t="shared" si="177"/>
        <v>1311</v>
      </c>
      <c r="O1075" s="9">
        <f t="shared" si="178"/>
        <v>33</v>
      </c>
      <c r="P1075" s="7">
        <v>7.3</v>
      </c>
      <c r="Q1075" s="7">
        <v>17.5</v>
      </c>
      <c r="R1075" s="9">
        <v>0</v>
      </c>
      <c r="S1075" s="9">
        <v>1</v>
      </c>
      <c r="T1075" s="9">
        <v>1</v>
      </c>
      <c r="U1075" s="9">
        <v>0</v>
      </c>
      <c r="V1075" s="9">
        <v>0</v>
      </c>
      <c r="W1075" s="25">
        <v>0</v>
      </c>
      <c r="X1075" s="9">
        <v>0</v>
      </c>
      <c r="Y1075" s="9">
        <v>1</v>
      </c>
      <c r="Z1075" s="25">
        <v>0</v>
      </c>
      <c r="AA1075" s="9">
        <v>0</v>
      </c>
      <c r="AB1075" s="25">
        <v>1</v>
      </c>
      <c r="AC1075" s="17">
        <v>2014</v>
      </c>
      <c r="AD1075" s="27">
        <v>4.8000000000000001E-2</v>
      </c>
      <c r="AE1075" s="27">
        <v>0.32700000000000001</v>
      </c>
      <c r="AF1075" s="27">
        <v>0.47399999999999998</v>
      </c>
      <c r="AG1075" s="34">
        <v>0.151</v>
      </c>
      <c r="AH1075" s="33">
        <v>1</v>
      </c>
      <c r="AI1075" s="15">
        <v>0</v>
      </c>
      <c r="AJ1075" s="27">
        <v>0.53100000000000003</v>
      </c>
      <c r="AK1075" s="31">
        <v>0.46899999999999997</v>
      </c>
      <c r="AL1075">
        <v>0.69299999999999995</v>
      </c>
      <c r="AM1075" s="31">
        <v>0.307</v>
      </c>
      <c r="AN1075">
        <v>0</v>
      </c>
      <c r="AO1075" s="15">
        <v>1</v>
      </c>
      <c r="AP1075">
        <v>0.33800000000000002</v>
      </c>
      <c r="AQ1075" s="15">
        <v>0.66200000000000003</v>
      </c>
      <c r="AR1075" s="15" t="s">
        <v>213</v>
      </c>
      <c r="AS1075">
        <v>0</v>
      </c>
      <c r="AT1075">
        <v>0</v>
      </c>
      <c r="AU1075">
        <v>0</v>
      </c>
      <c r="AV1075">
        <v>0</v>
      </c>
      <c r="AW1075">
        <v>1</v>
      </c>
      <c r="AX1075">
        <v>0</v>
      </c>
      <c r="AY1075" s="15">
        <v>0</v>
      </c>
      <c r="AZ1075">
        <v>0</v>
      </c>
      <c r="BA1075">
        <v>1</v>
      </c>
      <c r="BB1075" s="15">
        <v>0</v>
      </c>
      <c r="BC1075">
        <v>2614</v>
      </c>
      <c r="BD1075">
        <v>63</v>
      </c>
      <c r="BE1075" s="21">
        <v>0.73599999999999999</v>
      </c>
      <c r="BF1075" s="21">
        <v>37.200000000000003</v>
      </c>
      <c r="BG1075">
        <v>1</v>
      </c>
      <c r="BH1075">
        <v>0</v>
      </c>
      <c r="BI1075">
        <v>0</v>
      </c>
      <c r="BJ1075">
        <v>0</v>
      </c>
      <c r="BK1075">
        <v>0</v>
      </c>
      <c r="BL1075" s="15">
        <v>0</v>
      </c>
      <c r="BM1075">
        <v>0</v>
      </c>
      <c r="BN1075">
        <v>0</v>
      </c>
      <c r="BO1075">
        <v>1</v>
      </c>
      <c r="BP1075" s="15">
        <v>0</v>
      </c>
      <c r="BQ1075">
        <v>0</v>
      </c>
      <c r="BR1075">
        <v>0</v>
      </c>
      <c r="BS1075" s="15">
        <v>0</v>
      </c>
      <c r="BT1075">
        <v>0</v>
      </c>
      <c r="BU1075">
        <v>0</v>
      </c>
      <c r="BV1075">
        <v>1</v>
      </c>
      <c r="BW1075">
        <v>1</v>
      </c>
      <c r="BX1075">
        <v>0</v>
      </c>
      <c r="BY1075">
        <v>0</v>
      </c>
      <c r="BZ1075">
        <v>0</v>
      </c>
      <c r="CA1075">
        <v>0</v>
      </c>
      <c r="CB1075">
        <v>0</v>
      </c>
      <c r="CC1075">
        <v>0</v>
      </c>
      <c r="CD1075">
        <v>0</v>
      </c>
      <c r="CE1075" s="15">
        <v>0</v>
      </c>
      <c r="CF1075">
        <v>0.29799999999999999</v>
      </c>
      <c r="CG1075">
        <v>15</v>
      </c>
      <c r="CH1075">
        <v>1</v>
      </c>
      <c r="CI1075">
        <v>0</v>
      </c>
      <c r="CJ1075">
        <v>40</v>
      </c>
      <c r="CK1075" s="28" t="s">
        <v>80</v>
      </c>
    </row>
    <row r="1076" spans="1:89" x14ac:dyDescent="0.35">
      <c r="A1076">
        <v>1075</v>
      </c>
      <c r="B1076">
        <v>71</v>
      </c>
      <c r="C1076" s="21" t="s">
        <v>239</v>
      </c>
      <c r="D1076" s="11">
        <v>1.4</v>
      </c>
      <c r="E1076" s="12">
        <f t="shared" si="179"/>
        <v>1.8307692307692307</v>
      </c>
      <c r="F1076" s="7">
        <v>0.76470588235294112</v>
      </c>
      <c r="G1076" s="8">
        <v>0</v>
      </c>
      <c r="H1076" s="9">
        <v>0</v>
      </c>
      <c r="I1076" s="9">
        <v>0</v>
      </c>
      <c r="J1076" s="9">
        <v>0</v>
      </c>
      <c r="K1076" s="9">
        <v>1</v>
      </c>
      <c r="L1076" s="8">
        <v>1284</v>
      </c>
      <c r="M1076" s="9">
        <v>25</v>
      </c>
      <c r="N1076" s="9">
        <f t="shared" si="177"/>
        <v>1258</v>
      </c>
      <c r="O1076" s="9">
        <f t="shared" si="178"/>
        <v>33</v>
      </c>
      <c r="P1076" s="7">
        <v>7.3</v>
      </c>
      <c r="Q1076" s="7">
        <v>17.5</v>
      </c>
      <c r="R1076" s="9">
        <v>0</v>
      </c>
      <c r="S1076" s="9">
        <v>1</v>
      </c>
      <c r="T1076" s="9">
        <v>1</v>
      </c>
      <c r="U1076" s="9">
        <v>0</v>
      </c>
      <c r="V1076" s="9">
        <v>0</v>
      </c>
      <c r="W1076" s="25">
        <v>0</v>
      </c>
      <c r="X1076" s="9">
        <v>0</v>
      </c>
      <c r="Y1076" s="9">
        <v>1</v>
      </c>
      <c r="Z1076" s="25">
        <v>0</v>
      </c>
      <c r="AA1076" s="9">
        <v>0</v>
      </c>
      <c r="AB1076" s="25">
        <v>1</v>
      </c>
      <c r="AC1076" s="17">
        <v>2014</v>
      </c>
      <c r="AD1076" s="27">
        <v>4.8000000000000001E-2</v>
      </c>
      <c r="AE1076" s="27">
        <v>0.32700000000000001</v>
      </c>
      <c r="AF1076" s="27">
        <v>0.47399999999999998</v>
      </c>
      <c r="AG1076" s="34">
        <v>0.151</v>
      </c>
      <c r="AH1076" s="33">
        <v>1</v>
      </c>
      <c r="AI1076" s="15">
        <v>0</v>
      </c>
      <c r="AJ1076" s="27">
        <v>0.53100000000000003</v>
      </c>
      <c r="AK1076" s="31">
        <v>0.46899999999999997</v>
      </c>
      <c r="AL1076">
        <v>0.69299999999999995</v>
      </c>
      <c r="AM1076" s="31">
        <v>0.307</v>
      </c>
      <c r="AN1076">
        <v>0</v>
      </c>
      <c r="AO1076" s="15">
        <v>1</v>
      </c>
      <c r="AP1076">
        <v>0.33800000000000002</v>
      </c>
      <c r="AQ1076" s="15">
        <v>0.66200000000000003</v>
      </c>
      <c r="AR1076" s="15" t="s">
        <v>213</v>
      </c>
      <c r="AS1076">
        <v>0</v>
      </c>
      <c r="AT1076">
        <v>0</v>
      </c>
      <c r="AU1076">
        <v>0</v>
      </c>
      <c r="AV1076">
        <v>0</v>
      </c>
      <c r="AW1076">
        <v>1</v>
      </c>
      <c r="AX1076">
        <v>0</v>
      </c>
      <c r="AY1076" s="15">
        <v>0</v>
      </c>
      <c r="AZ1076">
        <v>0</v>
      </c>
      <c r="BA1076">
        <v>1</v>
      </c>
      <c r="BB1076" s="15">
        <v>0</v>
      </c>
      <c r="BC1076">
        <v>2614</v>
      </c>
      <c r="BD1076">
        <v>63</v>
      </c>
      <c r="BE1076" s="21">
        <v>0.73599999999999999</v>
      </c>
      <c r="BF1076" s="21">
        <v>37.200000000000003</v>
      </c>
      <c r="BG1076">
        <v>1</v>
      </c>
      <c r="BH1076">
        <v>0</v>
      </c>
      <c r="BI1076">
        <v>0</v>
      </c>
      <c r="BJ1076">
        <v>0</v>
      </c>
      <c r="BK1076">
        <v>0</v>
      </c>
      <c r="BL1076" s="15">
        <v>0</v>
      </c>
      <c r="BM1076">
        <v>0</v>
      </c>
      <c r="BN1076">
        <v>0</v>
      </c>
      <c r="BO1076">
        <v>1</v>
      </c>
      <c r="BP1076" s="15">
        <v>0</v>
      </c>
      <c r="BQ1076">
        <v>0</v>
      </c>
      <c r="BR1076">
        <v>0</v>
      </c>
      <c r="BS1076" s="15">
        <v>0</v>
      </c>
      <c r="BT1076">
        <v>1</v>
      </c>
      <c r="BU1076">
        <v>0</v>
      </c>
      <c r="BV1076">
        <v>1</v>
      </c>
      <c r="BW1076">
        <v>1</v>
      </c>
      <c r="BX1076">
        <v>0</v>
      </c>
      <c r="BY1076">
        <v>0</v>
      </c>
      <c r="BZ1076">
        <v>1</v>
      </c>
      <c r="CA1076">
        <v>0</v>
      </c>
      <c r="CB1076">
        <v>0</v>
      </c>
      <c r="CC1076">
        <v>0</v>
      </c>
      <c r="CD1076">
        <v>0</v>
      </c>
      <c r="CE1076" s="15">
        <v>1</v>
      </c>
      <c r="CF1076">
        <v>0.29799999999999999</v>
      </c>
      <c r="CG1076">
        <v>15</v>
      </c>
      <c r="CH1076">
        <v>1</v>
      </c>
      <c r="CI1076">
        <v>0</v>
      </c>
      <c r="CJ1076">
        <v>40</v>
      </c>
      <c r="CK1076" s="28" t="s">
        <v>80</v>
      </c>
    </row>
    <row r="1077" spans="1:89" x14ac:dyDescent="0.35">
      <c r="A1077">
        <v>1076</v>
      </c>
      <c r="B1077">
        <v>71</v>
      </c>
      <c r="C1077" s="21" t="s">
        <v>239</v>
      </c>
      <c r="D1077" s="11">
        <v>4.9000000000000004</v>
      </c>
      <c r="E1077" s="12">
        <f t="shared" si="179"/>
        <v>2.0801886792452828</v>
      </c>
      <c r="F1077" s="7">
        <v>2.3555555555555561</v>
      </c>
      <c r="G1077" s="8">
        <v>0</v>
      </c>
      <c r="H1077" s="9">
        <v>0</v>
      </c>
      <c r="I1077" s="9">
        <v>0</v>
      </c>
      <c r="J1077" s="9">
        <v>0</v>
      </c>
      <c r="K1077" s="9">
        <v>1</v>
      </c>
      <c r="L1077" s="8">
        <v>1284</v>
      </c>
      <c r="M1077" s="9">
        <v>25</v>
      </c>
      <c r="N1077" s="9">
        <f t="shared" si="177"/>
        <v>1258</v>
      </c>
      <c r="O1077" s="9">
        <f t="shared" si="178"/>
        <v>33</v>
      </c>
      <c r="P1077" s="7">
        <v>7.3</v>
      </c>
      <c r="Q1077" s="7">
        <v>17.5</v>
      </c>
      <c r="R1077" s="9">
        <v>0</v>
      </c>
      <c r="S1077" s="9">
        <v>1</v>
      </c>
      <c r="T1077" s="9">
        <v>1</v>
      </c>
      <c r="U1077" s="9">
        <v>0</v>
      </c>
      <c r="V1077" s="9">
        <v>0</v>
      </c>
      <c r="W1077" s="25">
        <v>0</v>
      </c>
      <c r="X1077" s="9">
        <v>0</v>
      </c>
      <c r="Y1077" s="9">
        <v>1</v>
      </c>
      <c r="Z1077" s="25">
        <v>0</v>
      </c>
      <c r="AA1077" s="9">
        <v>0</v>
      </c>
      <c r="AB1077" s="25">
        <v>1</v>
      </c>
      <c r="AC1077" s="17">
        <v>2014</v>
      </c>
      <c r="AD1077" s="27">
        <v>4.8000000000000001E-2</v>
      </c>
      <c r="AE1077" s="27">
        <v>0.32700000000000001</v>
      </c>
      <c r="AF1077" s="27">
        <v>0.47399999999999998</v>
      </c>
      <c r="AG1077" s="34">
        <v>0.151</v>
      </c>
      <c r="AH1077" s="33">
        <v>1</v>
      </c>
      <c r="AI1077" s="15">
        <v>0</v>
      </c>
      <c r="AJ1077" s="27">
        <v>0.53100000000000003</v>
      </c>
      <c r="AK1077" s="31">
        <v>0.46899999999999997</v>
      </c>
      <c r="AL1077">
        <v>0.69299999999999995</v>
      </c>
      <c r="AM1077" s="31">
        <v>0.307</v>
      </c>
      <c r="AN1077">
        <v>0</v>
      </c>
      <c r="AO1077" s="15">
        <v>1</v>
      </c>
      <c r="AP1077">
        <v>0.33800000000000002</v>
      </c>
      <c r="AQ1077" s="15">
        <v>0.66200000000000003</v>
      </c>
      <c r="AR1077" s="15" t="s">
        <v>213</v>
      </c>
      <c r="AS1077">
        <v>0</v>
      </c>
      <c r="AT1077">
        <v>0</v>
      </c>
      <c r="AU1077">
        <v>0</v>
      </c>
      <c r="AV1077">
        <v>0</v>
      </c>
      <c r="AW1077">
        <v>1</v>
      </c>
      <c r="AX1077">
        <v>0</v>
      </c>
      <c r="AY1077" s="15">
        <v>0</v>
      </c>
      <c r="AZ1077">
        <v>0</v>
      </c>
      <c r="BA1077">
        <v>1</v>
      </c>
      <c r="BB1077" s="15">
        <v>0</v>
      </c>
      <c r="BC1077">
        <v>2614</v>
      </c>
      <c r="BD1077">
        <v>63</v>
      </c>
      <c r="BE1077" s="21">
        <v>0.73599999999999999</v>
      </c>
      <c r="BF1077" s="21">
        <v>37.200000000000003</v>
      </c>
      <c r="BG1077">
        <v>1</v>
      </c>
      <c r="BH1077">
        <v>0</v>
      </c>
      <c r="BI1077">
        <v>0</v>
      </c>
      <c r="BJ1077">
        <v>0</v>
      </c>
      <c r="BK1077">
        <v>0</v>
      </c>
      <c r="BL1077" s="15">
        <v>0</v>
      </c>
      <c r="BM1077">
        <v>0</v>
      </c>
      <c r="BN1077">
        <v>0</v>
      </c>
      <c r="BO1077">
        <v>1</v>
      </c>
      <c r="BP1077" s="15">
        <v>0</v>
      </c>
      <c r="BQ1077">
        <v>0</v>
      </c>
      <c r="BR1077">
        <v>0</v>
      </c>
      <c r="BS1077" s="15">
        <v>0</v>
      </c>
      <c r="BT1077">
        <v>1</v>
      </c>
      <c r="BU1077">
        <v>0</v>
      </c>
      <c r="BV1077">
        <v>1</v>
      </c>
      <c r="BW1077">
        <v>1</v>
      </c>
      <c r="BX1077">
        <v>0</v>
      </c>
      <c r="BY1077">
        <v>0</v>
      </c>
      <c r="BZ1077">
        <v>1</v>
      </c>
      <c r="CA1077">
        <v>0</v>
      </c>
      <c r="CB1077">
        <v>0</v>
      </c>
      <c r="CC1077">
        <v>0</v>
      </c>
      <c r="CD1077">
        <v>0</v>
      </c>
      <c r="CE1077" s="15">
        <v>1</v>
      </c>
      <c r="CF1077">
        <v>0.29799999999999999</v>
      </c>
      <c r="CG1077">
        <v>15</v>
      </c>
      <c r="CH1077">
        <v>1</v>
      </c>
      <c r="CI1077">
        <v>0</v>
      </c>
      <c r="CJ1077">
        <v>40</v>
      </c>
      <c r="CK1077" s="28" t="s">
        <v>80</v>
      </c>
    </row>
    <row r="1078" spans="1:89" x14ac:dyDescent="0.35">
      <c r="A1078">
        <v>1077</v>
      </c>
      <c r="B1078">
        <v>71</v>
      </c>
      <c r="C1078" s="21" t="s">
        <v>239</v>
      </c>
      <c r="D1078" s="11">
        <v>3.8</v>
      </c>
      <c r="E1078" s="12">
        <f t="shared" si="179"/>
        <v>1.5777215189873417</v>
      </c>
      <c r="F1078" s="7">
        <v>2.4085365853658538</v>
      </c>
      <c r="G1078" s="8">
        <v>0</v>
      </c>
      <c r="H1078" s="9">
        <v>0</v>
      </c>
      <c r="I1078" s="9">
        <v>0</v>
      </c>
      <c r="J1078" s="9">
        <v>0</v>
      </c>
      <c r="K1078" s="9">
        <v>1</v>
      </c>
      <c r="L1078" s="8">
        <v>1284</v>
      </c>
      <c r="M1078" s="9">
        <v>25</v>
      </c>
      <c r="N1078" s="9">
        <f t="shared" si="177"/>
        <v>1258</v>
      </c>
      <c r="O1078" s="9">
        <f t="shared" si="178"/>
        <v>33</v>
      </c>
      <c r="P1078" s="7">
        <v>7.3</v>
      </c>
      <c r="Q1078" s="7">
        <v>17.5</v>
      </c>
      <c r="R1078" s="9">
        <v>0</v>
      </c>
      <c r="S1078" s="9">
        <v>1</v>
      </c>
      <c r="T1078" s="9">
        <v>1</v>
      </c>
      <c r="U1078" s="9">
        <v>0</v>
      </c>
      <c r="V1078" s="9">
        <v>0</v>
      </c>
      <c r="W1078" s="25">
        <v>0</v>
      </c>
      <c r="X1078" s="9">
        <v>0</v>
      </c>
      <c r="Y1078" s="9">
        <v>1</v>
      </c>
      <c r="Z1078" s="25">
        <v>0</v>
      </c>
      <c r="AA1078" s="9">
        <v>0</v>
      </c>
      <c r="AB1078" s="25">
        <v>1</v>
      </c>
      <c r="AC1078" s="17">
        <v>2014</v>
      </c>
      <c r="AD1078" s="27">
        <v>4.8000000000000001E-2</v>
      </c>
      <c r="AE1078" s="27">
        <v>0.32700000000000001</v>
      </c>
      <c r="AF1078" s="27">
        <v>0.47399999999999998</v>
      </c>
      <c r="AG1078" s="34">
        <v>0.151</v>
      </c>
      <c r="AH1078" s="33">
        <v>1</v>
      </c>
      <c r="AI1078" s="15">
        <v>0</v>
      </c>
      <c r="AJ1078" s="27">
        <v>0.53100000000000003</v>
      </c>
      <c r="AK1078" s="31">
        <v>0.46899999999999997</v>
      </c>
      <c r="AL1078">
        <v>0.69299999999999995</v>
      </c>
      <c r="AM1078" s="31">
        <v>0.307</v>
      </c>
      <c r="AN1078">
        <v>0</v>
      </c>
      <c r="AO1078" s="15">
        <v>1</v>
      </c>
      <c r="AP1078">
        <v>0.33800000000000002</v>
      </c>
      <c r="AQ1078" s="15">
        <v>0.66200000000000003</v>
      </c>
      <c r="AR1078" s="15" t="s">
        <v>213</v>
      </c>
      <c r="AS1078">
        <v>0</v>
      </c>
      <c r="AT1078">
        <v>0</v>
      </c>
      <c r="AU1078">
        <v>0</v>
      </c>
      <c r="AV1078">
        <v>0</v>
      </c>
      <c r="AW1078">
        <v>1</v>
      </c>
      <c r="AX1078">
        <v>0</v>
      </c>
      <c r="AY1078" s="15">
        <v>0</v>
      </c>
      <c r="AZ1078">
        <v>0</v>
      </c>
      <c r="BA1078">
        <v>1</v>
      </c>
      <c r="BB1078" s="15">
        <v>0</v>
      </c>
      <c r="BC1078">
        <v>2614</v>
      </c>
      <c r="BD1078">
        <v>63</v>
      </c>
      <c r="BE1078" s="21">
        <v>0.73599999999999999</v>
      </c>
      <c r="BF1078" s="21">
        <v>37.200000000000003</v>
      </c>
      <c r="BG1078">
        <v>1</v>
      </c>
      <c r="BH1078">
        <v>0</v>
      </c>
      <c r="BI1078">
        <v>0</v>
      </c>
      <c r="BJ1078">
        <v>0</v>
      </c>
      <c r="BK1078">
        <v>0</v>
      </c>
      <c r="BL1078" s="15">
        <v>0</v>
      </c>
      <c r="BM1078">
        <v>0</v>
      </c>
      <c r="BN1078">
        <v>0</v>
      </c>
      <c r="BO1078">
        <v>1</v>
      </c>
      <c r="BP1078" s="15">
        <v>0</v>
      </c>
      <c r="BQ1078">
        <v>0</v>
      </c>
      <c r="BR1078">
        <v>0</v>
      </c>
      <c r="BS1078" s="15">
        <v>0</v>
      </c>
      <c r="BT1078">
        <v>1</v>
      </c>
      <c r="BU1078">
        <v>0</v>
      </c>
      <c r="BV1078">
        <v>1</v>
      </c>
      <c r="BW1078">
        <v>1</v>
      </c>
      <c r="BX1078">
        <v>0</v>
      </c>
      <c r="BY1078">
        <v>0</v>
      </c>
      <c r="BZ1078">
        <v>1</v>
      </c>
      <c r="CA1078">
        <v>0</v>
      </c>
      <c r="CB1078">
        <v>0</v>
      </c>
      <c r="CC1078">
        <v>0</v>
      </c>
      <c r="CD1078">
        <v>0</v>
      </c>
      <c r="CE1078" s="15">
        <v>1</v>
      </c>
      <c r="CF1078">
        <v>0.29799999999999999</v>
      </c>
      <c r="CG1078">
        <v>15</v>
      </c>
      <c r="CH1078">
        <v>1</v>
      </c>
      <c r="CI1078">
        <v>0</v>
      </c>
      <c r="CJ1078">
        <v>40</v>
      </c>
      <c r="CK1078" s="28" t="s">
        <v>80</v>
      </c>
    </row>
    <row r="1079" spans="1:89" x14ac:dyDescent="0.35">
      <c r="A1079">
        <v>1078</v>
      </c>
      <c r="B1079">
        <v>71</v>
      </c>
      <c r="C1079" s="21" t="s">
        <v>239</v>
      </c>
      <c r="D1079" s="11">
        <v>22.9</v>
      </c>
      <c r="E1079" s="12">
        <f t="shared" si="179"/>
        <v>3.6321083172146991</v>
      </c>
      <c r="F1079" s="7">
        <v>6.3048780487804894</v>
      </c>
      <c r="G1079" s="8">
        <v>0</v>
      </c>
      <c r="H1079" s="9">
        <v>0</v>
      </c>
      <c r="I1079" s="9">
        <v>0</v>
      </c>
      <c r="J1079" s="9">
        <v>0</v>
      </c>
      <c r="K1079" s="9">
        <v>1</v>
      </c>
      <c r="L1079" s="8">
        <v>1284</v>
      </c>
      <c r="M1079" s="9">
        <v>25</v>
      </c>
      <c r="N1079" s="9">
        <f t="shared" si="177"/>
        <v>1258</v>
      </c>
      <c r="O1079" s="9">
        <f t="shared" si="178"/>
        <v>33</v>
      </c>
      <c r="P1079" s="7">
        <v>7.3</v>
      </c>
      <c r="Q1079" s="7">
        <v>17.5</v>
      </c>
      <c r="R1079" s="9">
        <v>0</v>
      </c>
      <c r="S1079" s="9">
        <v>1</v>
      </c>
      <c r="T1079" s="9">
        <v>1</v>
      </c>
      <c r="U1079" s="9">
        <v>0</v>
      </c>
      <c r="V1079" s="9">
        <v>0</v>
      </c>
      <c r="W1079" s="25">
        <v>0</v>
      </c>
      <c r="X1079" s="9">
        <v>0</v>
      </c>
      <c r="Y1079" s="9">
        <v>1</v>
      </c>
      <c r="Z1079" s="25">
        <v>0</v>
      </c>
      <c r="AA1079" s="9">
        <v>0</v>
      </c>
      <c r="AB1079" s="25">
        <v>1</v>
      </c>
      <c r="AC1079" s="17">
        <v>2014</v>
      </c>
      <c r="AD1079" s="27">
        <v>4.8000000000000001E-2</v>
      </c>
      <c r="AE1079" s="27">
        <v>0.32700000000000001</v>
      </c>
      <c r="AF1079" s="27">
        <v>0.47399999999999998</v>
      </c>
      <c r="AG1079" s="34">
        <v>0.151</v>
      </c>
      <c r="AH1079" s="33">
        <v>1</v>
      </c>
      <c r="AI1079" s="15">
        <v>0</v>
      </c>
      <c r="AJ1079" s="27">
        <v>0.53100000000000003</v>
      </c>
      <c r="AK1079" s="31">
        <v>0.46899999999999997</v>
      </c>
      <c r="AL1079">
        <v>0.69299999999999995</v>
      </c>
      <c r="AM1079" s="31">
        <v>0.307</v>
      </c>
      <c r="AN1079">
        <v>0</v>
      </c>
      <c r="AO1079" s="15">
        <v>1</v>
      </c>
      <c r="AP1079">
        <v>0.33800000000000002</v>
      </c>
      <c r="AQ1079" s="15">
        <v>0.66200000000000003</v>
      </c>
      <c r="AR1079" s="15" t="s">
        <v>213</v>
      </c>
      <c r="AS1079">
        <v>0</v>
      </c>
      <c r="AT1079">
        <v>0</v>
      </c>
      <c r="AU1079">
        <v>0</v>
      </c>
      <c r="AV1079">
        <v>0</v>
      </c>
      <c r="AW1079">
        <v>1</v>
      </c>
      <c r="AX1079">
        <v>0</v>
      </c>
      <c r="AY1079" s="15">
        <v>0</v>
      </c>
      <c r="AZ1079">
        <v>0</v>
      </c>
      <c r="BA1079">
        <v>1</v>
      </c>
      <c r="BB1079" s="15">
        <v>0</v>
      </c>
      <c r="BC1079">
        <v>2614</v>
      </c>
      <c r="BD1079">
        <v>63</v>
      </c>
      <c r="BE1079" s="21">
        <v>0.73599999999999999</v>
      </c>
      <c r="BF1079" s="21">
        <v>37.200000000000003</v>
      </c>
      <c r="BG1079">
        <v>1</v>
      </c>
      <c r="BH1079">
        <v>0</v>
      </c>
      <c r="BI1079">
        <v>0</v>
      </c>
      <c r="BJ1079">
        <v>0</v>
      </c>
      <c r="BK1079">
        <v>0</v>
      </c>
      <c r="BL1079" s="15">
        <v>0</v>
      </c>
      <c r="BM1079">
        <v>0</v>
      </c>
      <c r="BN1079">
        <v>0</v>
      </c>
      <c r="BO1079">
        <v>1</v>
      </c>
      <c r="BP1079" s="15">
        <v>0</v>
      </c>
      <c r="BQ1079">
        <v>0</v>
      </c>
      <c r="BR1079">
        <v>0</v>
      </c>
      <c r="BS1079" s="15">
        <v>0</v>
      </c>
      <c r="BT1079">
        <v>1</v>
      </c>
      <c r="BU1079">
        <v>0</v>
      </c>
      <c r="BV1079">
        <v>1</v>
      </c>
      <c r="BW1079">
        <v>1</v>
      </c>
      <c r="BX1079">
        <v>0</v>
      </c>
      <c r="BY1079">
        <v>0</v>
      </c>
      <c r="BZ1079">
        <v>1</v>
      </c>
      <c r="CA1079">
        <v>0</v>
      </c>
      <c r="CB1079">
        <v>0</v>
      </c>
      <c r="CC1079">
        <v>0</v>
      </c>
      <c r="CD1079">
        <v>0</v>
      </c>
      <c r="CE1079" s="15">
        <v>1</v>
      </c>
      <c r="CF1079">
        <v>0.29799999999999999</v>
      </c>
      <c r="CG1079">
        <v>15</v>
      </c>
      <c r="CH1079">
        <v>1</v>
      </c>
      <c r="CI1079">
        <v>0</v>
      </c>
      <c r="CJ1079">
        <v>40</v>
      </c>
      <c r="CK1079" s="28" t="s">
        <v>80</v>
      </c>
    </row>
    <row r="1080" spans="1:89" x14ac:dyDescent="0.35">
      <c r="A1080">
        <v>1079</v>
      </c>
      <c r="B1080">
        <v>71</v>
      </c>
      <c r="C1080" s="21" t="s">
        <v>239</v>
      </c>
      <c r="D1080" s="11">
        <v>13.6</v>
      </c>
      <c r="E1080" s="12">
        <f t="shared" si="179"/>
        <v>2.349671361502347</v>
      </c>
      <c r="F1080" s="7">
        <v>5.7880434782608701</v>
      </c>
      <c r="G1080" s="8">
        <v>0</v>
      </c>
      <c r="H1080" s="9">
        <v>0</v>
      </c>
      <c r="I1080" s="9">
        <v>0</v>
      </c>
      <c r="J1080" s="9">
        <v>0</v>
      </c>
      <c r="K1080" s="9">
        <v>1</v>
      </c>
      <c r="L1080" s="8">
        <v>1284</v>
      </c>
      <c r="M1080" s="9">
        <v>25</v>
      </c>
      <c r="N1080" s="9">
        <f t="shared" si="177"/>
        <v>1258</v>
      </c>
      <c r="O1080" s="9">
        <f t="shared" si="178"/>
        <v>33</v>
      </c>
      <c r="P1080" s="7">
        <v>7.3</v>
      </c>
      <c r="Q1080" s="7">
        <v>17.5</v>
      </c>
      <c r="R1080" s="9">
        <v>0</v>
      </c>
      <c r="S1080" s="9">
        <v>1</v>
      </c>
      <c r="T1080" s="9">
        <v>1</v>
      </c>
      <c r="U1080" s="9">
        <v>0</v>
      </c>
      <c r="V1080" s="9">
        <v>0</v>
      </c>
      <c r="W1080" s="25">
        <v>0</v>
      </c>
      <c r="X1080" s="9">
        <v>0</v>
      </c>
      <c r="Y1080" s="9">
        <v>1</v>
      </c>
      <c r="Z1080" s="25">
        <v>0</v>
      </c>
      <c r="AA1080" s="9">
        <v>0</v>
      </c>
      <c r="AB1080" s="25">
        <v>1</v>
      </c>
      <c r="AC1080" s="17">
        <v>2014</v>
      </c>
      <c r="AD1080" s="27">
        <v>4.8000000000000001E-2</v>
      </c>
      <c r="AE1080" s="27">
        <v>0.32700000000000001</v>
      </c>
      <c r="AF1080" s="27">
        <v>0.47399999999999998</v>
      </c>
      <c r="AG1080" s="34">
        <v>0.151</v>
      </c>
      <c r="AH1080" s="33">
        <v>1</v>
      </c>
      <c r="AI1080" s="15">
        <v>0</v>
      </c>
      <c r="AJ1080" s="27">
        <v>0.53100000000000003</v>
      </c>
      <c r="AK1080" s="31">
        <v>0.46899999999999997</v>
      </c>
      <c r="AL1080">
        <v>0.69299999999999995</v>
      </c>
      <c r="AM1080" s="31">
        <v>0.307</v>
      </c>
      <c r="AN1080">
        <v>0</v>
      </c>
      <c r="AO1080" s="15">
        <v>1</v>
      </c>
      <c r="AP1080">
        <v>0.33800000000000002</v>
      </c>
      <c r="AQ1080" s="15">
        <v>0.66200000000000003</v>
      </c>
      <c r="AR1080" s="15" t="s">
        <v>213</v>
      </c>
      <c r="AS1080">
        <v>0</v>
      </c>
      <c r="AT1080">
        <v>0</v>
      </c>
      <c r="AU1080">
        <v>0</v>
      </c>
      <c r="AV1080">
        <v>0</v>
      </c>
      <c r="AW1080">
        <v>1</v>
      </c>
      <c r="AX1080">
        <v>0</v>
      </c>
      <c r="AY1080" s="15">
        <v>0</v>
      </c>
      <c r="AZ1080">
        <v>0</v>
      </c>
      <c r="BA1080">
        <v>1</v>
      </c>
      <c r="BB1080" s="15">
        <v>0</v>
      </c>
      <c r="BC1080">
        <v>2614</v>
      </c>
      <c r="BD1080">
        <v>63</v>
      </c>
      <c r="BE1080" s="21">
        <v>0.73599999999999999</v>
      </c>
      <c r="BF1080" s="21">
        <v>37.200000000000003</v>
      </c>
      <c r="BG1080">
        <v>1</v>
      </c>
      <c r="BH1080">
        <v>0</v>
      </c>
      <c r="BI1080">
        <v>0</v>
      </c>
      <c r="BJ1080">
        <v>0</v>
      </c>
      <c r="BK1080">
        <v>0</v>
      </c>
      <c r="BL1080" s="15">
        <v>0</v>
      </c>
      <c r="BM1080">
        <v>0</v>
      </c>
      <c r="BN1080">
        <v>0</v>
      </c>
      <c r="BO1080">
        <v>1</v>
      </c>
      <c r="BP1080" s="15">
        <v>0</v>
      </c>
      <c r="BQ1080">
        <v>0</v>
      </c>
      <c r="BR1080">
        <v>0</v>
      </c>
      <c r="BS1080" s="15">
        <v>0</v>
      </c>
      <c r="BT1080">
        <v>1</v>
      </c>
      <c r="BU1080">
        <v>0</v>
      </c>
      <c r="BV1080">
        <v>1</v>
      </c>
      <c r="BW1080">
        <v>1</v>
      </c>
      <c r="BX1080">
        <v>0</v>
      </c>
      <c r="BY1080">
        <v>0</v>
      </c>
      <c r="BZ1080">
        <v>1</v>
      </c>
      <c r="CA1080">
        <v>0</v>
      </c>
      <c r="CB1080">
        <v>0</v>
      </c>
      <c r="CC1080">
        <v>0</v>
      </c>
      <c r="CD1080">
        <v>0</v>
      </c>
      <c r="CE1080" s="15">
        <v>1</v>
      </c>
      <c r="CF1080">
        <v>0.29799999999999999</v>
      </c>
      <c r="CG1080">
        <v>15</v>
      </c>
      <c r="CH1080">
        <v>1</v>
      </c>
      <c r="CI1080">
        <v>0</v>
      </c>
      <c r="CJ1080">
        <v>40</v>
      </c>
      <c r="CK1080" s="28" t="s">
        <v>80</v>
      </c>
    </row>
    <row r="1081" spans="1:89" x14ac:dyDescent="0.35">
      <c r="A1081">
        <v>1080</v>
      </c>
      <c r="B1081">
        <v>72</v>
      </c>
      <c r="C1081" s="21" t="s">
        <v>240</v>
      </c>
      <c r="D1081" s="11">
        <v>5.87</v>
      </c>
      <c r="E1081" s="12">
        <v>0.09</v>
      </c>
      <c r="F1081" s="7">
        <f t="shared" ref="F1081:F1090" si="180">D1081/E1081</f>
        <v>65.222222222222229</v>
      </c>
      <c r="G1081" s="8">
        <v>0</v>
      </c>
      <c r="H1081" s="9">
        <v>0</v>
      </c>
      <c r="I1081" s="9">
        <v>0</v>
      </c>
      <c r="J1081" s="9">
        <v>1</v>
      </c>
      <c r="K1081" s="9">
        <v>0</v>
      </c>
      <c r="L1081" s="8">
        <v>12169</v>
      </c>
      <c r="M1081" s="9">
        <v>3</v>
      </c>
      <c r="N1081" s="9">
        <f t="shared" si="177"/>
        <v>12165</v>
      </c>
      <c r="O1081" s="9">
        <f t="shared" si="178"/>
        <v>10</v>
      </c>
      <c r="P1081" s="7">
        <v>10.6</v>
      </c>
      <c r="Q1081" s="7">
        <v>12.6</v>
      </c>
      <c r="R1081" s="9">
        <v>1</v>
      </c>
      <c r="S1081" s="9">
        <v>0</v>
      </c>
      <c r="T1081" s="9">
        <v>1</v>
      </c>
      <c r="U1081" s="9">
        <v>0</v>
      </c>
      <c r="V1081" s="9">
        <v>0</v>
      </c>
      <c r="W1081" s="25">
        <v>0</v>
      </c>
      <c r="X1081" s="9">
        <v>0</v>
      </c>
      <c r="Y1081" s="9">
        <v>1</v>
      </c>
      <c r="Z1081" s="25">
        <v>0</v>
      </c>
      <c r="AA1081" s="9">
        <v>1</v>
      </c>
      <c r="AB1081" s="25">
        <v>0</v>
      </c>
      <c r="AC1081" s="17">
        <v>2001</v>
      </c>
      <c r="AD1081" s="27" t="s">
        <v>87</v>
      </c>
      <c r="AE1081" s="27" t="s">
        <v>87</v>
      </c>
      <c r="AF1081" s="27" t="s">
        <v>87</v>
      </c>
      <c r="AG1081" s="34" t="s">
        <v>87</v>
      </c>
      <c r="AH1081" s="33" t="s">
        <v>87</v>
      </c>
      <c r="AI1081" s="15" t="s">
        <v>87</v>
      </c>
      <c r="AJ1081" s="27">
        <v>0.60399999999999998</v>
      </c>
      <c r="AK1081" s="31">
        <v>0.39600000000000002</v>
      </c>
      <c r="AL1081">
        <v>0.65600000000000003</v>
      </c>
      <c r="AM1081" s="31">
        <v>0.34399999999999997</v>
      </c>
      <c r="AN1081">
        <v>1</v>
      </c>
      <c r="AO1081" s="15">
        <v>0</v>
      </c>
      <c r="AP1081" t="s">
        <v>87</v>
      </c>
      <c r="AQ1081" s="15" t="s">
        <v>87</v>
      </c>
      <c r="AR1081" s="15" t="s">
        <v>26</v>
      </c>
      <c r="AS1081">
        <v>1</v>
      </c>
      <c r="AT1081">
        <v>0</v>
      </c>
      <c r="AU1081">
        <v>0</v>
      </c>
      <c r="AV1081">
        <v>0</v>
      </c>
      <c r="AW1081">
        <v>0</v>
      </c>
      <c r="AX1081">
        <v>0</v>
      </c>
      <c r="AY1081" s="15">
        <v>0</v>
      </c>
      <c r="AZ1081">
        <v>1</v>
      </c>
      <c r="BA1081">
        <v>0</v>
      </c>
      <c r="BB1081" s="15">
        <v>0</v>
      </c>
      <c r="BC1081">
        <v>15116</v>
      </c>
      <c r="BD1081">
        <v>1045</v>
      </c>
      <c r="BE1081" s="21">
        <v>0.95499999999999996</v>
      </c>
      <c r="BF1081" s="21">
        <v>37.5</v>
      </c>
      <c r="BG1081">
        <v>1</v>
      </c>
      <c r="BH1081">
        <v>0</v>
      </c>
      <c r="BI1081">
        <v>0</v>
      </c>
      <c r="BJ1081">
        <v>0</v>
      </c>
      <c r="BK1081">
        <v>0</v>
      </c>
      <c r="BL1081" s="15">
        <v>0</v>
      </c>
      <c r="BM1081">
        <v>0</v>
      </c>
      <c r="BN1081">
        <v>0</v>
      </c>
      <c r="BO1081">
        <v>1</v>
      </c>
      <c r="BP1081" s="15">
        <v>0</v>
      </c>
      <c r="BQ1081">
        <v>0</v>
      </c>
      <c r="BR1081">
        <v>0</v>
      </c>
      <c r="BS1081" s="15">
        <v>0</v>
      </c>
      <c r="BT1081">
        <v>0</v>
      </c>
      <c r="BU1081">
        <v>0</v>
      </c>
      <c r="BV1081">
        <v>1</v>
      </c>
      <c r="BW1081">
        <v>1</v>
      </c>
      <c r="BX1081">
        <v>0</v>
      </c>
      <c r="BY1081">
        <v>0</v>
      </c>
      <c r="BZ1081">
        <v>0</v>
      </c>
      <c r="CA1081">
        <v>0</v>
      </c>
      <c r="CB1081">
        <v>0</v>
      </c>
      <c r="CC1081">
        <v>0</v>
      </c>
      <c r="CD1081">
        <v>0</v>
      </c>
      <c r="CE1081" s="15">
        <v>0</v>
      </c>
      <c r="CF1081">
        <v>0</v>
      </c>
      <c r="CG1081">
        <v>0</v>
      </c>
      <c r="CH1081">
        <v>0</v>
      </c>
      <c r="CI1081">
        <v>1</v>
      </c>
      <c r="CJ1081">
        <v>26</v>
      </c>
      <c r="CK1081" s="28" t="s">
        <v>80</v>
      </c>
    </row>
    <row r="1082" spans="1:89" x14ac:dyDescent="0.35">
      <c r="A1082">
        <v>1081</v>
      </c>
      <c r="B1082">
        <v>72</v>
      </c>
      <c r="C1082" s="21" t="s">
        <v>240</v>
      </c>
      <c r="D1082" s="11">
        <v>7.51</v>
      </c>
      <c r="E1082" s="12">
        <v>0.22</v>
      </c>
      <c r="F1082" s="7">
        <f t="shared" si="180"/>
        <v>34.136363636363633</v>
      </c>
      <c r="G1082" s="8">
        <v>0</v>
      </c>
      <c r="H1082" s="9">
        <v>0</v>
      </c>
      <c r="I1082" s="9">
        <v>0</v>
      </c>
      <c r="J1082" s="9">
        <v>1</v>
      </c>
      <c r="K1082" s="9">
        <v>0</v>
      </c>
      <c r="L1082" s="8">
        <v>11781</v>
      </c>
      <c r="M1082" s="9">
        <v>3</v>
      </c>
      <c r="N1082" s="9">
        <f t="shared" si="177"/>
        <v>11777</v>
      </c>
      <c r="O1082" s="9">
        <f t="shared" si="178"/>
        <v>10</v>
      </c>
      <c r="P1082" s="7">
        <v>10.6</v>
      </c>
      <c r="Q1082" s="7">
        <v>12.6</v>
      </c>
      <c r="R1082" s="9">
        <v>1</v>
      </c>
      <c r="S1082" s="9">
        <v>0</v>
      </c>
      <c r="T1082" s="9">
        <v>1</v>
      </c>
      <c r="U1082" s="9">
        <v>0</v>
      </c>
      <c r="V1082" s="9">
        <v>0</v>
      </c>
      <c r="W1082" s="25">
        <v>0</v>
      </c>
      <c r="X1082" s="9">
        <v>0</v>
      </c>
      <c r="Y1082" s="9">
        <v>1</v>
      </c>
      <c r="Z1082" s="25">
        <v>0</v>
      </c>
      <c r="AA1082" s="9">
        <v>1</v>
      </c>
      <c r="AB1082" s="25">
        <v>0</v>
      </c>
      <c r="AC1082" s="17">
        <v>2001</v>
      </c>
      <c r="AD1082" s="27" t="s">
        <v>87</v>
      </c>
      <c r="AE1082" s="27" t="s">
        <v>87</v>
      </c>
      <c r="AF1082" s="27" t="s">
        <v>87</v>
      </c>
      <c r="AG1082" s="34" t="s">
        <v>87</v>
      </c>
      <c r="AH1082" s="33" t="s">
        <v>87</v>
      </c>
      <c r="AI1082" s="15" t="s">
        <v>87</v>
      </c>
      <c r="AJ1082" s="27">
        <v>0.60399999999999998</v>
      </c>
      <c r="AK1082" s="31">
        <v>0.39600000000000002</v>
      </c>
      <c r="AL1082">
        <v>0.65600000000000003</v>
      </c>
      <c r="AM1082" s="31">
        <v>0.34399999999999997</v>
      </c>
      <c r="AN1082">
        <v>1</v>
      </c>
      <c r="AO1082" s="15">
        <v>0</v>
      </c>
      <c r="AP1082" t="s">
        <v>87</v>
      </c>
      <c r="AQ1082" s="15" t="s">
        <v>87</v>
      </c>
      <c r="AR1082" s="15" t="s">
        <v>26</v>
      </c>
      <c r="AS1082">
        <v>1</v>
      </c>
      <c r="AT1082">
        <v>0</v>
      </c>
      <c r="AU1082">
        <v>0</v>
      </c>
      <c r="AV1082">
        <v>0</v>
      </c>
      <c r="AW1082">
        <v>0</v>
      </c>
      <c r="AX1082">
        <v>0</v>
      </c>
      <c r="AY1082" s="15">
        <v>0</v>
      </c>
      <c r="AZ1082">
        <v>1</v>
      </c>
      <c r="BA1082">
        <v>0</v>
      </c>
      <c r="BB1082" s="15">
        <v>0</v>
      </c>
      <c r="BC1082">
        <v>15116</v>
      </c>
      <c r="BD1082">
        <v>1045</v>
      </c>
      <c r="BE1082" s="21">
        <v>0.95499999999999996</v>
      </c>
      <c r="BF1082" s="21">
        <v>37.5</v>
      </c>
      <c r="BG1082">
        <v>0</v>
      </c>
      <c r="BH1082">
        <v>0</v>
      </c>
      <c r="BI1082">
        <v>0</v>
      </c>
      <c r="BJ1082">
        <v>0</v>
      </c>
      <c r="BK1082">
        <v>0</v>
      </c>
      <c r="BL1082" s="15">
        <v>1</v>
      </c>
      <c r="BM1082">
        <v>0</v>
      </c>
      <c r="BN1082">
        <v>1</v>
      </c>
      <c r="BO1082">
        <v>0</v>
      </c>
      <c r="BP1082" s="15">
        <v>0</v>
      </c>
      <c r="BQ1082">
        <v>1</v>
      </c>
      <c r="BR1082">
        <v>0</v>
      </c>
      <c r="BS1082" s="15">
        <v>0</v>
      </c>
      <c r="BT1082">
        <v>0</v>
      </c>
      <c r="BU1082">
        <v>0</v>
      </c>
      <c r="BV1082">
        <v>1</v>
      </c>
      <c r="BW1082">
        <v>1</v>
      </c>
      <c r="BX1082">
        <v>0</v>
      </c>
      <c r="BY1082">
        <v>0</v>
      </c>
      <c r="BZ1082">
        <v>0</v>
      </c>
      <c r="CA1082">
        <v>0</v>
      </c>
      <c r="CB1082">
        <v>0</v>
      </c>
      <c r="CC1082">
        <v>0</v>
      </c>
      <c r="CD1082">
        <v>0</v>
      </c>
      <c r="CE1082" s="15">
        <v>0</v>
      </c>
      <c r="CF1082">
        <v>0</v>
      </c>
      <c r="CG1082">
        <v>0</v>
      </c>
      <c r="CH1082">
        <v>0</v>
      </c>
      <c r="CI1082">
        <v>1</v>
      </c>
      <c r="CJ1082">
        <v>26</v>
      </c>
      <c r="CK1082" s="28" t="s">
        <v>80</v>
      </c>
    </row>
    <row r="1083" spans="1:89" x14ac:dyDescent="0.35">
      <c r="A1083">
        <v>1082</v>
      </c>
      <c r="B1083">
        <v>72</v>
      </c>
      <c r="C1083" s="21" t="s">
        <v>240</v>
      </c>
      <c r="D1083" s="11">
        <v>5.68</v>
      </c>
      <c r="E1083" s="12">
        <v>0.1</v>
      </c>
      <c r="F1083" s="7">
        <f t="shared" si="180"/>
        <v>56.8</v>
      </c>
      <c r="G1083" s="8">
        <v>0</v>
      </c>
      <c r="H1083" s="9">
        <v>0</v>
      </c>
      <c r="I1083" s="9">
        <v>0</v>
      </c>
      <c r="J1083" s="9">
        <v>1</v>
      </c>
      <c r="K1083" s="9">
        <v>0</v>
      </c>
      <c r="L1083" s="8">
        <v>11603</v>
      </c>
      <c r="M1083" s="9">
        <v>4</v>
      </c>
      <c r="N1083" s="9">
        <f t="shared" si="177"/>
        <v>11598</v>
      </c>
      <c r="O1083" s="9">
        <f t="shared" si="178"/>
        <v>10</v>
      </c>
      <c r="P1083" s="7">
        <v>10.6</v>
      </c>
      <c r="Q1083" s="7">
        <v>12.6</v>
      </c>
      <c r="R1083" s="9">
        <v>1</v>
      </c>
      <c r="S1083" s="9">
        <v>0</v>
      </c>
      <c r="T1083" s="9">
        <v>1</v>
      </c>
      <c r="U1083" s="9">
        <v>0</v>
      </c>
      <c r="V1083" s="9">
        <v>0</v>
      </c>
      <c r="W1083" s="25">
        <v>0</v>
      </c>
      <c r="X1083" s="9">
        <v>0</v>
      </c>
      <c r="Y1083" s="9">
        <v>1</v>
      </c>
      <c r="Z1083" s="25">
        <v>0</v>
      </c>
      <c r="AA1083" s="9">
        <v>1</v>
      </c>
      <c r="AB1083" s="25">
        <v>0</v>
      </c>
      <c r="AC1083" s="17">
        <v>2001</v>
      </c>
      <c r="AD1083" s="27" t="s">
        <v>87</v>
      </c>
      <c r="AE1083" s="27" t="s">
        <v>87</v>
      </c>
      <c r="AF1083" s="27" t="s">
        <v>87</v>
      </c>
      <c r="AG1083" s="34" t="s">
        <v>87</v>
      </c>
      <c r="AH1083" s="33" t="s">
        <v>87</v>
      </c>
      <c r="AI1083" s="15" t="s">
        <v>87</v>
      </c>
      <c r="AJ1083" s="27">
        <v>0.60399999999999998</v>
      </c>
      <c r="AK1083" s="31">
        <v>0.39600000000000002</v>
      </c>
      <c r="AL1083">
        <v>0.65600000000000003</v>
      </c>
      <c r="AM1083" s="31">
        <v>0.34399999999999997</v>
      </c>
      <c r="AN1083">
        <v>1</v>
      </c>
      <c r="AO1083" s="15">
        <v>0</v>
      </c>
      <c r="AP1083" t="s">
        <v>87</v>
      </c>
      <c r="AQ1083" s="15" t="s">
        <v>87</v>
      </c>
      <c r="AR1083" s="15" t="s">
        <v>26</v>
      </c>
      <c r="AS1083">
        <v>1</v>
      </c>
      <c r="AT1083">
        <v>0</v>
      </c>
      <c r="AU1083">
        <v>0</v>
      </c>
      <c r="AV1083">
        <v>0</v>
      </c>
      <c r="AW1083">
        <v>0</v>
      </c>
      <c r="AX1083">
        <v>0</v>
      </c>
      <c r="AY1083" s="15">
        <v>0</v>
      </c>
      <c r="AZ1083">
        <v>1</v>
      </c>
      <c r="BA1083">
        <v>0</v>
      </c>
      <c r="BB1083" s="15">
        <v>0</v>
      </c>
      <c r="BC1083">
        <v>15116</v>
      </c>
      <c r="BD1083">
        <v>1045</v>
      </c>
      <c r="BE1083" s="21">
        <v>0.95499999999999996</v>
      </c>
      <c r="BF1083" s="21">
        <v>37.5</v>
      </c>
      <c r="BG1083">
        <v>1</v>
      </c>
      <c r="BH1083">
        <v>0</v>
      </c>
      <c r="BI1083">
        <v>0</v>
      </c>
      <c r="BJ1083">
        <v>0</v>
      </c>
      <c r="BK1083">
        <v>0</v>
      </c>
      <c r="BL1083" s="15">
        <v>0</v>
      </c>
      <c r="BM1083">
        <v>0</v>
      </c>
      <c r="BN1083">
        <v>0</v>
      </c>
      <c r="BO1083">
        <v>1</v>
      </c>
      <c r="BP1083" s="15">
        <v>0</v>
      </c>
      <c r="BQ1083">
        <v>0</v>
      </c>
      <c r="BR1083">
        <v>0</v>
      </c>
      <c r="BS1083" s="15">
        <v>0</v>
      </c>
      <c r="BT1083">
        <v>0</v>
      </c>
      <c r="BU1083">
        <v>0</v>
      </c>
      <c r="BV1083">
        <v>1</v>
      </c>
      <c r="BW1083">
        <v>1</v>
      </c>
      <c r="BX1083">
        <v>0</v>
      </c>
      <c r="BY1083">
        <v>0</v>
      </c>
      <c r="BZ1083">
        <v>0</v>
      </c>
      <c r="CA1083">
        <v>0</v>
      </c>
      <c r="CB1083">
        <v>0</v>
      </c>
      <c r="CC1083">
        <v>0</v>
      </c>
      <c r="CD1083">
        <v>0</v>
      </c>
      <c r="CE1083" s="15">
        <v>0</v>
      </c>
      <c r="CF1083">
        <v>0</v>
      </c>
      <c r="CG1083">
        <v>0</v>
      </c>
      <c r="CH1083">
        <v>0</v>
      </c>
      <c r="CI1083">
        <v>1</v>
      </c>
      <c r="CJ1083">
        <v>26</v>
      </c>
      <c r="CK1083" s="28" t="s">
        <v>80</v>
      </c>
    </row>
    <row r="1084" spans="1:89" x14ac:dyDescent="0.35">
      <c r="A1084">
        <v>1083</v>
      </c>
      <c r="B1084">
        <v>72</v>
      </c>
      <c r="C1084" s="21" t="s">
        <v>240</v>
      </c>
      <c r="D1084" s="11">
        <v>7.37</v>
      </c>
      <c r="E1084" s="12">
        <v>0.23</v>
      </c>
      <c r="F1084" s="7">
        <f t="shared" si="180"/>
        <v>32.043478260869563</v>
      </c>
      <c r="G1084" s="8">
        <v>0</v>
      </c>
      <c r="H1084" s="9">
        <v>0</v>
      </c>
      <c r="I1084" s="9">
        <v>0</v>
      </c>
      <c r="J1084" s="9">
        <v>1</v>
      </c>
      <c r="K1084" s="9">
        <v>0</v>
      </c>
      <c r="L1084" s="8">
        <v>11239</v>
      </c>
      <c r="M1084" s="9">
        <v>4</v>
      </c>
      <c r="N1084" s="9">
        <f t="shared" si="177"/>
        <v>11234</v>
      </c>
      <c r="O1084" s="9">
        <f t="shared" si="178"/>
        <v>10</v>
      </c>
      <c r="P1084" s="7">
        <v>10.6</v>
      </c>
      <c r="Q1084" s="7">
        <v>12.6</v>
      </c>
      <c r="R1084" s="9">
        <v>1</v>
      </c>
      <c r="S1084" s="9">
        <v>0</v>
      </c>
      <c r="T1084" s="9">
        <v>1</v>
      </c>
      <c r="U1084" s="9">
        <v>0</v>
      </c>
      <c r="V1084" s="9">
        <v>0</v>
      </c>
      <c r="W1084" s="25">
        <v>0</v>
      </c>
      <c r="X1084" s="9">
        <v>0</v>
      </c>
      <c r="Y1084" s="9">
        <v>1</v>
      </c>
      <c r="Z1084" s="25">
        <v>0</v>
      </c>
      <c r="AA1084" s="9">
        <v>1</v>
      </c>
      <c r="AB1084" s="25">
        <v>0</v>
      </c>
      <c r="AC1084" s="17">
        <v>2001</v>
      </c>
      <c r="AD1084" s="27" t="s">
        <v>87</v>
      </c>
      <c r="AE1084" s="27" t="s">
        <v>87</v>
      </c>
      <c r="AF1084" s="27" t="s">
        <v>87</v>
      </c>
      <c r="AG1084" s="34" t="s">
        <v>87</v>
      </c>
      <c r="AH1084" s="33" t="s">
        <v>87</v>
      </c>
      <c r="AI1084" s="15" t="s">
        <v>87</v>
      </c>
      <c r="AJ1084" s="27">
        <v>0.60399999999999998</v>
      </c>
      <c r="AK1084" s="31">
        <v>0.39600000000000002</v>
      </c>
      <c r="AL1084">
        <v>0.65600000000000003</v>
      </c>
      <c r="AM1084" s="31">
        <v>0.34399999999999997</v>
      </c>
      <c r="AN1084">
        <v>1</v>
      </c>
      <c r="AO1084" s="15">
        <v>0</v>
      </c>
      <c r="AP1084" t="s">
        <v>87</v>
      </c>
      <c r="AQ1084" s="15" t="s">
        <v>87</v>
      </c>
      <c r="AR1084" s="15" t="s">
        <v>26</v>
      </c>
      <c r="AS1084">
        <v>1</v>
      </c>
      <c r="AT1084">
        <v>0</v>
      </c>
      <c r="AU1084">
        <v>0</v>
      </c>
      <c r="AV1084">
        <v>0</v>
      </c>
      <c r="AW1084">
        <v>0</v>
      </c>
      <c r="AX1084">
        <v>0</v>
      </c>
      <c r="AY1084" s="15">
        <v>0</v>
      </c>
      <c r="AZ1084">
        <v>1</v>
      </c>
      <c r="BA1084">
        <v>0</v>
      </c>
      <c r="BB1084" s="15">
        <v>0</v>
      </c>
      <c r="BC1084">
        <v>15116</v>
      </c>
      <c r="BD1084">
        <v>1045</v>
      </c>
      <c r="BE1084" s="21">
        <v>0.95499999999999996</v>
      </c>
      <c r="BF1084" s="21">
        <v>37.5</v>
      </c>
      <c r="BG1084">
        <v>0</v>
      </c>
      <c r="BH1084">
        <v>0</v>
      </c>
      <c r="BI1084">
        <v>0</v>
      </c>
      <c r="BJ1084">
        <v>0</v>
      </c>
      <c r="BK1084">
        <v>0</v>
      </c>
      <c r="BL1084" s="15">
        <v>1</v>
      </c>
      <c r="BM1084">
        <v>0</v>
      </c>
      <c r="BN1084">
        <v>1</v>
      </c>
      <c r="BO1084">
        <v>0</v>
      </c>
      <c r="BP1084" s="15">
        <v>0</v>
      </c>
      <c r="BQ1084">
        <v>1</v>
      </c>
      <c r="BR1084">
        <v>0</v>
      </c>
      <c r="BS1084" s="15">
        <v>0</v>
      </c>
      <c r="BT1084">
        <v>0</v>
      </c>
      <c r="BU1084">
        <v>0</v>
      </c>
      <c r="BV1084">
        <v>1</v>
      </c>
      <c r="BW1084">
        <v>1</v>
      </c>
      <c r="BX1084">
        <v>0</v>
      </c>
      <c r="BY1084">
        <v>0</v>
      </c>
      <c r="BZ1084">
        <v>0</v>
      </c>
      <c r="CA1084">
        <v>0</v>
      </c>
      <c r="CB1084">
        <v>0</v>
      </c>
      <c r="CC1084">
        <v>0</v>
      </c>
      <c r="CD1084">
        <v>0</v>
      </c>
      <c r="CE1084" s="15">
        <v>0</v>
      </c>
      <c r="CF1084">
        <v>0</v>
      </c>
      <c r="CG1084">
        <v>0</v>
      </c>
      <c r="CH1084">
        <v>0</v>
      </c>
      <c r="CI1084">
        <v>1</v>
      </c>
      <c r="CJ1084">
        <v>26</v>
      </c>
      <c r="CK1084" s="28" t="s">
        <v>80</v>
      </c>
    </row>
    <row r="1085" spans="1:89" x14ac:dyDescent="0.35">
      <c r="A1085">
        <v>1084</v>
      </c>
      <c r="B1085">
        <v>72</v>
      </c>
      <c r="C1085" s="21" t="s">
        <v>240</v>
      </c>
      <c r="D1085" s="11">
        <v>4.84</v>
      </c>
      <c r="E1085" s="12">
        <v>0.19</v>
      </c>
      <c r="F1085" s="7">
        <f t="shared" si="180"/>
        <v>25.473684210526315</v>
      </c>
      <c r="G1085" s="8">
        <v>0</v>
      </c>
      <c r="H1085" s="9">
        <v>0</v>
      </c>
      <c r="I1085" s="9">
        <v>0</v>
      </c>
      <c r="J1085" s="9">
        <v>1</v>
      </c>
      <c r="K1085" s="9">
        <v>0</v>
      </c>
      <c r="L1085" s="8">
        <v>12169</v>
      </c>
      <c r="M1085" s="9">
        <v>4</v>
      </c>
      <c r="N1085" s="9">
        <f t="shared" si="177"/>
        <v>12164</v>
      </c>
      <c r="O1085" s="9">
        <f t="shared" si="178"/>
        <v>10</v>
      </c>
      <c r="P1085" s="7">
        <v>10.6</v>
      </c>
      <c r="Q1085" s="7">
        <v>12.6</v>
      </c>
      <c r="R1085" s="9">
        <v>1</v>
      </c>
      <c r="S1085" s="9">
        <v>0</v>
      </c>
      <c r="T1085" s="9">
        <v>1</v>
      </c>
      <c r="U1085" s="9">
        <v>0</v>
      </c>
      <c r="V1085" s="9">
        <v>0</v>
      </c>
      <c r="W1085" s="25">
        <v>0</v>
      </c>
      <c r="X1085" s="9">
        <v>0</v>
      </c>
      <c r="Y1085" s="9">
        <v>1</v>
      </c>
      <c r="Z1085" s="25">
        <v>0</v>
      </c>
      <c r="AA1085" s="9">
        <v>1</v>
      </c>
      <c r="AB1085" s="25">
        <v>0</v>
      </c>
      <c r="AC1085" s="17">
        <v>2001</v>
      </c>
      <c r="AD1085" s="27" t="s">
        <v>87</v>
      </c>
      <c r="AE1085" s="27" t="s">
        <v>87</v>
      </c>
      <c r="AF1085" s="27" t="s">
        <v>87</v>
      </c>
      <c r="AG1085" s="34" t="s">
        <v>87</v>
      </c>
      <c r="AH1085" s="33" t="s">
        <v>87</v>
      </c>
      <c r="AI1085" s="15" t="s">
        <v>87</v>
      </c>
      <c r="AJ1085" s="27">
        <v>0.60399999999999998</v>
      </c>
      <c r="AK1085" s="31">
        <v>0.39600000000000002</v>
      </c>
      <c r="AL1085">
        <v>0.65600000000000003</v>
      </c>
      <c r="AM1085" s="31">
        <v>0.34399999999999997</v>
      </c>
      <c r="AN1085">
        <v>1</v>
      </c>
      <c r="AO1085" s="15">
        <v>0</v>
      </c>
      <c r="AP1085" t="s">
        <v>87</v>
      </c>
      <c r="AQ1085" s="15" t="s">
        <v>87</v>
      </c>
      <c r="AR1085" s="15" t="s">
        <v>26</v>
      </c>
      <c r="AS1085">
        <v>1</v>
      </c>
      <c r="AT1085">
        <v>0</v>
      </c>
      <c r="AU1085">
        <v>0</v>
      </c>
      <c r="AV1085">
        <v>0</v>
      </c>
      <c r="AW1085">
        <v>0</v>
      </c>
      <c r="AX1085">
        <v>0</v>
      </c>
      <c r="AY1085" s="15">
        <v>0</v>
      </c>
      <c r="AZ1085">
        <v>1</v>
      </c>
      <c r="BA1085">
        <v>0</v>
      </c>
      <c r="BB1085" s="15">
        <v>0</v>
      </c>
      <c r="BC1085">
        <v>15116</v>
      </c>
      <c r="BD1085">
        <v>1045</v>
      </c>
      <c r="BE1085" s="21">
        <v>0.95499999999999996</v>
      </c>
      <c r="BF1085" s="21">
        <v>37.5</v>
      </c>
      <c r="BG1085">
        <v>1</v>
      </c>
      <c r="BH1085">
        <v>0</v>
      </c>
      <c r="BI1085">
        <v>0</v>
      </c>
      <c r="BJ1085">
        <v>0</v>
      </c>
      <c r="BK1085">
        <v>0</v>
      </c>
      <c r="BL1085" s="15">
        <v>0</v>
      </c>
      <c r="BM1085">
        <v>0</v>
      </c>
      <c r="BN1085">
        <v>0</v>
      </c>
      <c r="BO1085">
        <v>1</v>
      </c>
      <c r="BP1085" s="15">
        <v>0</v>
      </c>
      <c r="BQ1085">
        <v>0</v>
      </c>
      <c r="BR1085">
        <v>0</v>
      </c>
      <c r="BS1085" s="15">
        <v>0</v>
      </c>
      <c r="BT1085">
        <v>0</v>
      </c>
      <c r="BU1085">
        <v>0</v>
      </c>
      <c r="BV1085">
        <v>1</v>
      </c>
      <c r="BW1085">
        <v>1</v>
      </c>
      <c r="BX1085">
        <v>0</v>
      </c>
      <c r="BY1085">
        <v>0</v>
      </c>
      <c r="BZ1085">
        <v>0</v>
      </c>
      <c r="CA1085">
        <v>0</v>
      </c>
      <c r="CB1085">
        <v>0</v>
      </c>
      <c r="CC1085">
        <v>0</v>
      </c>
      <c r="CD1085">
        <v>0</v>
      </c>
      <c r="CE1085" s="15">
        <v>0</v>
      </c>
      <c r="CF1085">
        <v>0</v>
      </c>
      <c r="CG1085">
        <v>0</v>
      </c>
      <c r="CH1085">
        <v>0</v>
      </c>
      <c r="CI1085">
        <v>1</v>
      </c>
      <c r="CJ1085">
        <v>26</v>
      </c>
      <c r="CK1085" s="28" t="s">
        <v>80</v>
      </c>
    </row>
    <row r="1086" spans="1:89" x14ac:dyDescent="0.35">
      <c r="A1086">
        <v>1085</v>
      </c>
      <c r="B1086">
        <v>72</v>
      </c>
      <c r="C1086" s="21" t="s">
        <v>240</v>
      </c>
      <c r="D1086" s="11">
        <v>3.74</v>
      </c>
      <c r="E1086" s="12">
        <v>0.27</v>
      </c>
      <c r="F1086" s="7">
        <f t="shared" si="180"/>
        <v>13.851851851851851</v>
      </c>
      <c r="G1086" s="8">
        <v>0</v>
      </c>
      <c r="H1086" s="9">
        <v>0</v>
      </c>
      <c r="I1086" s="9">
        <v>0</v>
      </c>
      <c r="J1086" s="9">
        <v>1</v>
      </c>
      <c r="K1086" s="9">
        <v>0</v>
      </c>
      <c r="L1086" s="8">
        <v>12169</v>
      </c>
      <c r="M1086" s="9">
        <v>7</v>
      </c>
      <c r="N1086" s="9">
        <f t="shared" si="177"/>
        <v>12161</v>
      </c>
      <c r="O1086" s="9">
        <f t="shared" si="178"/>
        <v>10</v>
      </c>
      <c r="P1086" s="7">
        <v>10.6</v>
      </c>
      <c r="Q1086" s="7">
        <v>12.6</v>
      </c>
      <c r="R1086" s="9">
        <v>1</v>
      </c>
      <c r="S1086" s="9">
        <v>0</v>
      </c>
      <c r="T1086" s="9">
        <v>1</v>
      </c>
      <c r="U1086" s="9">
        <v>0</v>
      </c>
      <c r="V1086" s="9">
        <v>0</v>
      </c>
      <c r="W1086" s="25">
        <v>0</v>
      </c>
      <c r="X1086" s="9">
        <v>0</v>
      </c>
      <c r="Y1086" s="9">
        <v>1</v>
      </c>
      <c r="Z1086" s="25">
        <v>0</v>
      </c>
      <c r="AA1086" s="9">
        <v>1</v>
      </c>
      <c r="AB1086" s="25">
        <v>0</v>
      </c>
      <c r="AC1086" s="17">
        <v>2001</v>
      </c>
      <c r="AD1086" s="27" t="s">
        <v>87</v>
      </c>
      <c r="AE1086" s="27" t="s">
        <v>87</v>
      </c>
      <c r="AF1086" s="27" t="s">
        <v>87</v>
      </c>
      <c r="AG1086" s="34" t="s">
        <v>87</v>
      </c>
      <c r="AH1086" s="33" t="s">
        <v>87</v>
      </c>
      <c r="AI1086" s="15" t="s">
        <v>87</v>
      </c>
      <c r="AJ1086" s="27">
        <v>0.60399999999999998</v>
      </c>
      <c r="AK1086" s="31">
        <v>0.39600000000000002</v>
      </c>
      <c r="AL1086">
        <v>0.65600000000000003</v>
      </c>
      <c r="AM1086" s="31">
        <v>0.34399999999999997</v>
      </c>
      <c r="AN1086">
        <v>1</v>
      </c>
      <c r="AO1086" s="15">
        <v>0</v>
      </c>
      <c r="AP1086" t="s">
        <v>87</v>
      </c>
      <c r="AQ1086" s="15" t="s">
        <v>87</v>
      </c>
      <c r="AR1086" s="15" t="s">
        <v>26</v>
      </c>
      <c r="AS1086">
        <v>1</v>
      </c>
      <c r="AT1086">
        <v>0</v>
      </c>
      <c r="AU1086">
        <v>0</v>
      </c>
      <c r="AV1086">
        <v>0</v>
      </c>
      <c r="AW1086">
        <v>0</v>
      </c>
      <c r="AX1086">
        <v>0</v>
      </c>
      <c r="AY1086" s="15">
        <v>0</v>
      </c>
      <c r="AZ1086">
        <v>1</v>
      </c>
      <c r="BA1086">
        <v>0</v>
      </c>
      <c r="BB1086" s="15">
        <v>0</v>
      </c>
      <c r="BC1086">
        <v>15116</v>
      </c>
      <c r="BD1086">
        <v>1045</v>
      </c>
      <c r="BE1086" s="21">
        <v>0.95499999999999996</v>
      </c>
      <c r="BF1086" s="21">
        <v>37.5</v>
      </c>
      <c r="BG1086">
        <v>1</v>
      </c>
      <c r="BH1086">
        <v>0</v>
      </c>
      <c r="BI1086">
        <v>0</v>
      </c>
      <c r="BJ1086">
        <v>0</v>
      </c>
      <c r="BK1086">
        <v>0</v>
      </c>
      <c r="BL1086" s="15">
        <v>0</v>
      </c>
      <c r="BM1086">
        <v>0</v>
      </c>
      <c r="BN1086">
        <v>0</v>
      </c>
      <c r="BO1086">
        <v>1</v>
      </c>
      <c r="BP1086" s="15">
        <v>0</v>
      </c>
      <c r="BQ1086">
        <v>0</v>
      </c>
      <c r="BR1086">
        <v>0</v>
      </c>
      <c r="BS1086" s="15">
        <v>0</v>
      </c>
      <c r="BT1086">
        <v>0</v>
      </c>
      <c r="BU1086">
        <v>0</v>
      </c>
      <c r="BV1086">
        <v>1</v>
      </c>
      <c r="BW1086">
        <v>1</v>
      </c>
      <c r="BX1086">
        <v>0</v>
      </c>
      <c r="BY1086">
        <v>0</v>
      </c>
      <c r="BZ1086">
        <v>0</v>
      </c>
      <c r="CA1086">
        <v>0</v>
      </c>
      <c r="CB1086">
        <v>0</v>
      </c>
      <c r="CC1086">
        <v>0</v>
      </c>
      <c r="CD1086">
        <v>0</v>
      </c>
      <c r="CE1086" s="15">
        <v>0</v>
      </c>
      <c r="CF1086">
        <v>0</v>
      </c>
      <c r="CG1086">
        <v>0</v>
      </c>
      <c r="CH1086">
        <v>0</v>
      </c>
      <c r="CI1086">
        <v>1</v>
      </c>
      <c r="CJ1086">
        <v>26</v>
      </c>
      <c r="CK1086" s="28" t="s">
        <v>80</v>
      </c>
    </row>
    <row r="1087" spans="1:89" x14ac:dyDescent="0.35">
      <c r="A1087">
        <v>1086</v>
      </c>
      <c r="B1087">
        <v>72</v>
      </c>
      <c r="C1087" s="21" t="s">
        <v>240</v>
      </c>
      <c r="D1087" s="11">
        <v>3.95</v>
      </c>
      <c r="E1087" s="12">
        <v>0.21</v>
      </c>
      <c r="F1087" s="7">
        <f t="shared" si="180"/>
        <v>18.80952380952381</v>
      </c>
      <c r="G1087" s="8">
        <v>0</v>
      </c>
      <c r="H1087" s="9">
        <v>0</v>
      </c>
      <c r="I1087" s="9">
        <v>0</v>
      </c>
      <c r="J1087" s="9">
        <v>1</v>
      </c>
      <c r="K1087" s="9">
        <v>0</v>
      </c>
      <c r="L1087" s="8">
        <v>9867</v>
      </c>
      <c r="M1087" s="9">
        <v>4</v>
      </c>
      <c r="N1087" s="9">
        <f t="shared" si="177"/>
        <v>9862</v>
      </c>
      <c r="O1087" s="9">
        <f t="shared" si="178"/>
        <v>10</v>
      </c>
      <c r="P1087" s="7">
        <v>10.6</v>
      </c>
      <c r="Q1087" s="7">
        <v>12.6</v>
      </c>
      <c r="R1087" s="9">
        <v>1</v>
      </c>
      <c r="S1087" s="9">
        <v>0</v>
      </c>
      <c r="T1087" s="9">
        <v>1</v>
      </c>
      <c r="U1087" s="9">
        <v>0</v>
      </c>
      <c r="V1087" s="9">
        <v>0</v>
      </c>
      <c r="W1087" s="25">
        <v>0</v>
      </c>
      <c r="X1087" s="9">
        <v>0</v>
      </c>
      <c r="Y1087" s="9">
        <v>1</v>
      </c>
      <c r="Z1087" s="25">
        <v>0</v>
      </c>
      <c r="AA1087" s="9">
        <v>1</v>
      </c>
      <c r="AB1087" s="25">
        <v>0</v>
      </c>
      <c r="AC1087" s="17">
        <v>2001</v>
      </c>
      <c r="AD1087" s="27" t="s">
        <v>87</v>
      </c>
      <c r="AE1087" s="27" t="s">
        <v>87</v>
      </c>
      <c r="AF1087" s="27" t="s">
        <v>87</v>
      </c>
      <c r="AG1087" s="34" t="s">
        <v>87</v>
      </c>
      <c r="AH1087" s="33" t="s">
        <v>87</v>
      </c>
      <c r="AI1087" s="15" t="s">
        <v>87</v>
      </c>
      <c r="AJ1087" s="27">
        <v>0.60399999999999998</v>
      </c>
      <c r="AK1087" s="31">
        <v>0.39600000000000002</v>
      </c>
      <c r="AL1087">
        <v>0.65600000000000003</v>
      </c>
      <c r="AM1087" s="31">
        <v>0.34399999999999997</v>
      </c>
      <c r="AN1087">
        <v>1</v>
      </c>
      <c r="AO1087" s="15">
        <v>0</v>
      </c>
      <c r="AP1087" t="s">
        <v>87</v>
      </c>
      <c r="AQ1087" s="15" t="s">
        <v>87</v>
      </c>
      <c r="AR1087" s="15" t="s">
        <v>26</v>
      </c>
      <c r="AS1087">
        <v>1</v>
      </c>
      <c r="AT1087">
        <v>0</v>
      </c>
      <c r="AU1087">
        <v>0</v>
      </c>
      <c r="AV1087">
        <v>0</v>
      </c>
      <c r="AW1087">
        <v>0</v>
      </c>
      <c r="AX1087">
        <v>0</v>
      </c>
      <c r="AY1087" s="15">
        <v>0</v>
      </c>
      <c r="AZ1087">
        <v>1</v>
      </c>
      <c r="BA1087">
        <v>0</v>
      </c>
      <c r="BB1087" s="15">
        <v>0</v>
      </c>
      <c r="BC1087">
        <v>15116</v>
      </c>
      <c r="BD1087">
        <v>1045</v>
      </c>
      <c r="BE1087" s="21">
        <v>0.95499999999999996</v>
      </c>
      <c r="BF1087" s="21">
        <v>37.5</v>
      </c>
      <c r="BG1087">
        <v>1</v>
      </c>
      <c r="BH1087">
        <v>0</v>
      </c>
      <c r="BI1087">
        <v>0</v>
      </c>
      <c r="BJ1087">
        <v>0</v>
      </c>
      <c r="BK1087">
        <v>0</v>
      </c>
      <c r="BL1087" s="15">
        <v>0</v>
      </c>
      <c r="BM1087">
        <v>0</v>
      </c>
      <c r="BN1087">
        <v>0</v>
      </c>
      <c r="BO1087">
        <v>1</v>
      </c>
      <c r="BP1087" s="15">
        <v>0</v>
      </c>
      <c r="BQ1087">
        <v>0</v>
      </c>
      <c r="BR1087">
        <v>0</v>
      </c>
      <c r="BS1087" s="15">
        <v>0</v>
      </c>
      <c r="BT1087">
        <v>0</v>
      </c>
      <c r="BU1087">
        <v>0</v>
      </c>
      <c r="BV1087">
        <v>1</v>
      </c>
      <c r="BW1087">
        <v>1</v>
      </c>
      <c r="BX1087">
        <v>0</v>
      </c>
      <c r="BY1087">
        <v>0</v>
      </c>
      <c r="BZ1087">
        <v>0</v>
      </c>
      <c r="CA1087">
        <v>0</v>
      </c>
      <c r="CB1087">
        <v>0</v>
      </c>
      <c r="CC1087">
        <v>0</v>
      </c>
      <c r="CD1087">
        <v>0</v>
      </c>
      <c r="CE1087" s="15">
        <v>0</v>
      </c>
      <c r="CF1087">
        <v>0</v>
      </c>
      <c r="CG1087">
        <v>0</v>
      </c>
      <c r="CH1087">
        <v>0</v>
      </c>
      <c r="CI1087">
        <v>1</v>
      </c>
      <c r="CJ1087">
        <v>26</v>
      </c>
      <c r="CK1087" s="28" t="s">
        <v>80</v>
      </c>
    </row>
    <row r="1088" spans="1:89" x14ac:dyDescent="0.35">
      <c r="A1088">
        <v>1087</v>
      </c>
      <c r="B1088">
        <v>72</v>
      </c>
      <c r="C1088" s="21" t="s">
        <v>240</v>
      </c>
      <c r="D1088" s="11">
        <v>3.04</v>
      </c>
      <c r="E1088" s="12">
        <v>0.3</v>
      </c>
      <c r="F1088" s="7">
        <f t="shared" si="180"/>
        <v>10.133333333333335</v>
      </c>
      <c r="G1088" s="8">
        <v>0</v>
      </c>
      <c r="H1088" s="9">
        <v>0</v>
      </c>
      <c r="I1088" s="9">
        <v>0</v>
      </c>
      <c r="J1088" s="9">
        <v>1</v>
      </c>
      <c r="K1088" s="9">
        <v>0</v>
      </c>
      <c r="L1088" s="8">
        <v>9867</v>
      </c>
      <c r="M1088" s="9">
        <v>7</v>
      </c>
      <c r="N1088" s="9">
        <f t="shared" si="177"/>
        <v>9859</v>
      </c>
      <c r="O1088" s="9">
        <f t="shared" si="178"/>
        <v>10</v>
      </c>
      <c r="P1088" s="7">
        <v>10.6</v>
      </c>
      <c r="Q1088" s="7">
        <v>12.6</v>
      </c>
      <c r="R1088" s="9">
        <v>1</v>
      </c>
      <c r="S1088" s="9">
        <v>0</v>
      </c>
      <c r="T1088" s="9">
        <v>1</v>
      </c>
      <c r="U1088" s="9">
        <v>0</v>
      </c>
      <c r="V1088" s="9">
        <v>0</v>
      </c>
      <c r="W1088" s="25">
        <v>0</v>
      </c>
      <c r="X1088" s="9">
        <v>0</v>
      </c>
      <c r="Y1088" s="9">
        <v>1</v>
      </c>
      <c r="Z1088" s="25">
        <v>0</v>
      </c>
      <c r="AA1088" s="9">
        <v>1</v>
      </c>
      <c r="AB1088" s="25">
        <v>0</v>
      </c>
      <c r="AC1088" s="17">
        <v>2001</v>
      </c>
      <c r="AD1088" s="27" t="s">
        <v>87</v>
      </c>
      <c r="AE1088" s="27" t="s">
        <v>87</v>
      </c>
      <c r="AF1088" s="27" t="s">
        <v>87</v>
      </c>
      <c r="AG1088" s="34" t="s">
        <v>87</v>
      </c>
      <c r="AH1088" s="33" t="s">
        <v>87</v>
      </c>
      <c r="AI1088" s="15" t="s">
        <v>87</v>
      </c>
      <c r="AJ1088" s="27">
        <v>0.60399999999999998</v>
      </c>
      <c r="AK1088" s="31">
        <v>0.39600000000000002</v>
      </c>
      <c r="AL1088">
        <v>0.65600000000000003</v>
      </c>
      <c r="AM1088" s="31">
        <v>0.34399999999999997</v>
      </c>
      <c r="AN1088">
        <v>1</v>
      </c>
      <c r="AO1088" s="15">
        <v>0</v>
      </c>
      <c r="AP1088" t="s">
        <v>87</v>
      </c>
      <c r="AQ1088" s="15" t="s">
        <v>87</v>
      </c>
      <c r="AR1088" s="15" t="s">
        <v>26</v>
      </c>
      <c r="AS1088">
        <v>1</v>
      </c>
      <c r="AT1088">
        <v>0</v>
      </c>
      <c r="AU1088">
        <v>0</v>
      </c>
      <c r="AV1088">
        <v>0</v>
      </c>
      <c r="AW1088">
        <v>0</v>
      </c>
      <c r="AX1088">
        <v>0</v>
      </c>
      <c r="AY1088" s="15">
        <v>0</v>
      </c>
      <c r="AZ1088">
        <v>1</v>
      </c>
      <c r="BA1088">
        <v>0</v>
      </c>
      <c r="BB1088" s="15">
        <v>0</v>
      </c>
      <c r="BC1088">
        <v>15116</v>
      </c>
      <c r="BD1088">
        <v>1045</v>
      </c>
      <c r="BE1088" s="21">
        <v>0.95499999999999996</v>
      </c>
      <c r="BF1088" s="21">
        <v>37.5</v>
      </c>
      <c r="BG1088">
        <v>1</v>
      </c>
      <c r="BH1088">
        <v>0</v>
      </c>
      <c r="BI1088">
        <v>0</v>
      </c>
      <c r="BJ1088">
        <v>0</v>
      </c>
      <c r="BK1088">
        <v>0</v>
      </c>
      <c r="BL1088" s="15">
        <v>0</v>
      </c>
      <c r="BM1088">
        <v>0</v>
      </c>
      <c r="BN1088">
        <v>0</v>
      </c>
      <c r="BO1088">
        <v>1</v>
      </c>
      <c r="BP1088" s="15">
        <v>0</v>
      </c>
      <c r="BQ1088">
        <v>0</v>
      </c>
      <c r="BR1088">
        <v>0</v>
      </c>
      <c r="BS1088" s="15">
        <v>0</v>
      </c>
      <c r="BT1088">
        <v>0</v>
      </c>
      <c r="BU1088">
        <v>0</v>
      </c>
      <c r="BV1088">
        <v>1</v>
      </c>
      <c r="BW1088">
        <v>1</v>
      </c>
      <c r="BX1088">
        <v>0</v>
      </c>
      <c r="BY1088">
        <v>0</v>
      </c>
      <c r="BZ1088">
        <v>0</v>
      </c>
      <c r="CA1088">
        <v>0</v>
      </c>
      <c r="CB1088">
        <v>0</v>
      </c>
      <c r="CC1088">
        <v>0</v>
      </c>
      <c r="CD1088">
        <v>0</v>
      </c>
      <c r="CE1088" s="15">
        <v>0</v>
      </c>
      <c r="CF1088">
        <v>0</v>
      </c>
      <c r="CG1088">
        <v>0</v>
      </c>
      <c r="CH1088">
        <v>0</v>
      </c>
      <c r="CI1088">
        <v>1</v>
      </c>
      <c r="CJ1088">
        <v>26</v>
      </c>
      <c r="CK1088" s="28" t="s">
        <v>80</v>
      </c>
    </row>
    <row r="1089" spans="1:89" x14ac:dyDescent="0.35">
      <c r="A1089">
        <v>1088</v>
      </c>
      <c r="B1089">
        <v>72</v>
      </c>
      <c r="C1089" s="21" t="s">
        <v>240</v>
      </c>
      <c r="D1089" s="11">
        <v>6.26</v>
      </c>
      <c r="E1089" s="12">
        <v>0.44</v>
      </c>
      <c r="F1089" s="7">
        <f t="shared" si="180"/>
        <v>14.227272727272727</v>
      </c>
      <c r="G1089" s="8">
        <v>0</v>
      </c>
      <c r="H1089" s="9">
        <v>0</v>
      </c>
      <c r="I1089" s="9">
        <v>0</v>
      </c>
      <c r="J1089" s="9">
        <v>1</v>
      </c>
      <c r="K1089" s="9">
        <v>0</v>
      </c>
      <c r="L1089" s="8">
        <v>2302</v>
      </c>
      <c r="M1089" s="9">
        <v>4</v>
      </c>
      <c r="N1089" s="9">
        <f t="shared" si="177"/>
        <v>2297</v>
      </c>
      <c r="O1089" s="9">
        <f t="shared" si="178"/>
        <v>10</v>
      </c>
      <c r="P1089" s="7">
        <v>10.6</v>
      </c>
      <c r="Q1089" s="7">
        <v>12.6</v>
      </c>
      <c r="R1089" s="9">
        <v>1</v>
      </c>
      <c r="S1089" s="9">
        <v>0</v>
      </c>
      <c r="T1089" s="9">
        <v>1</v>
      </c>
      <c r="U1089" s="9">
        <v>0</v>
      </c>
      <c r="V1089" s="9">
        <v>0</v>
      </c>
      <c r="W1089" s="25">
        <v>0</v>
      </c>
      <c r="X1089" s="9">
        <v>0</v>
      </c>
      <c r="Y1089" s="9">
        <v>1</v>
      </c>
      <c r="Z1089" s="25">
        <v>0</v>
      </c>
      <c r="AA1089" s="9">
        <v>1</v>
      </c>
      <c r="AB1089" s="25">
        <v>0</v>
      </c>
      <c r="AC1089" s="17">
        <v>2001</v>
      </c>
      <c r="AD1089" s="27" t="s">
        <v>87</v>
      </c>
      <c r="AE1089" s="27" t="s">
        <v>87</v>
      </c>
      <c r="AF1089" s="27" t="s">
        <v>87</v>
      </c>
      <c r="AG1089" s="34" t="s">
        <v>87</v>
      </c>
      <c r="AH1089" s="33" t="s">
        <v>87</v>
      </c>
      <c r="AI1089" s="15" t="s">
        <v>87</v>
      </c>
      <c r="AJ1089" s="27">
        <v>0.60399999999999998</v>
      </c>
      <c r="AK1089" s="31">
        <v>0.39600000000000002</v>
      </c>
      <c r="AL1089">
        <v>0.65600000000000003</v>
      </c>
      <c r="AM1089" s="31">
        <v>0.34399999999999997</v>
      </c>
      <c r="AN1089">
        <v>1</v>
      </c>
      <c r="AO1089" s="15">
        <v>0</v>
      </c>
      <c r="AP1089" t="s">
        <v>87</v>
      </c>
      <c r="AQ1089" s="15" t="s">
        <v>87</v>
      </c>
      <c r="AR1089" s="15" t="s">
        <v>26</v>
      </c>
      <c r="AS1089">
        <v>1</v>
      </c>
      <c r="AT1089">
        <v>0</v>
      </c>
      <c r="AU1089">
        <v>0</v>
      </c>
      <c r="AV1089">
        <v>0</v>
      </c>
      <c r="AW1089">
        <v>0</v>
      </c>
      <c r="AX1089">
        <v>0</v>
      </c>
      <c r="AY1089" s="15">
        <v>0</v>
      </c>
      <c r="AZ1089">
        <v>1</v>
      </c>
      <c r="BA1089">
        <v>0</v>
      </c>
      <c r="BB1089" s="15">
        <v>0</v>
      </c>
      <c r="BC1089">
        <v>15116</v>
      </c>
      <c r="BD1089">
        <v>1045</v>
      </c>
      <c r="BE1089" s="21">
        <v>0.95499999999999996</v>
      </c>
      <c r="BF1089" s="21">
        <v>37.5</v>
      </c>
      <c r="BG1089">
        <v>1</v>
      </c>
      <c r="BH1089">
        <v>0</v>
      </c>
      <c r="BI1089">
        <v>0</v>
      </c>
      <c r="BJ1089">
        <v>0</v>
      </c>
      <c r="BK1089">
        <v>0</v>
      </c>
      <c r="BL1089" s="15">
        <v>0</v>
      </c>
      <c r="BM1089">
        <v>0</v>
      </c>
      <c r="BN1089">
        <v>0</v>
      </c>
      <c r="BO1089">
        <v>1</v>
      </c>
      <c r="BP1089" s="15">
        <v>0</v>
      </c>
      <c r="BQ1089">
        <v>0</v>
      </c>
      <c r="BR1089">
        <v>0</v>
      </c>
      <c r="BS1089" s="15">
        <v>0</v>
      </c>
      <c r="BT1089">
        <v>0</v>
      </c>
      <c r="BU1089">
        <v>0</v>
      </c>
      <c r="BV1089">
        <v>1</v>
      </c>
      <c r="BW1089">
        <v>1</v>
      </c>
      <c r="BX1089">
        <v>0</v>
      </c>
      <c r="BY1089">
        <v>0</v>
      </c>
      <c r="BZ1089">
        <v>0</v>
      </c>
      <c r="CA1089">
        <v>0</v>
      </c>
      <c r="CB1089">
        <v>0</v>
      </c>
      <c r="CC1089">
        <v>0</v>
      </c>
      <c r="CD1089">
        <v>0</v>
      </c>
      <c r="CE1089" s="15">
        <v>0</v>
      </c>
      <c r="CF1089">
        <v>0</v>
      </c>
      <c r="CG1089">
        <v>0</v>
      </c>
      <c r="CH1089">
        <v>0</v>
      </c>
      <c r="CI1089">
        <v>1</v>
      </c>
      <c r="CJ1089">
        <v>26</v>
      </c>
      <c r="CK1089" s="28" t="s">
        <v>80</v>
      </c>
    </row>
    <row r="1090" spans="1:89" x14ac:dyDescent="0.35">
      <c r="A1090">
        <v>1089</v>
      </c>
      <c r="B1090">
        <v>72</v>
      </c>
      <c r="C1090" s="21" t="s">
        <v>240</v>
      </c>
      <c r="D1090" s="11">
        <v>6.24</v>
      </c>
      <c r="E1090" s="12">
        <v>0.73</v>
      </c>
      <c r="F1090" s="7">
        <f t="shared" si="180"/>
        <v>8.5479452054794525</v>
      </c>
      <c r="G1090" s="8">
        <v>0</v>
      </c>
      <c r="H1090" s="9">
        <v>0</v>
      </c>
      <c r="I1090" s="9">
        <v>0</v>
      </c>
      <c r="J1090" s="9">
        <v>1</v>
      </c>
      <c r="K1090" s="9">
        <v>0</v>
      </c>
      <c r="L1090" s="8">
        <v>2302</v>
      </c>
      <c r="M1090" s="9">
        <v>7</v>
      </c>
      <c r="N1090" s="9">
        <f t="shared" ref="N1090:N1153" si="181">L1090-M1090-1</f>
        <v>2294</v>
      </c>
      <c r="O1090" s="9">
        <f t="shared" ref="O1090:O1153" si="182">COUNTIF(B:B,B1090)</f>
        <v>10</v>
      </c>
      <c r="P1090" s="7">
        <v>10.6</v>
      </c>
      <c r="Q1090" s="7">
        <v>12.6</v>
      </c>
      <c r="R1090" s="9">
        <v>1</v>
      </c>
      <c r="S1090" s="9">
        <v>0</v>
      </c>
      <c r="T1090" s="9">
        <v>1</v>
      </c>
      <c r="U1090" s="9">
        <v>0</v>
      </c>
      <c r="V1090" s="9">
        <v>0</v>
      </c>
      <c r="W1090" s="25">
        <v>0</v>
      </c>
      <c r="X1090" s="9">
        <v>0</v>
      </c>
      <c r="Y1090" s="9">
        <v>1</v>
      </c>
      <c r="Z1090" s="25">
        <v>0</v>
      </c>
      <c r="AA1090" s="9">
        <v>1</v>
      </c>
      <c r="AB1090" s="25">
        <v>0</v>
      </c>
      <c r="AC1090" s="17">
        <v>2001</v>
      </c>
      <c r="AD1090" s="27" t="s">
        <v>87</v>
      </c>
      <c r="AE1090" s="27" t="s">
        <v>87</v>
      </c>
      <c r="AF1090" s="27" t="s">
        <v>87</v>
      </c>
      <c r="AG1090" s="34" t="s">
        <v>87</v>
      </c>
      <c r="AH1090" s="33" t="s">
        <v>87</v>
      </c>
      <c r="AI1090" s="15" t="s">
        <v>87</v>
      </c>
      <c r="AJ1090" s="27">
        <v>0.60399999999999998</v>
      </c>
      <c r="AK1090" s="31">
        <v>0.39600000000000002</v>
      </c>
      <c r="AL1090">
        <v>0.65600000000000003</v>
      </c>
      <c r="AM1090" s="31">
        <v>0.34399999999999997</v>
      </c>
      <c r="AN1090">
        <v>1</v>
      </c>
      <c r="AO1090" s="15">
        <v>0</v>
      </c>
      <c r="AP1090" t="s">
        <v>87</v>
      </c>
      <c r="AQ1090" s="15" t="s">
        <v>87</v>
      </c>
      <c r="AR1090" s="15" t="s">
        <v>26</v>
      </c>
      <c r="AS1090">
        <v>1</v>
      </c>
      <c r="AT1090">
        <v>0</v>
      </c>
      <c r="AU1090">
        <v>0</v>
      </c>
      <c r="AV1090">
        <v>0</v>
      </c>
      <c r="AW1090">
        <v>0</v>
      </c>
      <c r="AX1090">
        <v>0</v>
      </c>
      <c r="AY1090" s="15">
        <v>0</v>
      </c>
      <c r="AZ1090">
        <v>1</v>
      </c>
      <c r="BA1090">
        <v>0</v>
      </c>
      <c r="BB1090" s="15">
        <v>0</v>
      </c>
      <c r="BC1090">
        <v>15116</v>
      </c>
      <c r="BD1090">
        <v>1045</v>
      </c>
      <c r="BE1090" s="21">
        <v>0.95499999999999996</v>
      </c>
      <c r="BF1090" s="21">
        <v>37.5</v>
      </c>
      <c r="BG1090">
        <v>1</v>
      </c>
      <c r="BH1090">
        <v>0</v>
      </c>
      <c r="BI1090">
        <v>0</v>
      </c>
      <c r="BJ1090">
        <v>0</v>
      </c>
      <c r="BK1090">
        <v>0</v>
      </c>
      <c r="BL1090" s="15">
        <v>0</v>
      </c>
      <c r="BM1090">
        <v>0</v>
      </c>
      <c r="BN1090">
        <v>0</v>
      </c>
      <c r="BO1090">
        <v>1</v>
      </c>
      <c r="BP1090" s="15">
        <v>0</v>
      </c>
      <c r="BQ1090">
        <v>0</v>
      </c>
      <c r="BR1090">
        <v>0</v>
      </c>
      <c r="BS1090" s="15">
        <v>0</v>
      </c>
      <c r="BT1090">
        <v>0</v>
      </c>
      <c r="BU1090">
        <v>0</v>
      </c>
      <c r="BV1090">
        <v>1</v>
      </c>
      <c r="BW1090">
        <v>1</v>
      </c>
      <c r="BX1090">
        <v>0</v>
      </c>
      <c r="BY1090">
        <v>0</v>
      </c>
      <c r="BZ1090">
        <v>0</v>
      </c>
      <c r="CA1090">
        <v>0</v>
      </c>
      <c r="CB1090">
        <v>0</v>
      </c>
      <c r="CC1090">
        <v>0</v>
      </c>
      <c r="CD1090">
        <v>0</v>
      </c>
      <c r="CE1090" s="15">
        <v>0</v>
      </c>
      <c r="CF1090">
        <v>0</v>
      </c>
      <c r="CG1090">
        <v>0</v>
      </c>
      <c r="CH1090">
        <v>0</v>
      </c>
      <c r="CI1090">
        <v>1</v>
      </c>
      <c r="CJ1090">
        <v>26</v>
      </c>
      <c r="CK1090" s="28" t="s">
        <v>80</v>
      </c>
    </row>
    <row r="1091" spans="1:89" x14ac:dyDescent="0.35">
      <c r="A1091">
        <v>1090</v>
      </c>
      <c r="B1091">
        <v>73</v>
      </c>
      <c r="C1091" s="21" t="s">
        <v>241</v>
      </c>
      <c r="D1091" s="11">
        <v>6.51</v>
      </c>
      <c r="E1091" s="12">
        <f t="shared" ref="E1091:E1102" si="183">D1091/F1091</f>
        <v>0.1207120341183015</v>
      </c>
      <c r="F1091" s="7">
        <v>53.93</v>
      </c>
      <c r="G1091" s="8">
        <v>0</v>
      </c>
      <c r="H1091" s="9">
        <v>0</v>
      </c>
      <c r="I1091" s="9">
        <v>0</v>
      </c>
      <c r="J1091" s="9">
        <v>1</v>
      </c>
      <c r="K1091" s="9">
        <v>0</v>
      </c>
      <c r="L1091" s="8">
        <v>126199</v>
      </c>
      <c r="M1091" s="9">
        <v>18</v>
      </c>
      <c r="N1091" s="9">
        <f t="shared" si="181"/>
        <v>126180</v>
      </c>
      <c r="O1091" s="9">
        <f t="shared" si="182"/>
        <v>12</v>
      </c>
      <c r="P1091" s="7">
        <v>13.03</v>
      </c>
      <c r="Q1091" s="7">
        <v>21.71</v>
      </c>
      <c r="R1091" s="9">
        <v>1</v>
      </c>
      <c r="S1091" s="9">
        <v>0</v>
      </c>
      <c r="T1091" s="9">
        <v>1</v>
      </c>
      <c r="U1091" s="9">
        <v>0</v>
      </c>
      <c r="V1091" s="9">
        <v>0</v>
      </c>
      <c r="W1091" s="25">
        <v>0</v>
      </c>
      <c r="X1091" s="9">
        <v>0</v>
      </c>
      <c r="Y1091" s="9">
        <v>1</v>
      </c>
      <c r="Z1091" s="25">
        <v>0</v>
      </c>
      <c r="AA1091" s="9">
        <v>0</v>
      </c>
      <c r="AB1091" s="25">
        <v>1</v>
      </c>
      <c r="AC1091" s="17">
        <v>2010</v>
      </c>
      <c r="AD1091" s="27">
        <v>7.0000000000000001E-3</v>
      </c>
      <c r="AE1091" s="27">
        <v>8.5999999999999993E-2</v>
      </c>
      <c r="AF1091" s="27">
        <f t="shared" ref="AF1091:AF1102" si="184">1-AD1091-AE1091-AG1091</f>
        <v>0.65700000000000003</v>
      </c>
      <c r="AG1091" s="34">
        <v>0.25</v>
      </c>
      <c r="AH1091" s="33" t="s">
        <v>87</v>
      </c>
      <c r="AI1091" s="15" t="s">
        <v>87</v>
      </c>
      <c r="AJ1091" s="27">
        <v>0.50949999999999995</v>
      </c>
      <c r="AK1091" s="31">
        <f>1-AJ1091</f>
        <v>0.49050000000000005</v>
      </c>
      <c r="AL1091">
        <v>0.81699999999999995</v>
      </c>
      <c r="AM1091" s="31">
        <v>0.183</v>
      </c>
      <c r="AN1091">
        <v>0</v>
      </c>
      <c r="AO1091" s="15">
        <v>1</v>
      </c>
      <c r="AP1091">
        <v>0.105</v>
      </c>
      <c r="AQ1091" s="15">
        <v>0.89500000000000002</v>
      </c>
      <c r="AR1091" s="15" t="s">
        <v>2</v>
      </c>
      <c r="AS1091">
        <v>1</v>
      </c>
      <c r="AT1091">
        <v>0</v>
      </c>
      <c r="AU1091">
        <v>0</v>
      </c>
      <c r="AV1091">
        <v>0</v>
      </c>
      <c r="AW1091">
        <v>0</v>
      </c>
      <c r="AX1091">
        <v>0</v>
      </c>
      <c r="AY1091" s="15">
        <v>0</v>
      </c>
      <c r="AZ1091">
        <v>1</v>
      </c>
      <c r="BA1091">
        <v>0</v>
      </c>
      <c r="BB1091" s="15">
        <v>0</v>
      </c>
      <c r="BC1091">
        <v>30105</v>
      </c>
      <c r="BD1091">
        <v>1908</v>
      </c>
      <c r="BE1091" s="21">
        <v>0.92300000000000004</v>
      </c>
      <c r="BF1091" s="21">
        <v>42.22</v>
      </c>
      <c r="BG1091">
        <v>1</v>
      </c>
      <c r="BH1091">
        <v>0</v>
      </c>
      <c r="BI1091">
        <v>0</v>
      </c>
      <c r="BJ1091">
        <v>0</v>
      </c>
      <c r="BK1091">
        <v>0</v>
      </c>
      <c r="BL1091" s="15">
        <v>0</v>
      </c>
      <c r="BM1091">
        <v>0</v>
      </c>
      <c r="BN1091">
        <v>0</v>
      </c>
      <c r="BO1091">
        <v>1</v>
      </c>
      <c r="BP1091" s="15">
        <v>0</v>
      </c>
      <c r="BQ1091">
        <v>0</v>
      </c>
      <c r="BR1091">
        <v>0</v>
      </c>
      <c r="BS1091" s="15">
        <v>0</v>
      </c>
      <c r="BT1091">
        <v>1</v>
      </c>
      <c r="BU1091">
        <v>1</v>
      </c>
      <c r="BV1091">
        <v>1</v>
      </c>
      <c r="BW1091">
        <v>1</v>
      </c>
      <c r="BX1091">
        <v>1</v>
      </c>
      <c r="BY1091">
        <v>1</v>
      </c>
      <c r="BZ1091">
        <v>1</v>
      </c>
      <c r="CA1091">
        <v>1</v>
      </c>
      <c r="CB1091">
        <v>1</v>
      </c>
      <c r="CC1091">
        <v>0</v>
      </c>
      <c r="CD1091">
        <v>0</v>
      </c>
      <c r="CE1091" s="15">
        <v>1</v>
      </c>
      <c r="CF1091">
        <v>2.9000000000000001E-2</v>
      </c>
      <c r="CG1091">
        <v>0</v>
      </c>
      <c r="CH1091">
        <v>1</v>
      </c>
      <c r="CI1091">
        <v>0</v>
      </c>
      <c r="CJ1091">
        <v>43</v>
      </c>
      <c r="CK1091" s="28" t="s">
        <v>80</v>
      </c>
    </row>
    <row r="1092" spans="1:89" x14ac:dyDescent="0.35">
      <c r="A1092">
        <v>1091</v>
      </c>
      <c r="B1092">
        <v>73</v>
      </c>
      <c r="C1092" s="21" t="s">
        <v>241</v>
      </c>
      <c r="D1092" s="11">
        <v>5.52</v>
      </c>
      <c r="E1092" s="12">
        <f t="shared" si="183"/>
        <v>0.1047637122793699</v>
      </c>
      <c r="F1092" s="7">
        <v>52.69</v>
      </c>
      <c r="G1092" s="8">
        <v>0</v>
      </c>
      <c r="H1092" s="9">
        <v>0</v>
      </c>
      <c r="I1092" s="9">
        <v>0</v>
      </c>
      <c r="J1092" s="9">
        <v>1</v>
      </c>
      <c r="K1092" s="9">
        <v>0</v>
      </c>
      <c r="L1092" s="8">
        <v>126199</v>
      </c>
      <c r="M1092" s="9">
        <v>18</v>
      </c>
      <c r="N1092" s="9">
        <f t="shared" si="181"/>
        <v>126180</v>
      </c>
      <c r="O1092" s="9">
        <f t="shared" si="182"/>
        <v>12</v>
      </c>
      <c r="P1092" s="7">
        <v>13.43</v>
      </c>
      <c r="Q1092" s="7">
        <v>21.71</v>
      </c>
      <c r="R1092" s="9">
        <v>1</v>
      </c>
      <c r="S1092" s="9">
        <v>0</v>
      </c>
      <c r="T1092" s="9">
        <v>1</v>
      </c>
      <c r="U1092" s="9">
        <v>0</v>
      </c>
      <c r="V1092" s="9">
        <v>0</v>
      </c>
      <c r="W1092" s="25">
        <v>0</v>
      </c>
      <c r="X1092" s="9">
        <v>0</v>
      </c>
      <c r="Y1092" s="9">
        <v>1</v>
      </c>
      <c r="Z1092" s="25">
        <v>0</v>
      </c>
      <c r="AA1092" s="9">
        <v>0</v>
      </c>
      <c r="AB1092" s="25">
        <v>1</v>
      </c>
      <c r="AC1092" s="17">
        <v>2010</v>
      </c>
      <c r="AD1092" s="27">
        <v>7.0000000000000001E-3</v>
      </c>
      <c r="AE1092" s="27">
        <v>8.5999999999999993E-2</v>
      </c>
      <c r="AF1092" s="27">
        <f t="shared" si="184"/>
        <v>0.65700000000000003</v>
      </c>
      <c r="AG1092" s="34">
        <v>0.25</v>
      </c>
      <c r="AH1092" s="33" t="s">
        <v>87</v>
      </c>
      <c r="AI1092" s="15" t="s">
        <v>87</v>
      </c>
      <c r="AJ1092" s="27">
        <v>0.50949999999999995</v>
      </c>
      <c r="AK1092" s="31">
        <f>1-AJ1092</f>
        <v>0.49050000000000005</v>
      </c>
      <c r="AL1092">
        <v>0.81699999999999995</v>
      </c>
      <c r="AM1092" s="31">
        <v>0.183</v>
      </c>
      <c r="AN1092">
        <v>0</v>
      </c>
      <c r="AO1092" s="15">
        <v>1</v>
      </c>
      <c r="AP1092">
        <v>0.105</v>
      </c>
      <c r="AQ1092" s="15">
        <v>0.89500000000000002</v>
      </c>
      <c r="AR1092" s="15" t="s">
        <v>2</v>
      </c>
      <c r="AS1092">
        <v>1</v>
      </c>
      <c r="AT1092">
        <v>0</v>
      </c>
      <c r="AU1092">
        <v>0</v>
      </c>
      <c r="AV1092">
        <v>0</v>
      </c>
      <c r="AW1092">
        <v>0</v>
      </c>
      <c r="AX1092">
        <v>0</v>
      </c>
      <c r="AY1092" s="15">
        <v>0</v>
      </c>
      <c r="AZ1092">
        <v>1</v>
      </c>
      <c r="BA1092">
        <v>0</v>
      </c>
      <c r="BB1092" s="15">
        <v>0</v>
      </c>
      <c r="BC1092">
        <v>30105</v>
      </c>
      <c r="BD1092">
        <v>1908</v>
      </c>
      <c r="BE1092" s="21">
        <v>0.92300000000000004</v>
      </c>
      <c r="BF1092" s="21">
        <v>42.22</v>
      </c>
      <c r="BG1092">
        <v>1</v>
      </c>
      <c r="BH1092">
        <v>0</v>
      </c>
      <c r="BI1092">
        <v>0</v>
      </c>
      <c r="BJ1092">
        <v>0</v>
      </c>
      <c r="BK1092">
        <v>0</v>
      </c>
      <c r="BL1092" s="15">
        <v>0</v>
      </c>
      <c r="BM1092">
        <v>0</v>
      </c>
      <c r="BN1092">
        <v>0</v>
      </c>
      <c r="BO1092">
        <v>1</v>
      </c>
      <c r="BP1092" s="15">
        <v>0</v>
      </c>
      <c r="BQ1092">
        <v>0</v>
      </c>
      <c r="BR1092">
        <v>0</v>
      </c>
      <c r="BS1092" s="15">
        <v>0</v>
      </c>
      <c r="BT1092">
        <v>1</v>
      </c>
      <c r="BU1092">
        <v>1</v>
      </c>
      <c r="BV1092">
        <v>1</v>
      </c>
      <c r="BW1092">
        <v>1</v>
      </c>
      <c r="BX1092">
        <v>1</v>
      </c>
      <c r="BY1092">
        <v>1</v>
      </c>
      <c r="BZ1092">
        <v>1</v>
      </c>
      <c r="CA1092">
        <v>1</v>
      </c>
      <c r="CB1092">
        <v>1</v>
      </c>
      <c r="CC1092">
        <v>0</v>
      </c>
      <c r="CD1092">
        <v>0</v>
      </c>
      <c r="CE1092" s="15">
        <v>1</v>
      </c>
      <c r="CF1092">
        <v>2.9000000000000001E-2</v>
      </c>
      <c r="CG1092">
        <v>0</v>
      </c>
      <c r="CH1092">
        <v>1</v>
      </c>
      <c r="CI1092">
        <v>0</v>
      </c>
      <c r="CJ1092">
        <v>43</v>
      </c>
      <c r="CK1092" s="28" t="s">
        <v>80</v>
      </c>
    </row>
    <row r="1093" spans="1:89" x14ac:dyDescent="0.35">
      <c r="A1093">
        <v>1092</v>
      </c>
      <c r="B1093">
        <v>73</v>
      </c>
      <c r="C1093" s="21" t="s">
        <v>241</v>
      </c>
      <c r="D1093" s="11">
        <v>6.47</v>
      </c>
      <c r="E1093" s="12">
        <f t="shared" si="183"/>
        <v>0.11959334565619223</v>
      </c>
      <c r="F1093" s="7">
        <v>54.1</v>
      </c>
      <c r="G1093" s="8">
        <v>0</v>
      </c>
      <c r="H1093" s="9">
        <v>0</v>
      </c>
      <c r="I1093" s="9">
        <v>0</v>
      </c>
      <c r="J1093" s="9">
        <v>1</v>
      </c>
      <c r="K1093" s="9">
        <v>0</v>
      </c>
      <c r="L1093" s="8">
        <v>126199</v>
      </c>
      <c r="M1093" s="9">
        <v>18</v>
      </c>
      <c r="N1093" s="9">
        <f t="shared" si="181"/>
        <v>126180</v>
      </c>
      <c r="O1093" s="9">
        <f t="shared" si="182"/>
        <v>12</v>
      </c>
      <c r="P1093" s="7">
        <v>13.43</v>
      </c>
      <c r="Q1093" s="7">
        <v>21.71</v>
      </c>
      <c r="R1093" s="9">
        <v>1</v>
      </c>
      <c r="S1093" s="9">
        <v>0</v>
      </c>
      <c r="T1093" s="9">
        <v>1</v>
      </c>
      <c r="U1093" s="9">
        <v>0</v>
      </c>
      <c r="V1093" s="9">
        <v>0</v>
      </c>
      <c r="W1093" s="25">
        <v>0</v>
      </c>
      <c r="X1093" s="9">
        <v>0</v>
      </c>
      <c r="Y1093" s="9">
        <v>1</v>
      </c>
      <c r="Z1093" s="25">
        <v>0</v>
      </c>
      <c r="AA1093" s="9">
        <v>0</v>
      </c>
      <c r="AB1093" s="25">
        <v>1</v>
      </c>
      <c r="AC1093" s="17">
        <v>2010</v>
      </c>
      <c r="AD1093" s="27">
        <v>7.0000000000000001E-3</v>
      </c>
      <c r="AE1093" s="27">
        <v>8.5999999999999993E-2</v>
      </c>
      <c r="AF1093" s="27">
        <f t="shared" si="184"/>
        <v>0.65700000000000003</v>
      </c>
      <c r="AG1093" s="34">
        <v>0.25</v>
      </c>
      <c r="AH1093" s="33" t="s">
        <v>87</v>
      </c>
      <c r="AI1093" s="15" t="s">
        <v>87</v>
      </c>
      <c r="AJ1093" s="27">
        <v>0.50949999999999995</v>
      </c>
      <c r="AK1093" s="31">
        <f>1-AJ1093</f>
        <v>0.49050000000000005</v>
      </c>
      <c r="AL1093">
        <v>0.81699999999999995</v>
      </c>
      <c r="AM1093" s="31">
        <v>0.183</v>
      </c>
      <c r="AN1093">
        <v>0</v>
      </c>
      <c r="AO1093" s="15">
        <v>1</v>
      </c>
      <c r="AP1093">
        <v>0.105</v>
      </c>
      <c r="AQ1093" s="15">
        <v>0.89500000000000002</v>
      </c>
      <c r="AR1093" s="15" t="s">
        <v>2</v>
      </c>
      <c r="AS1093">
        <v>1</v>
      </c>
      <c r="AT1093">
        <v>0</v>
      </c>
      <c r="AU1093">
        <v>0</v>
      </c>
      <c r="AV1093">
        <v>0</v>
      </c>
      <c r="AW1093">
        <v>0</v>
      </c>
      <c r="AX1093">
        <v>0</v>
      </c>
      <c r="AY1093" s="15">
        <v>0</v>
      </c>
      <c r="AZ1093">
        <v>1</v>
      </c>
      <c r="BA1093">
        <v>0</v>
      </c>
      <c r="BB1093" s="15">
        <v>0</v>
      </c>
      <c r="BC1093">
        <v>30105</v>
      </c>
      <c r="BD1093">
        <v>1908</v>
      </c>
      <c r="BE1093" s="21">
        <v>0.92300000000000004</v>
      </c>
      <c r="BF1093" s="21">
        <v>42.22</v>
      </c>
      <c r="BG1093">
        <v>1</v>
      </c>
      <c r="BH1093">
        <v>0</v>
      </c>
      <c r="BI1093">
        <v>0</v>
      </c>
      <c r="BJ1093">
        <v>0</v>
      </c>
      <c r="BK1093">
        <v>0</v>
      </c>
      <c r="BL1093" s="15">
        <v>0</v>
      </c>
      <c r="BM1093">
        <v>0</v>
      </c>
      <c r="BN1093">
        <v>0</v>
      </c>
      <c r="BO1093">
        <v>1</v>
      </c>
      <c r="BP1093" s="15">
        <v>0</v>
      </c>
      <c r="BQ1093">
        <v>0</v>
      </c>
      <c r="BR1093">
        <v>0</v>
      </c>
      <c r="BS1093" s="15">
        <v>0</v>
      </c>
      <c r="BT1093">
        <v>1</v>
      </c>
      <c r="BU1093">
        <v>1</v>
      </c>
      <c r="BV1093">
        <v>1</v>
      </c>
      <c r="BW1093">
        <v>1</v>
      </c>
      <c r="BX1093">
        <v>1</v>
      </c>
      <c r="BY1093">
        <v>1</v>
      </c>
      <c r="BZ1093">
        <v>1</v>
      </c>
      <c r="CA1093">
        <v>1</v>
      </c>
      <c r="CB1093">
        <v>1</v>
      </c>
      <c r="CC1093">
        <v>0</v>
      </c>
      <c r="CD1093">
        <v>0</v>
      </c>
      <c r="CE1093" s="15">
        <v>1</v>
      </c>
      <c r="CF1093">
        <v>2.9000000000000001E-2</v>
      </c>
      <c r="CG1093">
        <v>0</v>
      </c>
      <c r="CH1093">
        <v>1</v>
      </c>
      <c r="CI1093">
        <v>0</v>
      </c>
      <c r="CJ1093">
        <v>43</v>
      </c>
      <c r="CK1093" s="28" t="s">
        <v>80</v>
      </c>
    </row>
    <row r="1094" spans="1:89" x14ac:dyDescent="0.35">
      <c r="A1094">
        <v>1093</v>
      </c>
      <c r="B1094">
        <v>73</v>
      </c>
      <c r="C1094" s="21" t="s">
        <v>241</v>
      </c>
      <c r="D1094" s="11">
        <v>5.53</v>
      </c>
      <c r="E1094" s="12">
        <f t="shared" si="183"/>
        <v>0.10533333333333333</v>
      </c>
      <c r="F1094" s="7">
        <v>52.5</v>
      </c>
      <c r="G1094" s="8">
        <v>0</v>
      </c>
      <c r="H1094" s="9">
        <v>0</v>
      </c>
      <c r="I1094" s="9">
        <v>0</v>
      </c>
      <c r="J1094" s="9">
        <v>1</v>
      </c>
      <c r="K1094" s="9">
        <v>0</v>
      </c>
      <c r="L1094" s="8">
        <v>126199</v>
      </c>
      <c r="M1094" s="9">
        <v>18</v>
      </c>
      <c r="N1094" s="9">
        <f t="shared" si="181"/>
        <v>126180</v>
      </c>
      <c r="O1094" s="9">
        <f t="shared" si="182"/>
        <v>12</v>
      </c>
      <c r="P1094" s="7">
        <v>13.43</v>
      </c>
      <c r="Q1094" s="7">
        <v>21.71</v>
      </c>
      <c r="R1094" s="9">
        <v>1</v>
      </c>
      <c r="S1094" s="9">
        <v>0</v>
      </c>
      <c r="T1094" s="9">
        <v>1</v>
      </c>
      <c r="U1094" s="9">
        <v>0</v>
      </c>
      <c r="V1094" s="9">
        <v>0</v>
      </c>
      <c r="W1094" s="25">
        <v>0</v>
      </c>
      <c r="X1094" s="9">
        <v>0</v>
      </c>
      <c r="Y1094" s="9">
        <v>1</v>
      </c>
      <c r="Z1094" s="25">
        <v>0</v>
      </c>
      <c r="AA1094" s="9">
        <v>0</v>
      </c>
      <c r="AB1094" s="25">
        <v>1</v>
      </c>
      <c r="AC1094" s="17">
        <v>2010</v>
      </c>
      <c r="AD1094" s="27">
        <v>7.0000000000000001E-3</v>
      </c>
      <c r="AE1094" s="27">
        <v>8.5999999999999993E-2</v>
      </c>
      <c r="AF1094" s="27">
        <f t="shared" si="184"/>
        <v>0.65700000000000003</v>
      </c>
      <c r="AG1094" s="34">
        <v>0.25</v>
      </c>
      <c r="AH1094" s="33" t="s">
        <v>87</v>
      </c>
      <c r="AI1094" s="15" t="s">
        <v>87</v>
      </c>
      <c r="AJ1094" s="27">
        <v>0.50949999999999995</v>
      </c>
      <c r="AK1094" s="31">
        <f>1-AJ1094</f>
        <v>0.49050000000000005</v>
      </c>
      <c r="AL1094">
        <v>0.81699999999999995</v>
      </c>
      <c r="AM1094" s="31">
        <v>0.183</v>
      </c>
      <c r="AN1094">
        <v>0</v>
      </c>
      <c r="AO1094" s="15">
        <v>1</v>
      </c>
      <c r="AP1094">
        <v>0.105</v>
      </c>
      <c r="AQ1094" s="15">
        <v>0.89500000000000002</v>
      </c>
      <c r="AR1094" s="15" t="s">
        <v>2</v>
      </c>
      <c r="AS1094">
        <v>1</v>
      </c>
      <c r="AT1094">
        <v>0</v>
      </c>
      <c r="AU1094">
        <v>0</v>
      </c>
      <c r="AV1094">
        <v>0</v>
      </c>
      <c r="AW1094">
        <v>0</v>
      </c>
      <c r="AX1094">
        <v>0</v>
      </c>
      <c r="AY1094" s="15">
        <v>0</v>
      </c>
      <c r="AZ1094">
        <v>1</v>
      </c>
      <c r="BA1094">
        <v>0</v>
      </c>
      <c r="BB1094" s="15">
        <v>0</v>
      </c>
      <c r="BC1094">
        <v>30105</v>
      </c>
      <c r="BD1094">
        <v>1908</v>
      </c>
      <c r="BE1094" s="21">
        <v>0.92300000000000004</v>
      </c>
      <c r="BF1094" s="21">
        <v>42.22</v>
      </c>
      <c r="BG1094">
        <v>1</v>
      </c>
      <c r="BH1094">
        <v>0</v>
      </c>
      <c r="BI1094">
        <v>0</v>
      </c>
      <c r="BJ1094">
        <v>0</v>
      </c>
      <c r="BK1094">
        <v>0</v>
      </c>
      <c r="BL1094" s="15">
        <v>0</v>
      </c>
      <c r="BM1094">
        <v>0</v>
      </c>
      <c r="BN1094">
        <v>0</v>
      </c>
      <c r="BO1094">
        <v>1</v>
      </c>
      <c r="BP1094" s="15">
        <v>0</v>
      </c>
      <c r="BQ1094">
        <v>0</v>
      </c>
      <c r="BR1094">
        <v>0</v>
      </c>
      <c r="BS1094" s="15">
        <v>0</v>
      </c>
      <c r="BT1094">
        <v>1</v>
      </c>
      <c r="BU1094">
        <v>1</v>
      </c>
      <c r="BV1094">
        <v>1</v>
      </c>
      <c r="BW1094">
        <v>1</v>
      </c>
      <c r="BX1094">
        <v>1</v>
      </c>
      <c r="BY1094">
        <v>1</v>
      </c>
      <c r="BZ1094">
        <v>1</v>
      </c>
      <c r="CA1094">
        <v>1</v>
      </c>
      <c r="CB1094">
        <v>1</v>
      </c>
      <c r="CC1094">
        <v>0</v>
      </c>
      <c r="CD1094">
        <v>0</v>
      </c>
      <c r="CE1094" s="15">
        <v>1</v>
      </c>
      <c r="CF1094">
        <v>2.9000000000000001E-2</v>
      </c>
      <c r="CG1094">
        <v>0</v>
      </c>
      <c r="CH1094">
        <v>1</v>
      </c>
      <c r="CI1094">
        <v>0</v>
      </c>
      <c r="CJ1094">
        <v>43</v>
      </c>
      <c r="CK1094" s="28" t="s">
        <v>80</v>
      </c>
    </row>
    <row r="1095" spans="1:89" x14ac:dyDescent="0.35">
      <c r="A1095">
        <v>1094</v>
      </c>
      <c r="B1095">
        <v>73</v>
      </c>
      <c r="C1095" s="21" t="s">
        <v>241</v>
      </c>
      <c r="D1095" s="11">
        <v>6.47</v>
      </c>
      <c r="E1095" s="12">
        <f t="shared" si="183"/>
        <v>0.18683222639330058</v>
      </c>
      <c r="F1095" s="7">
        <v>34.630000000000003</v>
      </c>
      <c r="G1095" s="8">
        <v>0</v>
      </c>
      <c r="H1095" s="9">
        <v>0</v>
      </c>
      <c r="I1095" s="9">
        <v>0</v>
      </c>
      <c r="J1095" s="9">
        <v>1</v>
      </c>
      <c r="K1095" s="9">
        <v>0</v>
      </c>
      <c r="L1095" s="8">
        <v>64302</v>
      </c>
      <c r="M1095" s="9">
        <v>18</v>
      </c>
      <c r="N1095" s="9">
        <f t="shared" si="181"/>
        <v>64283</v>
      </c>
      <c r="O1095" s="9">
        <f t="shared" si="182"/>
        <v>12</v>
      </c>
      <c r="P1095" s="7">
        <v>13.03</v>
      </c>
      <c r="Q1095" s="7">
        <v>21.71</v>
      </c>
      <c r="R1095" s="9">
        <v>1</v>
      </c>
      <c r="S1095" s="9">
        <v>0</v>
      </c>
      <c r="T1095" s="9">
        <v>1</v>
      </c>
      <c r="U1095" s="9">
        <v>0</v>
      </c>
      <c r="V1095" s="9">
        <v>0</v>
      </c>
      <c r="W1095" s="25">
        <v>0</v>
      </c>
      <c r="X1095" s="9">
        <v>0</v>
      </c>
      <c r="Y1095" s="9">
        <v>1</v>
      </c>
      <c r="Z1095" s="25">
        <v>0</v>
      </c>
      <c r="AA1095" s="9">
        <v>0</v>
      </c>
      <c r="AB1095" s="25">
        <v>1</v>
      </c>
      <c r="AC1095" s="17">
        <v>2010</v>
      </c>
      <c r="AD1095" s="27">
        <v>7.0000000000000001E-3</v>
      </c>
      <c r="AE1095" s="27">
        <v>8.5999999999999993E-2</v>
      </c>
      <c r="AF1095" s="27">
        <f t="shared" si="184"/>
        <v>0.65700000000000003</v>
      </c>
      <c r="AG1095" s="34">
        <v>0.25</v>
      </c>
      <c r="AH1095" s="33" t="s">
        <v>87</v>
      </c>
      <c r="AI1095" s="15" t="s">
        <v>87</v>
      </c>
      <c r="AJ1095">
        <v>1</v>
      </c>
      <c r="AK1095" s="31">
        <v>0</v>
      </c>
      <c r="AL1095">
        <v>0.81699999999999995</v>
      </c>
      <c r="AM1095" s="31">
        <v>0.183</v>
      </c>
      <c r="AN1095">
        <v>0</v>
      </c>
      <c r="AO1095" s="15">
        <v>1</v>
      </c>
      <c r="AP1095">
        <v>0.105</v>
      </c>
      <c r="AQ1095" s="15">
        <v>0.89500000000000002</v>
      </c>
      <c r="AR1095" s="15" t="s">
        <v>2</v>
      </c>
      <c r="AS1095">
        <v>1</v>
      </c>
      <c r="AT1095">
        <v>0</v>
      </c>
      <c r="AU1095">
        <v>0</v>
      </c>
      <c r="AV1095">
        <v>0</v>
      </c>
      <c r="AW1095">
        <v>0</v>
      </c>
      <c r="AX1095">
        <v>0</v>
      </c>
      <c r="AY1095" s="15">
        <v>0</v>
      </c>
      <c r="AZ1095">
        <v>1</v>
      </c>
      <c r="BA1095">
        <v>0</v>
      </c>
      <c r="BB1095" s="15">
        <v>0</v>
      </c>
      <c r="BC1095">
        <v>30105</v>
      </c>
      <c r="BD1095">
        <v>1908</v>
      </c>
      <c r="BE1095" s="21">
        <v>0.92300000000000004</v>
      </c>
      <c r="BF1095" s="21">
        <v>42.22</v>
      </c>
      <c r="BG1095">
        <v>1</v>
      </c>
      <c r="BH1095">
        <v>0</v>
      </c>
      <c r="BI1095">
        <v>0</v>
      </c>
      <c r="BJ1095">
        <v>0</v>
      </c>
      <c r="BK1095">
        <v>0</v>
      </c>
      <c r="BL1095" s="15">
        <v>0</v>
      </c>
      <c r="BM1095">
        <v>0</v>
      </c>
      <c r="BN1095">
        <v>0</v>
      </c>
      <c r="BO1095">
        <v>1</v>
      </c>
      <c r="BP1095" s="15">
        <v>0</v>
      </c>
      <c r="BQ1095">
        <v>0</v>
      </c>
      <c r="BR1095">
        <v>0</v>
      </c>
      <c r="BS1095" s="15">
        <v>0</v>
      </c>
      <c r="BT1095">
        <v>1</v>
      </c>
      <c r="BU1095">
        <v>1</v>
      </c>
      <c r="BV1095">
        <v>1</v>
      </c>
      <c r="BW1095">
        <v>1</v>
      </c>
      <c r="BX1095">
        <v>1</v>
      </c>
      <c r="BY1095">
        <v>1</v>
      </c>
      <c r="BZ1095">
        <v>1</v>
      </c>
      <c r="CA1095">
        <v>1</v>
      </c>
      <c r="CB1095">
        <v>1</v>
      </c>
      <c r="CC1095">
        <v>0</v>
      </c>
      <c r="CD1095">
        <v>0</v>
      </c>
      <c r="CE1095" s="15">
        <v>1</v>
      </c>
      <c r="CF1095">
        <v>2.9000000000000001E-2</v>
      </c>
      <c r="CG1095">
        <v>0</v>
      </c>
      <c r="CH1095">
        <v>1</v>
      </c>
      <c r="CI1095">
        <v>0</v>
      </c>
      <c r="CJ1095">
        <v>43</v>
      </c>
      <c r="CK1095" s="28" t="s">
        <v>80</v>
      </c>
    </row>
    <row r="1096" spans="1:89" x14ac:dyDescent="0.35">
      <c r="A1096">
        <v>1095</v>
      </c>
      <c r="B1096">
        <v>73</v>
      </c>
      <c r="C1096" s="21" t="s">
        <v>241</v>
      </c>
      <c r="D1096" s="11">
        <v>5.39</v>
      </c>
      <c r="E1096" s="12">
        <f t="shared" si="183"/>
        <v>0.16181326928850193</v>
      </c>
      <c r="F1096" s="7">
        <v>33.31</v>
      </c>
      <c r="G1096" s="8">
        <v>0</v>
      </c>
      <c r="H1096" s="9">
        <v>0</v>
      </c>
      <c r="I1096" s="9">
        <v>0</v>
      </c>
      <c r="J1096" s="9">
        <v>1</v>
      </c>
      <c r="K1096" s="9">
        <v>0</v>
      </c>
      <c r="L1096" s="8">
        <v>64302</v>
      </c>
      <c r="M1096" s="9">
        <v>18</v>
      </c>
      <c r="N1096" s="9">
        <f t="shared" si="181"/>
        <v>64283</v>
      </c>
      <c r="O1096" s="9">
        <f t="shared" si="182"/>
        <v>12</v>
      </c>
      <c r="P1096" s="7">
        <v>13.43</v>
      </c>
      <c r="Q1096" s="7">
        <v>21.71</v>
      </c>
      <c r="R1096" s="9">
        <v>1</v>
      </c>
      <c r="S1096" s="9">
        <v>0</v>
      </c>
      <c r="T1096" s="9">
        <v>1</v>
      </c>
      <c r="U1096" s="9">
        <v>0</v>
      </c>
      <c r="V1096" s="9">
        <v>0</v>
      </c>
      <c r="W1096" s="25">
        <v>0</v>
      </c>
      <c r="X1096" s="9">
        <v>0</v>
      </c>
      <c r="Y1096" s="9">
        <v>1</v>
      </c>
      <c r="Z1096" s="25">
        <v>0</v>
      </c>
      <c r="AA1096" s="9">
        <v>0</v>
      </c>
      <c r="AB1096" s="25">
        <v>1</v>
      </c>
      <c r="AC1096" s="17">
        <v>2010</v>
      </c>
      <c r="AD1096" s="27">
        <v>7.0000000000000001E-3</v>
      </c>
      <c r="AE1096" s="27">
        <v>8.5999999999999993E-2</v>
      </c>
      <c r="AF1096" s="27">
        <f t="shared" si="184"/>
        <v>0.65700000000000003</v>
      </c>
      <c r="AG1096" s="34">
        <v>0.25</v>
      </c>
      <c r="AH1096" s="33" t="s">
        <v>87</v>
      </c>
      <c r="AI1096" s="15" t="s">
        <v>87</v>
      </c>
      <c r="AJ1096">
        <v>1</v>
      </c>
      <c r="AK1096" s="31">
        <v>0</v>
      </c>
      <c r="AL1096">
        <v>0.81699999999999995</v>
      </c>
      <c r="AM1096" s="31">
        <v>0.183</v>
      </c>
      <c r="AN1096">
        <v>0</v>
      </c>
      <c r="AO1096" s="15">
        <v>1</v>
      </c>
      <c r="AP1096">
        <v>0.105</v>
      </c>
      <c r="AQ1096" s="15">
        <v>0.89500000000000002</v>
      </c>
      <c r="AR1096" s="15" t="s">
        <v>2</v>
      </c>
      <c r="AS1096">
        <v>1</v>
      </c>
      <c r="AT1096">
        <v>0</v>
      </c>
      <c r="AU1096">
        <v>0</v>
      </c>
      <c r="AV1096">
        <v>0</v>
      </c>
      <c r="AW1096">
        <v>0</v>
      </c>
      <c r="AX1096">
        <v>0</v>
      </c>
      <c r="AY1096" s="15">
        <v>0</v>
      </c>
      <c r="AZ1096">
        <v>1</v>
      </c>
      <c r="BA1096">
        <v>0</v>
      </c>
      <c r="BB1096" s="15">
        <v>0</v>
      </c>
      <c r="BC1096">
        <v>30105</v>
      </c>
      <c r="BD1096">
        <v>1908</v>
      </c>
      <c r="BE1096" s="21">
        <v>0.92300000000000004</v>
      </c>
      <c r="BF1096" s="21">
        <v>42.22</v>
      </c>
      <c r="BG1096">
        <v>1</v>
      </c>
      <c r="BH1096">
        <v>0</v>
      </c>
      <c r="BI1096">
        <v>0</v>
      </c>
      <c r="BJ1096">
        <v>0</v>
      </c>
      <c r="BK1096">
        <v>0</v>
      </c>
      <c r="BL1096" s="15">
        <v>0</v>
      </c>
      <c r="BM1096">
        <v>0</v>
      </c>
      <c r="BN1096">
        <v>0</v>
      </c>
      <c r="BO1096">
        <v>1</v>
      </c>
      <c r="BP1096" s="15">
        <v>0</v>
      </c>
      <c r="BQ1096">
        <v>0</v>
      </c>
      <c r="BR1096">
        <v>0</v>
      </c>
      <c r="BS1096" s="15">
        <v>0</v>
      </c>
      <c r="BT1096">
        <v>1</v>
      </c>
      <c r="BU1096">
        <v>1</v>
      </c>
      <c r="BV1096">
        <v>1</v>
      </c>
      <c r="BW1096">
        <v>1</v>
      </c>
      <c r="BX1096">
        <v>1</v>
      </c>
      <c r="BY1096">
        <v>1</v>
      </c>
      <c r="BZ1096">
        <v>1</v>
      </c>
      <c r="CA1096">
        <v>1</v>
      </c>
      <c r="CB1096">
        <v>1</v>
      </c>
      <c r="CC1096">
        <v>0</v>
      </c>
      <c r="CD1096">
        <v>0</v>
      </c>
      <c r="CE1096" s="15">
        <v>1</v>
      </c>
      <c r="CF1096">
        <v>2.9000000000000001E-2</v>
      </c>
      <c r="CG1096">
        <v>0</v>
      </c>
      <c r="CH1096">
        <v>1</v>
      </c>
      <c r="CI1096">
        <v>0</v>
      </c>
      <c r="CJ1096">
        <v>43</v>
      </c>
      <c r="CK1096" s="28" t="s">
        <v>80</v>
      </c>
    </row>
    <row r="1097" spans="1:89" x14ac:dyDescent="0.35">
      <c r="A1097">
        <v>1096</v>
      </c>
      <c r="B1097">
        <v>73</v>
      </c>
      <c r="C1097" s="21" t="s">
        <v>241</v>
      </c>
      <c r="D1097" s="11">
        <v>6.51</v>
      </c>
      <c r="E1097" s="12">
        <f t="shared" si="183"/>
        <v>0.16303531179564237</v>
      </c>
      <c r="F1097" s="7">
        <v>39.93</v>
      </c>
      <c r="G1097" s="8">
        <v>0</v>
      </c>
      <c r="H1097" s="9">
        <v>0</v>
      </c>
      <c r="I1097" s="9">
        <v>0</v>
      </c>
      <c r="J1097" s="9">
        <v>1</v>
      </c>
      <c r="K1097" s="9">
        <v>0</v>
      </c>
      <c r="L1097" s="8">
        <v>61897</v>
      </c>
      <c r="M1097" s="9">
        <v>18</v>
      </c>
      <c r="N1097" s="9">
        <f t="shared" si="181"/>
        <v>61878</v>
      </c>
      <c r="O1097" s="9">
        <f t="shared" si="182"/>
        <v>12</v>
      </c>
      <c r="P1097" s="7">
        <v>13.03</v>
      </c>
      <c r="Q1097" s="7">
        <v>21.71</v>
      </c>
      <c r="R1097" s="9">
        <v>1</v>
      </c>
      <c r="S1097" s="9">
        <v>0</v>
      </c>
      <c r="T1097" s="9">
        <v>1</v>
      </c>
      <c r="U1097" s="9">
        <v>0</v>
      </c>
      <c r="V1097" s="9">
        <v>0</v>
      </c>
      <c r="W1097" s="25">
        <v>0</v>
      </c>
      <c r="X1097" s="9">
        <v>0</v>
      </c>
      <c r="Y1097" s="9">
        <v>1</v>
      </c>
      <c r="Z1097" s="25">
        <v>0</v>
      </c>
      <c r="AA1097" s="9">
        <v>0</v>
      </c>
      <c r="AB1097" s="25">
        <v>1</v>
      </c>
      <c r="AC1097" s="17">
        <v>2010</v>
      </c>
      <c r="AD1097" s="27">
        <v>7.0000000000000001E-3</v>
      </c>
      <c r="AE1097" s="27">
        <v>8.5999999999999993E-2</v>
      </c>
      <c r="AF1097" s="27">
        <f t="shared" si="184"/>
        <v>0.65700000000000003</v>
      </c>
      <c r="AG1097" s="34">
        <v>0.25</v>
      </c>
      <c r="AH1097" s="33" t="s">
        <v>87</v>
      </c>
      <c r="AI1097" s="15" t="s">
        <v>87</v>
      </c>
      <c r="AJ1097">
        <v>0</v>
      </c>
      <c r="AK1097" s="31">
        <v>1</v>
      </c>
      <c r="AL1097">
        <v>0.81699999999999995</v>
      </c>
      <c r="AM1097" s="31">
        <v>0.183</v>
      </c>
      <c r="AN1097">
        <v>0</v>
      </c>
      <c r="AO1097" s="15">
        <v>1</v>
      </c>
      <c r="AP1097">
        <v>0.105</v>
      </c>
      <c r="AQ1097" s="15">
        <v>0.89500000000000002</v>
      </c>
      <c r="AR1097" s="15" t="s">
        <v>2</v>
      </c>
      <c r="AS1097">
        <v>1</v>
      </c>
      <c r="AT1097">
        <v>0</v>
      </c>
      <c r="AU1097">
        <v>0</v>
      </c>
      <c r="AV1097">
        <v>0</v>
      </c>
      <c r="AW1097">
        <v>0</v>
      </c>
      <c r="AX1097">
        <v>0</v>
      </c>
      <c r="AY1097" s="15">
        <v>0</v>
      </c>
      <c r="AZ1097">
        <v>1</v>
      </c>
      <c r="BA1097">
        <v>0</v>
      </c>
      <c r="BB1097" s="15">
        <v>0</v>
      </c>
      <c r="BC1097">
        <v>30105</v>
      </c>
      <c r="BD1097">
        <v>1908</v>
      </c>
      <c r="BE1097" s="21">
        <v>0.92300000000000004</v>
      </c>
      <c r="BF1097" s="21">
        <v>42.22</v>
      </c>
      <c r="BG1097">
        <v>1</v>
      </c>
      <c r="BH1097">
        <v>0</v>
      </c>
      <c r="BI1097">
        <v>0</v>
      </c>
      <c r="BJ1097">
        <v>0</v>
      </c>
      <c r="BK1097">
        <v>0</v>
      </c>
      <c r="BL1097" s="15">
        <v>0</v>
      </c>
      <c r="BM1097">
        <v>0</v>
      </c>
      <c r="BN1097">
        <v>0</v>
      </c>
      <c r="BO1097">
        <v>1</v>
      </c>
      <c r="BP1097" s="15">
        <v>0</v>
      </c>
      <c r="BQ1097">
        <v>0</v>
      </c>
      <c r="BR1097">
        <v>0</v>
      </c>
      <c r="BS1097" s="15">
        <v>0</v>
      </c>
      <c r="BT1097">
        <v>1</v>
      </c>
      <c r="BU1097">
        <v>1</v>
      </c>
      <c r="BV1097">
        <v>1</v>
      </c>
      <c r="BW1097">
        <v>1</v>
      </c>
      <c r="BX1097">
        <v>1</v>
      </c>
      <c r="BY1097">
        <v>1</v>
      </c>
      <c r="BZ1097">
        <v>1</v>
      </c>
      <c r="CA1097">
        <v>1</v>
      </c>
      <c r="CB1097">
        <v>1</v>
      </c>
      <c r="CC1097">
        <v>0</v>
      </c>
      <c r="CD1097">
        <v>0</v>
      </c>
      <c r="CE1097" s="15">
        <v>1</v>
      </c>
      <c r="CF1097">
        <v>2.9000000000000001E-2</v>
      </c>
      <c r="CG1097">
        <v>0</v>
      </c>
      <c r="CH1097">
        <v>1</v>
      </c>
      <c r="CI1097">
        <v>0</v>
      </c>
      <c r="CJ1097">
        <v>43</v>
      </c>
      <c r="CK1097" s="28" t="s">
        <v>80</v>
      </c>
    </row>
    <row r="1098" spans="1:89" x14ac:dyDescent="0.35">
      <c r="A1098">
        <v>1097</v>
      </c>
      <c r="B1098">
        <v>73</v>
      </c>
      <c r="C1098" s="21" t="s">
        <v>241</v>
      </c>
      <c r="D1098" s="11">
        <v>5.55</v>
      </c>
      <c r="E1098" s="12">
        <f t="shared" si="183"/>
        <v>0.1410060975609756</v>
      </c>
      <c r="F1098" s="7">
        <v>39.36</v>
      </c>
      <c r="G1098" s="8">
        <v>0</v>
      </c>
      <c r="H1098" s="9">
        <v>0</v>
      </c>
      <c r="I1098" s="9">
        <v>0</v>
      </c>
      <c r="J1098" s="9">
        <v>1</v>
      </c>
      <c r="K1098" s="9">
        <v>0</v>
      </c>
      <c r="L1098" s="8">
        <v>61897</v>
      </c>
      <c r="M1098" s="9">
        <v>18</v>
      </c>
      <c r="N1098" s="9">
        <f t="shared" si="181"/>
        <v>61878</v>
      </c>
      <c r="O1098" s="9">
        <f t="shared" si="182"/>
        <v>12</v>
      </c>
      <c r="P1098" s="7">
        <v>13.43</v>
      </c>
      <c r="Q1098" s="7">
        <v>21.71</v>
      </c>
      <c r="R1098" s="9">
        <v>1</v>
      </c>
      <c r="S1098" s="9">
        <v>0</v>
      </c>
      <c r="T1098" s="9">
        <v>1</v>
      </c>
      <c r="U1098" s="9">
        <v>0</v>
      </c>
      <c r="V1098" s="9">
        <v>0</v>
      </c>
      <c r="W1098" s="25">
        <v>0</v>
      </c>
      <c r="X1098" s="9">
        <v>0</v>
      </c>
      <c r="Y1098" s="9">
        <v>1</v>
      </c>
      <c r="Z1098" s="25">
        <v>0</v>
      </c>
      <c r="AA1098" s="9">
        <v>0</v>
      </c>
      <c r="AB1098" s="25">
        <v>1</v>
      </c>
      <c r="AC1098" s="17">
        <v>2010</v>
      </c>
      <c r="AD1098" s="27">
        <v>7.0000000000000001E-3</v>
      </c>
      <c r="AE1098" s="27">
        <v>8.5999999999999993E-2</v>
      </c>
      <c r="AF1098" s="27">
        <f t="shared" si="184"/>
        <v>0.65700000000000003</v>
      </c>
      <c r="AG1098" s="34">
        <v>0.25</v>
      </c>
      <c r="AH1098" s="33" t="s">
        <v>87</v>
      </c>
      <c r="AI1098" s="15" t="s">
        <v>87</v>
      </c>
      <c r="AJ1098">
        <v>0</v>
      </c>
      <c r="AK1098" s="31">
        <v>1</v>
      </c>
      <c r="AL1098">
        <v>0.81699999999999995</v>
      </c>
      <c r="AM1098" s="31">
        <v>0.183</v>
      </c>
      <c r="AN1098">
        <v>0</v>
      </c>
      <c r="AO1098" s="15">
        <v>1</v>
      </c>
      <c r="AP1098">
        <v>0.105</v>
      </c>
      <c r="AQ1098" s="15">
        <v>0.89500000000000002</v>
      </c>
      <c r="AR1098" s="15" t="s">
        <v>2</v>
      </c>
      <c r="AS1098">
        <v>1</v>
      </c>
      <c r="AT1098">
        <v>0</v>
      </c>
      <c r="AU1098">
        <v>0</v>
      </c>
      <c r="AV1098">
        <v>0</v>
      </c>
      <c r="AW1098">
        <v>0</v>
      </c>
      <c r="AX1098">
        <v>0</v>
      </c>
      <c r="AY1098" s="15">
        <v>0</v>
      </c>
      <c r="AZ1098">
        <v>1</v>
      </c>
      <c r="BA1098">
        <v>0</v>
      </c>
      <c r="BB1098" s="15">
        <v>0</v>
      </c>
      <c r="BC1098">
        <v>30105</v>
      </c>
      <c r="BD1098">
        <v>1908</v>
      </c>
      <c r="BE1098" s="21">
        <v>0.92300000000000004</v>
      </c>
      <c r="BF1098" s="21">
        <v>42.22</v>
      </c>
      <c r="BG1098">
        <v>1</v>
      </c>
      <c r="BH1098">
        <v>0</v>
      </c>
      <c r="BI1098">
        <v>0</v>
      </c>
      <c r="BJ1098">
        <v>0</v>
      </c>
      <c r="BK1098">
        <v>0</v>
      </c>
      <c r="BL1098" s="15">
        <v>0</v>
      </c>
      <c r="BM1098">
        <v>0</v>
      </c>
      <c r="BN1098">
        <v>0</v>
      </c>
      <c r="BO1098">
        <v>1</v>
      </c>
      <c r="BP1098" s="15">
        <v>0</v>
      </c>
      <c r="BQ1098">
        <v>0</v>
      </c>
      <c r="BR1098">
        <v>0</v>
      </c>
      <c r="BS1098" s="15">
        <v>0</v>
      </c>
      <c r="BT1098">
        <v>1</v>
      </c>
      <c r="BU1098">
        <v>1</v>
      </c>
      <c r="BV1098">
        <v>1</v>
      </c>
      <c r="BW1098">
        <v>1</v>
      </c>
      <c r="BX1098">
        <v>1</v>
      </c>
      <c r="BY1098">
        <v>1</v>
      </c>
      <c r="BZ1098">
        <v>1</v>
      </c>
      <c r="CA1098">
        <v>1</v>
      </c>
      <c r="CB1098">
        <v>1</v>
      </c>
      <c r="CC1098">
        <v>0</v>
      </c>
      <c r="CD1098">
        <v>0</v>
      </c>
      <c r="CE1098" s="15">
        <v>1</v>
      </c>
      <c r="CF1098">
        <v>2.9000000000000001E-2</v>
      </c>
      <c r="CG1098">
        <v>0</v>
      </c>
      <c r="CH1098">
        <v>1</v>
      </c>
      <c r="CI1098">
        <v>0</v>
      </c>
      <c r="CJ1098">
        <v>43</v>
      </c>
      <c r="CK1098" s="28" t="s">
        <v>80</v>
      </c>
    </row>
    <row r="1099" spans="1:89" x14ac:dyDescent="0.35">
      <c r="A1099">
        <v>1098</v>
      </c>
      <c r="B1099">
        <v>73</v>
      </c>
      <c r="C1099" s="21" t="s">
        <v>241</v>
      </c>
      <c r="D1099" s="11">
        <v>6.55</v>
      </c>
      <c r="E1099" s="12">
        <f t="shared" si="183"/>
        <v>0.14070891514500539</v>
      </c>
      <c r="F1099" s="7">
        <v>46.55</v>
      </c>
      <c r="G1099" s="8">
        <v>0</v>
      </c>
      <c r="H1099" s="9">
        <v>0</v>
      </c>
      <c r="I1099" s="9">
        <v>0</v>
      </c>
      <c r="J1099" s="9">
        <v>1</v>
      </c>
      <c r="K1099" s="9">
        <v>0</v>
      </c>
      <c r="L1099" s="8">
        <v>75803</v>
      </c>
      <c r="M1099" s="9">
        <v>18</v>
      </c>
      <c r="N1099" s="9">
        <f t="shared" si="181"/>
        <v>75784</v>
      </c>
      <c r="O1099" s="9">
        <f t="shared" si="182"/>
        <v>12</v>
      </c>
      <c r="P1099" s="7">
        <v>13.03</v>
      </c>
      <c r="Q1099" s="7">
        <v>21.71</v>
      </c>
      <c r="R1099" s="9">
        <v>1</v>
      </c>
      <c r="S1099" s="9">
        <v>0</v>
      </c>
      <c r="T1099" s="9">
        <v>1</v>
      </c>
      <c r="U1099" s="9">
        <v>0</v>
      </c>
      <c r="V1099" s="9">
        <v>0</v>
      </c>
      <c r="W1099" s="25">
        <v>0</v>
      </c>
      <c r="X1099" s="9">
        <v>0</v>
      </c>
      <c r="Y1099" s="9">
        <v>1</v>
      </c>
      <c r="Z1099" s="25">
        <v>0</v>
      </c>
      <c r="AA1099" s="9">
        <v>0</v>
      </c>
      <c r="AB1099" s="25">
        <v>1</v>
      </c>
      <c r="AC1099" s="17">
        <v>2010</v>
      </c>
      <c r="AD1099" s="27">
        <v>7.0000000000000001E-3</v>
      </c>
      <c r="AE1099" s="27">
        <v>8.5999999999999993E-2</v>
      </c>
      <c r="AF1099" s="27">
        <f t="shared" si="184"/>
        <v>0.65700000000000003</v>
      </c>
      <c r="AG1099" s="34">
        <v>0.25</v>
      </c>
      <c r="AH1099" s="33" t="s">
        <v>87</v>
      </c>
      <c r="AI1099" s="15" t="s">
        <v>87</v>
      </c>
      <c r="AJ1099" s="27">
        <v>0.50949999999999995</v>
      </c>
      <c r="AK1099" s="31">
        <f t="shared" ref="AK1099:AK1116" si="185">1-AJ1099</f>
        <v>0.49050000000000005</v>
      </c>
      <c r="AL1099">
        <v>0.81699999999999995</v>
      </c>
      <c r="AM1099" s="31">
        <v>0.183</v>
      </c>
      <c r="AN1099">
        <v>0</v>
      </c>
      <c r="AO1099" s="15">
        <v>1</v>
      </c>
      <c r="AP1099">
        <v>0.105</v>
      </c>
      <c r="AQ1099" s="15">
        <v>0.89500000000000002</v>
      </c>
      <c r="AR1099" s="15" t="s">
        <v>2</v>
      </c>
      <c r="AS1099">
        <v>1</v>
      </c>
      <c r="AT1099">
        <v>0</v>
      </c>
      <c r="AU1099">
        <v>0</v>
      </c>
      <c r="AV1099">
        <v>0</v>
      </c>
      <c r="AW1099">
        <v>0</v>
      </c>
      <c r="AX1099">
        <v>0</v>
      </c>
      <c r="AY1099" s="15">
        <v>0</v>
      </c>
      <c r="AZ1099">
        <v>1</v>
      </c>
      <c r="BA1099">
        <v>0</v>
      </c>
      <c r="BB1099" s="15">
        <v>0</v>
      </c>
      <c r="BC1099">
        <v>30105</v>
      </c>
      <c r="BD1099">
        <v>1908</v>
      </c>
      <c r="BE1099" s="21">
        <v>0.92300000000000004</v>
      </c>
      <c r="BF1099" s="21">
        <v>42.22</v>
      </c>
      <c r="BG1099">
        <v>1</v>
      </c>
      <c r="BH1099">
        <v>0</v>
      </c>
      <c r="BI1099">
        <v>0</v>
      </c>
      <c r="BJ1099">
        <v>0</v>
      </c>
      <c r="BK1099">
        <v>0</v>
      </c>
      <c r="BL1099" s="15">
        <v>0</v>
      </c>
      <c r="BM1099">
        <v>0</v>
      </c>
      <c r="BN1099">
        <v>0</v>
      </c>
      <c r="BO1099">
        <v>1</v>
      </c>
      <c r="BP1099" s="15">
        <v>0</v>
      </c>
      <c r="BQ1099">
        <v>0</v>
      </c>
      <c r="BR1099">
        <v>0</v>
      </c>
      <c r="BS1099" s="15">
        <v>0</v>
      </c>
      <c r="BT1099">
        <v>1</v>
      </c>
      <c r="BU1099">
        <v>1</v>
      </c>
      <c r="BV1099">
        <v>1</v>
      </c>
      <c r="BW1099">
        <v>1</v>
      </c>
      <c r="BX1099">
        <v>1</v>
      </c>
      <c r="BY1099">
        <v>1</v>
      </c>
      <c r="BZ1099">
        <v>1</v>
      </c>
      <c r="CA1099">
        <v>1</v>
      </c>
      <c r="CB1099">
        <v>1</v>
      </c>
      <c r="CC1099">
        <v>0</v>
      </c>
      <c r="CD1099">
        <v>0</v>
      </c>
      <c r="CE1099" s="15">
        <v>1</v>
      </c>
      <c r="CF1099">
        <v>2.9000000000000001E-2</v>
      </c>
      <c r="CG1099">
        <v>0</v>
      </c>
      <c r="CH1099">
        <v>1</v>
      </c>
      <c r="CI1099">
        <v>0</v>
      </c>
      <c r="CJ1099">
        <v>43</v>
      </c>
      <c r="CK1099" s="28" t="s">
        <v>80</v>
      </c>
    </row>
    <row r="1100" spans="1:89" x14ac:dyDescent="0.35">
      <c r="A1100">
        <v>1099</v>
      </c>
      <c r="B1100">
        <v>73</v>
      </c>
      <c r="C1100" s="21" t="s">
        <v>241</v>
      </c>
      <c r="D1100" s="11">
        <v>5.61</v>
      </c>
      <c r="E1100" s="12">
        <f t="shared" si="183"/>
        <v>0.12384105960264902</v>
      </c>
      <c r="F1100" s="7">
        <v>45.3</v>
      </c>
      <c r="G1100" s="8">
        <v>0</v>
      </c>
      <c r="H1100" s="9">
        <v>0</v>
      </c>
      <c r="I1100" s="9">
        <v>0</v>
      </c>
      <c r="J1100" s="9">
        <v>1</v>
      </c>
      <c r="K1100" s="9">
        <v>0</v>
      </c>
      <c r="L1100" s="8">
        <v>75803</v>
      </c>
      <c r="M1100" s="9">
        <v>18</v>
      </c>
      <c r="N1100" s="9">
        <f t="shared" si="181"/>
        <v>75784</v>
      </c>
      <c r="O1100" s="9">
        <f t="shared" si="182"/>
        <v>12</v>
      </c>
      <c r="P1100" s="7">
        <v>13.43</v>
      </c>
      <c r="Q1100" s="7">
        <v>21.71</v>
      </c>
      <c r="R1100" s="9">
        <v>1</v>
      </c>
      <c r="S1100" s="9">
        <v>0</v>
      </c>
      <c r="T1100" s="9">
        <v>1</v>
      </c>
      <c r="U1100" s="9">
        <v>0</v>
      </c>
      <c r="V1100" s="9">
        <v>0</v>
      </c>
      <c r="W1100" s="25">
        <v>0</v>
      </c>
      <c r="X1100" s="9">
        <v>0</v>
      </c>
      <c r="Y1100" s="9">
        <v>1</v>
      </c>
      <c r="Z1100" s="25">
        <v>0</v>
      </c>
      <c r="AA1100" s="9">
        <v>0</v>
      </c>
      <c r="AB1100" s="25">
        <v>1</v>
      </c>
      <c r="AC1100" s="17">
        <v>2010</v>
      </c>
      <c r="AD1100" s="27">
        <v>7.0000000000000001E-3</v>
      </c>
      <c r="AE1100" s="27">
        <v>8.5999999999999993E-2</v>
      </c>
      <c r="AF1100" s="27">
        <f t="shared" si="184"/>
        <v>0.65700000000000003</v>
      </c>
      <c r="AG1100" s="34">
        <v>0.25</v>
      </c>
      <c r="AH1100" s="33" t="s">
        <v>87</v>
      </c>
      <c r="AI1100" s="15" t="s">
        <v>87</v>
      </c>
      <c r="AJ1100" s="27">
        <v>0.50949999999999995</v>
      </c>
      <c r="AK1100" s="31">
        <f t="shared" si="185"/>
        <v>0.49050000000000005</v>
      </c>
      <c r="AL1100">
        <v>0.81699999999999995</v>
      </c>
      <c r="AM1100" s="31">
        <v>0.183</v>
      </c>
      <c r="AN1100">
        <v>0</v>
      </c>
      <c r="AO1100" s="15">
        <v>1</v>
      </c>
      <c r="AP1100">
        <v>0.105</v>
      </c>
      <c r="AQ1100" s="15">
        <v>0.89500000000000002</v>
      </c>
      <c r="AR1100" s="15" t="s">
        <v>2</v>
      </c>
      <c r="AS1100">
        <v>1</v>
      </c>
      <c r="AT1100">
        <v>0</v>
      </c>
      <c r="AU1100">
        <v>0</v>
      </c>
      <c r="AV1100">
        <v>0</v>
      </c>
      <c r="AW1100">
        <v>0</v>
      </c>
      <c r="AX1100">
        <v>0</v>
      </c>
      <c r="AY1100" s="15">
        <v>0</v>
      </c>
      <c r="AZ1100">
        <v>1</v>
      </c>
      <c r="BA1100">
        <v>0</v>
      </c>
      <c r="BB1100" s="15">
        <v>0</v>
      </c>
      <c r="BC1100">
        <v>30105</v>
      </c>
      <c r="BD1100">
        <v>1908</v>
      </c>
      <c r="BE1100" s="21">
        <v>0.92300000000000004</v>
      </c>
      <c r="BF1100" s="21">
        <v>42.22</v>
      </c>
      <c r="BG1100">
        <v>1</v>
      </c>
      <c r="BH1100">
        <v>0</v>
      </c>
      <c r="BI1100">
        <v>0</v>
      </c>
      <c r="BJ1100">
        <v>0</v>
      </c>
      <c r="BK1100">
        <v>0</v>
      </c>
      <c r="BL1100" s="15">
        <v>0</v>
      </c>
      <c r="BM1100">
        <v>0</v>
      </c>
      <c r="BN1100">
        <v>0</v>
      </c>
      <c r="BO1100">
        <v>1</v>
      </c>
      <c r="BP1100" s="15">
        <v>0</v>
      </c>
      <c r="BQ1100">
        <v>0</v>
      </c>
      <c r="BR1100">
        <v>0</v>
      </c>
      <c r="BS1100" s="15">
        <v>0</v>
      </c>
      <c r="BT1100">
        <v>1</v>
      </c>
      <c r="BU1100">
        <v>1</v>
      </c>
      <c r="BV1100">
        <v>1</v>
      </c>
      <c r="BW1100">
        <v>1</v>
      </c>
      <c r="BX1100">
        <v>1</v>
      </c>
      <c r="BY1100">
        <v>1</v>
      </c>
      <c r="BZ1100">
        <v>1</v>
      </c>
      <c r="CA1100">
        <v>1</v>
      </c>
      <c r="CB1100">
        <v>1</v>
      </c>
      <c r="CC1100">
        <v>0</v>
      </c>
      <c r="CD1100">
        <v>0</v>
      </c>
      <c r="CE1100" s="15">
        <v>1</v>
      </c>
      <c r="CF1100">
        <v>2.9000000000000001E-2</v>
      </c>
      <c r="CG1100">
        <v>0</v>
      </c>
      <c r="CH1100">
        <v>1</v>
      </c>
      <c r="CI1100">
        <v>0</v>
      </c>
      <c r="CJ1100">
        <v>43</v>
      </c>
      <c r="CK1100" s="28" t="s">
        <v>80</v>
      </c>
    </row>
    <row r="1101" spans="1:89" x14ac:dyDescent="0.35">
      <c r="A1101">
        <v>1100</v>
      </c>
      <c r="B1101">
        <v>73</v>
      </c>
      <c r="C1101" s="21" t="s">
        <v>241</v>
      </c>
      <c r="D1101" s="11">
        <v>6.24</v>
      </c>
      <c r="E1101" s="12">
        <f t="shared" si="183"/>
        <v>0.19734345351043645</v>
      </c>
      <c r="F1101" s="7">
        <v>31.62</v>
      </c>
      <c r="G1101" s="8">
        <v>0</v>
      </c>
      <c r="H1101" s="9">
        <v>0</v>
      </c>
      <c r="I1101" s="9">
        <v>0</v>
      </c>
      <c r="J1101" s="9">
        <v>1</v>
      </c>
      <c r="K1101" s="9">
        <v>0</v>
      </c>
      <c r="L1101" s="8">
        <v>50396</v>
      </c>
      <c r="M1101" s="9">
        <v>18</v>
      </c>
      <c r="N1101" s="9">
        <f t="shared" si="181"/>
        <v>50377</v>
      </c>
      <c r="O1101" s="9">
        <f t="shared" si="182"/>
        <v>12</v>
      </c>
      <c r="P1101" s="7">
        <v>13.03</v>
      </c>
      <c r="Q1101" s="7">
        <v>21.71</v>
      </c>
      <c r="R1101" s="9">
        <v>1</v>
      </c>
      <c r="S1101" s="9">
        <v>0</v>
      </c>
      <c r="T1101" s="9">
        <v>1</v>
      </c>
      <c r="U1101" s="9">
        <v>0</v>
      </c>
      <c r="V1101" s="9">
        <v>0</v>
      </c>
      <c r="W1101" s="25">
        <v>0</v>
      </c>
      <c r="X1101" s="9">
        <v>0</v>
      </c>
      <c r="Y1101" s="9">
        <v>1</v>
      </c>
      <c r="Z1101" s="25">
        <v>0</v>
      </c>
      <c r="AA1101" s="9">
        <v>0</v>
      </c>
      <c r="AB1101" s="25">
        <v>1</v>
      </c>
      <c r="AC1101" s="17">
        <v>2010</v>
      </c>
      <c r="AD1101" s="27">
        <v>7.0000000000000001E-3</v>
      </c>
      <c r="AE1101" s="27">
        <v>8.5999999999999993E-2</v>
      </c>
      <c r="AF1101" s="27">
        <f t="shared" si="184"/>
        <v>0.65700000000000003</v>
      </c>
      <c r="AG1101" s="34">
        <v>0.25</v>
      </c>
      <c r="AH1101" s="33" t="s">
        <v>87</v>
      </c>
      <c r="AI1101" s="15" t="s">
        <v>87</v>
      </c>
      <c r="AJ1101" s="27">
        <v>0.50949999999999995</v>
      </c>
      <c r="AK1101" s="31">
        <f t="shared" si="185"/>
        <v>0.49050000000000005</v>
      </c>
      <c r="AL1101">
        <v>0.81699999999999995</v>
      </c>
      <c r="AM1101" s="31">
        <v>0.183</v>
      </c>
      <c r="AN1101">
        <v>0</v>
      </c>
      <c r="AO1101" s="15">
        <v>1</v>
      </c>
      <c r="AP1101">
        <v>0.105</v>
      </c>
      <c r="AQ1101" s="15">
        <v>0.89500000000000002</v>
      </c>
      <c r="AR1101" s="15" t="s">
        <v>2</v>
      </c>
      <c r="AS1101">
        <v>1</v>
      </c>
      <c r="AT1101">
        <v>0</v>
      </c>
      <c r="AU1101">
        <v>0</v>
      </c>
      <c r="AV1101">
        <v>0</v>
      </c>
      <c r="AW1101">
        <v>0</v>
      </c>
      <c r="AX1101">
        <v>0</v>
      </c>
      <c r="AY1101" s="15">
        <v>0</v>
      </c>
      <c r="AZ1101">
        <v>1</v>
      </c>
      <c r="BA1101">
        <v>0</v>
      </c>
      <c r="BB1101" s="15">
        <v>0</v>
      </c>
      <c r="BC1101">
        <v>30105</v>
      </c>
      <c r="BD1101">
        <v>1908</v>
      </c>
      <c r="BE1101" s="21">
        <v>0.92300000000000004</v>
      </c>
      <c r="BF1101" s="21">
        <v>42.22</v>
      </c>
      <c r="BG1101">
        <v>1</v>
      </c>
      <c r="BH1101">
        <v>0</v>
      </c>
      <c r="BI1101">
        <v>0</v>
      </c>
      <c r="BJ1101">
        <v>0</v>
      </c>
      <c r="BK1101">
        <v>0</v>
      </c>
      <c r="BL1101" s="15">
        <v>0</v>
      </c>
      <c r="BM1101">
        <v>0</v>
      </c>
      <c r="BN1101">
        <v>0</v>
      </c>
      <c r="BO1101">
        <v>1</v>
      </c>
      <c r="BP1101" s="15">
        <v>0</v>
      </c>
      <c r="BQ1101">
        <v>0</v>
      </c>
      <c r="BR1101">
        <v>0</v>
      </c>
      <c r="BS1101" s="15">
        <v>0</v>
      </c>
      <c r="BT1101">
        <v>1</v>
      </c>
      <c r="BU1101">
        <v>1</v>
      </c>
      <c r="BV1101">
        <v>1</v>
      </c>
      <c r="BW1101">
        <v>1</v>
      </c>
      <c r="BX1101">
        <v>1</v>
      </c>
      <c r="BY1101">
        <v>1</v>
      </c>
      <c r="BZ1101">
        <v>1</v>
      </c>
      <c r="CA1101">
        <v>1</v>
      </c>
      <c r="CB1101">
        <v>1</v>
      </c>
      <c r="CC1101">
        <v>0</v>
      </c>
      <c r="CD1101">
        <v>0</v>
      </c>
      <c r="CE1101" s="15">
        <v>1</v>
      </c>
      <c r="CF1101">
        <v>2.9000000000000001E-2</v>
      </c>
      <c r="CG1101">
        <v>0</v>
      </c>
      <c r="CH1101">
        <v>1</v>
      </c>
      <c r="CI1101">
        <v>0</v>
      </c>
      <c r="CJ1101">
        <v>43</v>
      </c>
      <c r="CK1101" s="28" t="s">
        <v>80</v>
      </c>
    </row>
    <row r="1102" spans="1:89" x14ac:dyDescent="0.35">
      <c r="A1102">
        <v>1101</v>
      </c>
      <c r="B1102">
        <v>73</v>
      </c>
      <c r="C1102" s="21" t="s">
        <v>241</v>
      </c>
      <c r="D1102" s="11">
        <v>5.21</v>
      </c>
      <c r="E1102" s="12">
        <f t="shared" si="183"/>
        <v>0.1722883597883598</v>
      </c>
      <c r="F1102" s="7">
        <v>30.24</v>
      </c>
      <c r="G1102" s="8">
        <v>0</v>
      </c>
      <c r="H1102" s="9">
        <v>0</v>
      </c>
      <c r="I1102" s="9">
        <v>0</v>
      </c>
      <c r="J1102" s="9">
        <v>1</v>
      </c>
      <c r="K1102" s="9">
        <v>0</v>
      </c>
      <c r="L1102" s="8">
        <v>50396</v>
      </c>
      <c r="M1102" s="9">
        <v>18</v>
      </c>
      <c r="N1102" s="9">
        <f t="shared" si="181"/>
        <v>50377</v>
      </c>
      <c r="O1102" s="9">
        <f t="shared" si="182"/>
        <v>12</v>
      </c>
      <c r="P1102" s="7">
        <v>13.43</v>
      </c>
      <c r="Q1102" s="7">
        <v>21.71</v>
      </c>
      <c r="R1102" s="9">
        <v>1</v>
      </c>
      <c r="S1102" s="9">
        <v>0</v>
      </c>
      <c r="T1102" s="9">
        <v>1</v>
      </c>
      <c r="U1102" s="9">
        <v>0</v>
      </c>
      <c r="V1102" s="9">
        <v>0</v>
      </c>
      <c r="W1102" s="25">
        <v>0</v>
      </c>
      <c r="X1102" s="9">
        <v>0</v>
      </c>
      <c r="Y1102" s="9">
        <v>1</v>
      </c>
      <c r="Z1102" s="25">
        <v>0</v>
      </c>
      <c r="AA1102" s="9">
        <v>0</v>
      </c>
      <c r="AB1102" s="25">
        <v>1</v>
      </c>
      <c r="AC1102" s="17">
        <v>2010</v>
      </c>
      <c r="AD1102" s="27">
        <v>7.0000000000000001E-3</v>
      </c>
      <c r="AE1102" s="27">
        <v>8.5999999999999993E-2</v>
      </c>
      <c r="AF1102" s="27">
        <f t="shared" si="184"/>
        <v>0.65700000000000003</v>
      </c>
      <c r="AG1102" s="34">
        <v>0.25</v>
      </c>
      <c r="AH1102" s="33" t="s">
        <v>87</v>
      </c>
      <c r="AI1102" s="15" t="s">
        <v>87</v>
      </c>
      <c r="AJ1102" s="27">
        <v>0.50949999999999995</v>
      </c>
      <c r="AK1102" s="31">
        <f t="shared" si="185"/>
        <v>0.49050000000000005</v>
      </c>
      <c r="AL1102">
        <v>0.81699999999999995</v>
      </c>
      <c r="AM1102" s="31">
        <v>0.183</v>
      </c>
      <c r="AN1102">
        <v>0</v>
      </c>
      <c r="AO1102" s="15">
        <v>1</v>
      </c>
      <c r="AP1102">
        <v>0.105</v>
      </c>
      <c r="AQ1102" s="15">
        <v>0.89500000000000002</v>
      </c>
      <c r="AR1102" s="15" t="s">
        <v>2</v>
      </c>
      <c r="AS1102">
        <v>1</v>
      </c>
      <c r="AT1102">
        <v>0</v>
      </c>
      <c r="AU1102">
        <v>0</v>
      </c>
      <c r="AV1102">
        <v>0</v>
      </c>
      <c r="AW1102">
        <v>0</v>
      </c>
      <c r="AX1102">
        <v>0</v>
      </c>
      <c r="AY1102" s="15">
        <v>0</v>
      </c>
      <c r="AZ1102">
        <v>1</v>
      </c>
      <c r="BA1102">
        <v>0</v>
      </c>
      <c r="BB1102" s="15">
        <v>0</v>
      </c>
      <c r="BC1102">
        <v>30105</v>
      </c>
      <c r="BD1102">
        <v>1908</v>
      </c>
      <c r="BE1102" s="21">
        <v>0.92300000000000004</v>
      </c>
      <c r="BF1102" s="21">
        <v>42.22</v>
      </c>
      <c r="BG1102">
        <v>1</v>
      </c>
      <c r="BH1102">
        <v>0</v>
      </c>
      <c r="BI1102">
        <v>0</v>
      </c>
      <c r="BJ1102">
        <v>0</v>
      </c>
      <c r="BK1102">
        <v>0</v>
      </c>
      <c r="BL1102" s="15">
        <v>0</v>
      </c>
      <c r="BM1102">
        <v>0</v>
      </c>
      <c r="BN1102">
        <v>0</v>
      </c>
      <c r="BO1102">
        <v>1</v>
      </c>
      <c r="BP1102" s="15">
        <v>0</v>
      </c>
      <c r="BQ1102">
        <v>0</v>
      </c>
      <c r="BR1102">
        <v>0</v>
      </c>
      <c r="BS1102" s="15">
        <v>0</v>
      </c>
      <c r="BT1102">
        <v>1</v>
      </c>
      <c r="BU1102">
        <v>1</v>
      </c>
      <c r="BV1102">
        <v>1</v>
      </c>
      <c r="BW1102">
        <v>1</v>
      </c>
      <c r="BX1102">
        <v>1</v>
      </c>
      <c r="BY1102">
        <v>1</v>
      </c>
      <c r="BZ1102">
        <v>1</v>
      </c>
      <c r="CA1102">
        <v>1</v>
      </c>
      <c r="CB1102">
        <v>1</v>
      </c>
      <c r="CC1102">
        <v>0</v>
      </c>
      <c r="CD1102">
        <v>0</v>
      </c>
      <c r="CE1102" s="15">
        <v>1</v>
      </c>
      <c r="CF1102">
        <v>2.9000000000000001E-2</v>
      </c>
      <c r="CG1102">
        <v>0</v>
      </c>
      <c r="CH1102">
        <v>1</v>
      </c>
      <c r="CI1102">
        <v>0</v>
      </c>
      <c r="CJ1102">
        <v>43</v>
      </c>
      <c r="CK1102" s="28" t="s">
        <v>80</v>
      </c>
    </row>
    <row r="1103" spans="1:89" x14ac:dyDescent="0.35">
      <c r="A1103">
        <v>1102</v>
      </c>
      <c r="B1103">
        <v>74</v>
      </c>
      <c r="C1103" s="21" t="s">
        <v>242</v>
      </c>
      <c r="D1103" s="11">
        <v>7.2</v>
      </c>
      <c r="E1103" s="12">
        <v>0.6</v>
      </c>
      <c r="F1103" s="7">
        <f t="shared" ref="F1103:F1134" si="186">D1103/E1103</f>
        <v>12</v>
      </c>
      <c r="G1103" s="8">
        <v>0</v>
      </c>
      <c r="H1103" s="9">
        <v>1</v>
      </c>
      <c r="I1103" s="9">
        <v>0</v>
      </c>
      <c r="J1103" s="9">
        <v>0</v>
      </c>
      <c r="K1103" s="9">
        <v>0</v>
      </c>
      <c r="L1103" s="8">
        <v>3316</v>
      </c>
      <c r="M1103" s="9">
        <v>10</v>
      </c>
      <c r="N1103" s="9">
        <f t="shared" si="181"/>
        <v>3305</v>
      </c>
      <c r="O1103" s="9">
        <f t="shared" si="182"/>
        <v>14</v>
      </c>
      <c r="P1103" s="7">
        <v>9.6999999999999993</v>
      </c>
      <c r="Q1103" s="7">
        <v>17.899999999999999</v>
      </c>
      <c r="R1103" s="9">
        <v>1</v>
      </c>
      <c r="S1103" s="9">
        <v>0</v>
      </c>
      <c r="T1103" s="9">
        <v>1</v>
      </c>
      <c r="U1103" s="9">
        <v>0</v>
      </c>
      <c r="V1103" s="9">
        <v>0</v>
      </c>
      <c r="W1103" s="25">
        <v>0</v>
      </c>
      <c r="X1103" s="9">
        <v>0</v>
      </c>
      <c r="Y1103" s="9">
        <v>1</v>
      </c>
      <c r="Z1103" s="25">
        <v>0</v>
      </c>
      <c r="AA1103" s="9">
        <v>1</v>
      </c>
      <c r="AB1103" s="25">
        <v>0</v>
      </c>
      <c r="AC1103" s="17">
        <v>2009</v>
      </c>
      <c r="AD1103" s="27">
        <v>6.0000000000000001E-3</v>
      </c>
      <c r="AE1103" s="27">
        <v>6.0999999999999999E-2</v>
      </c>
      <c r="AF1103" s="27">
        <v>0.56599999999999995</v>
      </c>
      <c r="AG1103" s="34">
        <v>0.36699999999999999</v>
      </c>
      <c r="AH1103" s="33" t="s">
        <v>87</v>
      </c>
      <c r="AI1103" s="15" t="s">
        <v>87</v>
      </c>
      <c r="AJ1103">
        <v>1</v>
      </c>
      <c r="AK1103" s="31">
        <f t="shared" si="185"/>
        <v>0</v>
      </c>
      <c r="AL1103">
        <v>0.82199999999999995</v>
      </c>
      <c r="AM1103" s="31">
        <v>0.17799999999999999</v>
      </c>
      <c r="AN1103">
        <v>0</v>
      </c>
      <c r="AO1103" s="15">
        <v>1</v>
      </c>
      <c r="AP1103">
        <v>0</v>
      </c>
      <c r="AQ1103" s="15">
        <v>1</v>
      </c>
      <c r="AR1103" s="15" t="s">
        <v>5</v>
      </c>
      <c r="AS1103">
        <v>0</v>
      </c>
      <c r="AT1103">
        <v>1</v>
      </c>
      <c r="AU1103">
        <v>0</v>
      </c>
      <c r="AV1103">
        <v>0</v>
      </c>
      <c r="AW1103">
        <v>0</v>
      </c>
      <c r="AX1103">
        <v>0</v>
      </c>
      <c r="AY1103" s="15">
        <v>0</v>
      </c>
      <c r="AZ1103">
        <v>0</v>
      </c>
      <c r="BA1103">
        <v>1</v>
      </c>
      <c r="BB1103" s="15">
        <v>0</v>
      </c>
      <c r="BC1103">
        <v>1732</v>
      </c>
      <c r="BD1103">
        <v>201</v>
      </c>
      <c r="BE1103" s="21">
        <v>0.28199999999999997</v>
      </c>
      <c r="BF1103" s="21">
        <v>42.1</v>
      </c>
      <c r="BG1103">
        <v>1</v>
      </c>
      <c r="BH1103">
        <v>0</v>
      </c>
      <c r="BI1103">
        <v>0</v>
      </c>
      <c r="BJ1103">
        <v>0</v>
      </c>
      <c r="BK1103">
        <v>0</v>
      </c>
      <c r="BL1103" s="15">
        <v>0</v>
      </c>
      <c r="BM1103">
        <v>0</v>
      </c>
      <c r="BN1103">
        <v>0</v>
      </c>
      <c r="BO1103">
        <v>1</v>
      </c>
      <c r="BP1103" s="15">
        <v>0</v>
      </c>
      <c r="BQ1103">
        <v>0</v>
      </c>
      <c r="BR1103">
        <v>0</v>
      </c>
      <c r="BS1103" s="15">
        <v>0</v>
      </c>
      <c r="BT1103">
        <v>0</v>
      </c>
      <c r="BU1103">
        <v>0</v>
      </c>
      <c r="BV1103">
        <v>1</v>
      </c>
      <c r="BW1103">
        <v>1</v>
      </c>
      <c r="BX1103">
        <v>0</v>
      </c>
      <c r="BY1103">
        <v>0</v>
      </c>
      <c r="BZ1103">
        <v>0</v>
      </c>
      <c r="CA1103">
        <v>1</v>
      </c>
      <c r="CB1103">
        <v>0</v>
      </c>
      <c r="CC1103">
        <v>1</v>
      </c>
      <c r="CD1103">
        <v>0</v>
      </c>
      <c r="CE1103" s="15">
        <v>0</v>
      </c>
      <c r="CF1103">
        <v>4.149</v>
      </c>
      <c r="CG1103">
        <v>6</v>
      </c>
      <c r="CH1103">
        <v>1</v>
      </c>
      <c r="CI1103">
        <v>0</v>
      </c>
      <c r="CJ1103">
        <v>37</v>
      </c>
      <c r="CK1103" s="28" t="s">
        <v>80</v>
      </c>
    </row>
    <row r="1104" spans="1:89" x14ac:dyDescent="0.35">
      <c r="A1104">
        <v>1103</v>
      </c>
      <c r="B1104">
        <v>74</v>
      </c>
      <c r="C1104" s="21" t="s">
        <v>242</v>
      </c>
      <c r="D1104" s="11">
        <v>9.1</v>
      </c>
      <c r="E1104" s="12">
        <v>2.2999999999999998</v>
      </c>
      <c r="F1104" s="7">
        <f t="shared" si="186"/>
        <v>3.956521739130435</v>
      </c>
      <c r="G1104" s="8">
        <v>0</v>
      </c>
      <c r="H1104" s="9">
        <v>1</v>
      </c>
      <c r="I1104" s="9">
        <v>0</v>
      </c>
      <c r="J1104" s="9">
        <v>0</v>
      </c>
      <c r="K1104" s="9">
        <v>0</v>
      </c>
      <c r="L1104" s="8">
        <v>3316</v>
      </c>
      <c r="M1104" s="9">
        <v>9</v>
      </c>
      <c r="N1104" s="9">
        <f t="shared" si="181"/>
        <v>3306</v>
      </c>
      <c r="O1104" s="9">
        <f t="shared" si="182"/>
        <v>14</v>
      </c>
      <c r="P1104" s="7">
        <v>9.6999999999999993</v>
      </c>
      <c r="Q1104" s="7">
        <v>17.899999999999999</v>
      </c>
      <c r="R1104" s="9">
        <v>1</v>
      </c>
      <c r="S1104" s="9">
        <v>0</v>
      </c>
      <c r="T1104" s="9">
        <v>1</v>
      </c>
      <c r="U1104" s="9">
        <v>0</v>
      </c>
      <c r="V1104" s="9">
        <v>0</v>
      </c>
      <c r="W1104" s="25">
        <v>0</v>
      </c>
      <c r="X1104" s="9">
        <v>0</v>
      </c>
      <c r="Y1104" s="9">
        <v>1</v>
      </c>
      <c r="Z1104" s="25">
        <v>0</v>
      </c>
      <c r="AA1104" s="9">
        <v>1</v>
      </c>
      <c r="AB1104" s="25">
        <v>0</v>
      </c>
      <c r="AC1104" s="17">
        <v>2009</v>
      </c>
      <c r="AD1104" s="27">
        <v>6.0000000000000001E-3</v>
      </c>
      <c r="AE1104" s="27">
        <v>6.0999999999999999E-2</v>
      </c>
      <c r="AF1104" s="27">
        <v>0.56599999999999995</v>
      </c>
      <c r="AG1104" s="34">
        <v>0.36699999999999999</v>
      </c>
      <c r="AH1104" s="33" t="s">
        <v>87</v>
      </c>
      <c r="AI1104" s="15" t="s">
        <v>87</v>
      </c>
      <c r="AJ1104">
        <v>1</v>
      </c>
      <c r="AK1104" s="31">
        <f t="shared" si="185"/>
        <v>0</v>
      </c>
      <c r="AL1104">
        <v>0.82199999999999995</v>
      </c>
      <c r="AM1104" s="31">
        <v>0.17799999999999999</v>
      </c>
      <c r="AN1104">
        <v>0</v>
      </c>
      <c r="AO1104" s="15">
        <v>1</v>
      </c>
      <c r="AP1104">
        <v>0</v>
      </c>
      <c r="AQ1104" s="15">
        <v>1</v>
      </c>
      <c r="AR1104" s="15" t="s">
        <v>5</v>
      </c>
      <c r="AS1104">
        <v>0</v>
      </c>
      <c r="AT1104">
        <v>1</v>
      </c>
      <c r="AU1104">
        <v>0</v>
      </c>
      <c r="AV1104">
        <v>0</v>
      </c>
      <c r="AW1104">
        <v>0</v>
      </c>
      <c r="AX1104">
        <v>0</v>
      </c>
      <c r="AY1104" s="15">
        <v>0</v>
      </c>
      <c r="AZ1104">
        <v>0</v>
      </c>
      <c r="BA1104">
        <v>1</v>
      </c>
      <c r="BB1104" s="15">
        <v>0</v>
      </c>
      <c r="BC1104">
        <v>1732</v>
      </c>
      <c r="BD1104">
        <v>201</v>
      </c>
      <c r="BE1104" s="21">
        <v>0.28199999999999997</v>
      </c>
      <c r="BF1104" s="21">
        <v>42.1</v>
      </c>
      <c r="BG1104">
        <v>0</v>
      </c>
      <c r="BH1104">
        <v>0</v>
      </c>
      <c r="BI1104">
        <v>0</v>
      </c>
      <c r="BJ1104">
        <v>0</v>
      </c>
      <c r="BK1104">
        <v>0</v>
      </c>
      <c r="BL1104" s="15">
        <v>1</v>
      </c>
      <c r="BM1104">
        <v>0</v>
      </c>
      <c r="BN1104">
        <v>1</v>
      </c>
      <c r="BO1104">
        <v>0</v>
      </c>
      <c r="BP1104" s="15">
        <v>0</v>
      </c>
      <c r="BQ1104">
        <v>0</v>
      </c>
      <c r="BR1104">
        <v>0</v>
      </c>
      <c r="BS1104" s="15">
        <v>1</v>
      </c>
      <c r="BT1104">
        <v>0</v>
      </c>
      <c r="BU1104">
        <v>0</v>
      </c>
      <c r="BV1104">
        <v>1</v>
      </c>
      <c r="BW1104">
        <v>1</v>
      </c>
      <c r="BX1104">
        <v>0</v>
      </c>
      <c r="BY1104">
        <v>0</v>
      </c>
      <c r="BZ1104">
        <v>0</v>
      </c>
      <c r="CA1104">
        <v>1</v>
      </c>
      <c r="CB1104">
        <v>0</v>
      </c>
      <c r="CC1104">
        <v>1</v>
      </c>
      <c r="CD1104">
        <v>0</v>
      </c>
      <c r="CE1104" s="15">
        <v>0</v>
      </c>
      <c r="CF1104">
        <v>4.149</v>
      </c>
      <c r="CG1104">
        <v>6</v>
      </c>
      <c r="CH1104">
        <v>1</v>
      </c>
      <c r="CI1104">
        <v>0</v>
      </c>
      <c r="CJ1104">
        <v>37</v>
      </c>
      <c r="CK1104" s="28" t="s">
        <v>80</v>
      </c>
    </row>
    <row r="1105" spans="1:89" x14ac:dyDescent="0.35">
      <c r="A1105">
        <v>1104</v>
      </c>
      <c r="B1105">
        <v>74</v>
      </c>
      <c r="C1105" s="21" t="s">
        <v>242</v>
      </c>
      <c r="D1105" s="11">
        <v>5.7</v>
      </c>
      <c r="E1105" s="12">
        <v>0.6</v>
      </c>
      <c r="F1105" s="7">
        <f t="shared" si="186"/>
        <v>9.5</v>
      </c>
      <c r="G1105" s="8">
        <v>0</v>
      </c>
      <c r="H1105" s="9">
        <v>1</v>
      </c>
      <c r="I1105" s="9">
        <v>0</v>
      </c>
      <c r="J1105" s="9">
        <v>0</v>
      </c>
      <c r="K1105" s="9">
        <v>0</v>
      </c>
      <c r="L1105" s="8">
        <v>2451</v>
      </c>
      <c r="M1105" s="9">
        <v>12</v>
      </c>
      <c r="N1105" s="9">
        <f t="shared" si="181"/>
        <v>2438</v>
      </c>
      <c r="O1105" s="9">
        <f t="shared" si="182"/>
        <v>14</v>
      </c>
      <c r="P1105" s="7">
        <v>9.6999999999999993</v>
      </c>
      <c r="Q1105" s="7">
        <v>17.899999999999999</v>
      </c>
      <c r="R1105" s="9">
        <v>1</v>
      </c>
      <c r="S1105" s="9">
        <v>0</v>
      </c>
      <c r="T1105" s="9">
        <v>1</v>
      </c>
      <c r="U1105" s="9">
        <v>0</v>
      </c>
      <c r="V1105" s="9">
        <v>0</v>
      </c>
      <c r="W1105" s="25">
        <v>0</v>
      </c>
      <c r="X1105" s="9">
        <v>0</v>
      </c>
      <c r="Y1105" s="9">
        <v>1</v>
      </c>
      <c r="Z1105" s="25">
        <v>0</v>
      </c>
      <c r="AA1105" s="9">
        <v>1</v>
      </c>
      <c r="AB1105" s="25">
        <v>0</v>
      </c>
      <c r="AC1105" s="17">
        <v>2009</v>
      </c>
      <c r="AD1105" s="27">
        <v>6.0000000000000001E-3</v>
      </c>
      <c r="AE1105" s="27">
        <v>6.0999999999999999E-2</v>
      </c>
      <c r="AF1105" s="27">
        <v>0.56599999999999995</v>
      </c>
      <c r="AG1105" s="34">
        <v>0.36699999999999999</v>
      </c>
      <c r="AH1105" s="33" t="s">
        <v>87</v>
      </c>
      <c r="AI1105" s="15" t="s">
        <v>87</v>
      </c>
      <c r="AJ1105">
        <v>0</v>
      </c>
      <c r="AK1105" s="31">
        <f t="shared" si="185"/>
        <v>1</v>
      </c>
      <c r="AL1105">
        <v>0.82199999999999995</v>
      </c>
      <c r="AM1105" s="31">
        <v>0.17799999999999999</v>
      </c>
      <c r="AN1105">
        <v>0</v>
      </c>
      <c r="AO1105" s="15">
        <v>1</v>
      </c>
      <c r="AP1105">
        <v>0</v>
      </c>
      <c r="AQ1105" s="15">
        <v>1</v>
      </c>
      <c r="AR1105" s="15" t="s">
        <v>5</v>
      </c>
      <c r="AS1105">
        <v>0</v>
      </c>
      <c r="AT1105">
        <v>1</v>
      </c>
      <c r="AU1105">
        <v>0</v>
      </c>
      <c r="AV1105">
        <v>0</v>
      </c>
      <c r="AW1105">
        <v>0</v>
      </c>
      <c r="AX1105">
        <v>0</v>
      </c>
      <c r="AY1105" s="15">
        <v>0</v>
      </c>
      <c r="AZ1105">
        <v>0</v>
      </c>
      <c r="BA1105">
        <v>1</v>
      </c>
      <c r="BB1105" s="15">
        <v>0</v>
      </c>
      <c r="BC1105">
        <v>1732</v>
      </c>
      <c r="BD1105">
        <v>201</v>
      </c>
      <c r="BE1105" s="21">
        <v>0.28199999999999997</v>
      </c>
      <c r="BF1105" s="21">
        <v>42.1</v>
      </c>
      <c r="BG1105">
        <v>1</v>
      </c>
      <c r="BH1105">
        <v>0</v>
      </c>
      <c r="BI1105">
        <v>0</v>
      </c>
      <c r="BJ1105">
        <v>0</v>
      </c>
      <c r="BK1105">
        <v>0</v>
      </c>
      <c r="BL1105" s="15">
        <v>0</v>
      </c>
      <c r="BM1105">
        <v>0</v>
      </c>
      <c r="BN1105">
        <v>0</v>
      </c>
      <c r="BO1105">
        <v>1</v>
      </c>
      <c r="BP1105" s="15">
        <v>0</v>
      </c>
      <c r="BQ1105">
        <v>0</v>
      </c>
      <c r="BR1105">
        <v>0</v>
      </c>
      <c r="BS1105" s="15">
        <v>0</v>
      </c>
      <c r="BT1105">
        <v>0</v>
      </c>
      <c r="BU1105">
        <v>0</v>
      </c>
      <c r="BV1105">
        <v>1</v>
      </c>
      <c r="BW1105">
        <v>1</v>
      </c>
      <c r="BX1105">
        <v>0</v>
      </c>
      <c r="BY1105">
        <v>0</v>
      </c>
      <c r="BZ1105">
        <v>0</v>
      </c>
      <c r="CA1105">
        <v>1</v>
      </c>
      <c r="CB1105">
        <v>0</v>
      </c>
      <c r="CC1105">
        <v>1</v>
      </c>
      <c r="CD1105">
        <v>0</v>
      </c>
      <c r="CE1105" s="15">
        <v>0</v>
      </c>
      <c r="CF1105">
        <v>4.149</v>
      </c>
      <c r="CG1105">
        <v>6</v>
      </c>
      <c r="CH1105">
        <v>1</v>
      </c>
      <c r="CI1105">
        <v>0</v>
      </c>
      <c r="CJ1105">
        <v>37</v>
      </c>
      <c r="CK1105" s="28" t="s">
        <v>80</v>
      </c>
    </row>
    <row r="1106" spans="1:89" x14ac:dyDescent="0.35">
      <c r="A1106">
        <v>1105</v>
      </c>
      <c r="B1106">
        <v>74</v>
      </c>
      <c r="C1106" s="21" t="s">
        <v>242</v>
      </c>
      <c r="D1106" s="11">
        <v>5.4</v>
      </c>
      <c r="E1106" s="12">
        <v>0.6</v>
      </c>
      <c r="F1106" s="7">
        <f t="shared" si="186"/>
        <v>9.0000000000000018</v>
      </c>
      <c r="G1106" s="8">
        <v>0</v>
      </c>
      <c r="H1106" s="9">
        <v>1</v>
      </c>
      <c r="I1106" s="9">
        <v>0</v>
      </c>
      <c r="J1106" s="9">
        <v>0</v>
      </c>
      <c r="K1106" s="9">
        <v>0</v>
      </c>
      <c r="L1106" s="8">
        <v>3119</v>
      </c>
      <c r="M1106" s="9">
        <v>12</v>
      </c>
      <c r="N1106" s="9">
        <f t="shared" si="181"/>
        <v>3106</v>
      </c>
      <c r="O1106" s="9">
        <f t="shared" si="182"/>
        <v>14</v>
      </c>
      <c r="P1106" s="7">
        <v>9.6999999999999993</v>
      </c>
      <c r="Q1106" s="7">
        <v>17.899999999999999</v>
      </c>
      <c r="R1106" s="9">
        <v>1</v>
      </c>
      <c r="S1106" s="9">
        <v>0</v>
      </c>
      <c r="T1106" s="9">
        <v>1</v>
      </c>
      <c r="U1106" s="9">
        <v>0</v>
      </c>
      <c r="V1106" s="9">
        <v>0</v>
      </c>
      <c r="W1106" s="25">
        <v>0</v>
      </c>
      <c r="X1106" s="9">
        <v>0</v>
      </c>
      <c r="Y1106" s="9">
        <v>1</v>
      </c>
      <c r="Z1106" s="25">
        <v>0</v>
      </c>
      <c r="AA1106" s="9">
        <v>1</v>
      </c>
      <c r="AB1106" s="25">
        <v>0</v>
      </c>
      <c r="AC1106" s="17">
        <v>2009</v>
      </c>
      <c r="AD1106" s="27">
        <v>6.0000000000000001E-3</v>
      </c>
      <c r="AE1106" s="27">
        <v>6.0999999999999999E-2</v>
      </c>
      <c r="AF1106" s="27">
        <v>0.56599999999999995</v>
      </c>
      <c r="AG1106" s="34">
        <v>0.36699999999999999</v>
      </c>
      <c r="AH1106" s="33" t="s">
        <v>87</v>
      </c>
      <c r="AI1106" s="15" t="s">
        <v>87</v>
      </c>
      <c r="AJ1106">
        <v>0</v>
      </c>
      <c r="AK1106" s="31">
        <f t="shared" si="185"/>
        <v>1</v>
      </c>
      <c r="AL1106">
        <v>0.82199999999999995</v>
      </c>
      <c r="AM1106" s="31">
        <v>0.17799999999999999</v>
      </c>
      <c r="AN1106">
        <v>0</v>
      </c>
      <c r="AO1106" s="15">
        <v>1</v>
      </c>
      <c r="AP1106">
        <v>0</v>
      </c>
      <c r="AQ1106" s="15">
        <v>1</v>
      </c>
      <c r="AR1106" s="15" t="s">
        <v>5</v>
      </c>
      <c r="AS1106">
        <v>0</v>
      </c>
      <c r="AT1106">
        <v>1</v>
      </c>
      <c r="AU1106">
        <v>0</v>
      </c>
      <c r="AV1106">
        <v>0</v>
      </c>
      <c r="AW1106">
        <v>0</v>
      </c>
      <c r="AX1106">
        <v>0</v>
      </c>
      <c r="AY1106" s="15">
        <v>0</v>
      </c>
      <c r="AZ1106">
        <v>0</v>
      </c>
      <c r="BA1106">
        <v>1</v>
      </c>
      <c r="BB1106" s="15">
        <v>0</v>
      </c>
      <c r="BC1106">
        <v>1732</v>
      </c>
      <c r="BD1106">
        <v>201</v>
      </c>
      <c r="BE1106" s="21">
        <v>0.28199999999999997</v>
      </c>
      <c r="BF1106" s="21">
        <v>42.1</v>
      </c>
      <c r="BG1106">
        <v>1</v>
      </c>
      <c r="BH1106">
        <v>0</v>
      </c>
      <c r="BI1106">
        <v>0</v>
      </c>
      <c r="BJ1106">
        <v>0</v>
      </c>
      <c r="BK1106">
        <v>0</v>
      </c>
      <c r="BL1106" s="15">
        <v>0</v>
      </c>
      <c r="BM1106">
        <v>0</v>
      </c>
      <c r="BN1106">
        <v>0</v>
      </c>
      <c r="BO1106">
        <v>1</v>
      </c>
      <c r="BP1106" s="15">
        <v>0</v>
      </c>
      <c r="BQ1106">
        <v>0</v>
      </c>
      <c r="BR1106">
        <v>0</v>
      </c>
      <c r="BS1106" s="15">
        <v>0</v>
      </c>
      <c r="BT1106">
        <v>0</v>
      </c>
      <c r="BU1106">
        <v>0</v>
      </c>
      <c r="BV1106">
        <v>1</v>
      </c>
      <c r="BW1106">
        <v>1</v>
      </c>
      <c r="BX1106">
        <v>0</v>
      </c>
      <c r="BY1106">
        <v>0</v>
      </c>
      <c r="BZ1106">
        <v>0</v>
      </c>
      <c r="CA1106">
        <v>1</v>
      </c>
      <c r="CB1106">
        <v>0</v>
      </c>
      <c r="CC1106">
        <v>1</v>
      </c>
      <c r="CD1106">
        <v>0</v>
      </c>
      <c r="CE1106" s="15">
        <v>0</v>
      </c>
      <c r="CF1106">
        <v>4.149</v>
      </c>
      <c r="CG1106">
        <v>6</v>
      </c>
      <c r="CH1106">
        <v>1</v>
      </c>
      <c r="CI1106">
        <v>0</v>
      </c>
      <c r="CJ1106">
        <v>37</v>
      </c>
      <c r="CK1106" s="28" t="s">
        <v>80</v>
      </c>
    </row>
    <row r="1107" spans="1:89" x14ac:dyDescent="0.35">
      <c r="A1107">
        <v>1106</v>
      </c>
      <c r="B1107">
        <v>74</v>
      </c>
      <c r="C1107" s="21" t="s">
        <v>242</v>
      </c>
      <c r="D1107" s="11">
        <v>5</v>
      </c>
      <c r="E1107" s="12">
        <v>1.5</v>
      </c>
      <c r="F1107" s="7">
        <f t="shared" si="186"/>
        <v>3.3333333333333335</v>
      </c>
      <c r="G1107" s="8">
        <v>0</v>
      </c>
      <c r="H1107" s="9">
        <v>1</v>
      </c>
      <c r="I1107" s="9">
        <v>0</v>
      </c>
      <c r="J1107" s="9">
        <v>0</v>
      </c>
      <c r="K1107" s="9">
        <v>0</v>
      </c>
      <c r="L1107" s="8">
        <v>2451</v>
      </c>
      <c r="M1107" s="9">
        <v>11</v>
      </c>
      <c r="N1107" s="9">
        <f t="shared" si="181"/>
        <v>2439</v>
      </c>
      <c r="O1107" s="9">
        <f t="shared" si="182"/>
        <v>14</v>
      </c>
      <c r="P1107" s="7">
        <v>9.6999999999999993</v>
      </c>
      <c r="Q1107" s="7">
        <v>17.899999999999999</v>
      </c>
      <c r="R1107" s="9">
        <v>1</v>
      </c>
      <c r="S1107" s="9">
        <v>0</v>
      </c>
      <c r="T1107" s="9">
        <v>1</v>
      </c>
      <c r="U1107" s="9">
        <v>0</v>
      </c>
      <c r="V1107" s="9">
        <v>0</v>
      </c>
      <c r="W1107" s="25">
        <v>0</v>
      </c>
      <c r="X1107" s="9">
        <v>0</v>
      </c>
      <c r="Y1107" s="9">
        <v>1</v>
      </c>
      <c r="Z1107" s="25">
        <v>0</v>
      </c>
      <c r="AA1107" s="9">
        <v>1</v>
      </c>
      <c r="AB1107" s="25">
        <v>0</v>
      </c>
      <c r="AC1107" s="17">
        <v>2009</v>
      </c>
      <c r="AD1107" s="27">
        <v>6.0000000000000001E-3</v>
      </c>
      <c r="AE1107" s="27">
        <v>6.0999999999999999E-2</v>
      </c>
      <c r="AF1107" s="27">
        <v>0.56599999999999995</v>
      </c>
      <c r="AG1107" s="34">
        <v>0.36699999999999999</v>
      </c>
      <c r="AH1107" s="33" t="s">
        <v>87</v>
      </c>
      <c r="AI1107" s="15" t="s">
        <v>87</v>
      </c>
      <c r="AJ1107">
        <v>0</v>
      </c>
      <c r="AK1107" s="31">
        <f t="shared" si="185"/>
        <v>1</v>
      </c>
      <c r="AL1107">
        <v>0.82199999999999995</v>
      </c>
      <c r="AM1107" s="31">
        <v>0.17799999999999999</v>
      </c>
      <c r="AN1107">
        <v>0</v>
      </c>
      <c r="AO1107" s="15">
        <v>1</v>
      </c>
      <c r="AP1107">
        <v>0</v>
      </c>
      <c r="AQ1107" s="15">
        <v>1</v>
      </c>
      <c r="AR1107" s="15" t="s">
        <v>5</v>
      </c>
      <c r="AS1107">
        <v>0</v>
      </c>
      <c r="AT1107">
        <v>1</v>
      </c>
      <c r="AU1107">
        <v>0</v>
      </c>
      <c r="AV1107">
        <v>0</v>
      </c>
      <c r="AW1107">
        <v>0</v>
      </c>
      <c r="AX1107">
        <v>0</v>
      </c>
      <c r="AY1107" s="15">
        <v>0</v>
      </c>
      <c r="AZ1107">
        <v>0</v>
      </c>
      <c r="BA1107">
        <v>1</v>
      </c>
      <c r="BB1107" s="15">
        <v>0</v>
      </c>
      <c r="BC1107">
        <v>1732</v>
      </c>
      <c r="BD1107">
        <v>201</v>
      </c>
      <c r="BE1107" s="21">
        <v>0.28199999999999997</v>
      </c>
      <c r="BF1107" s="21">
        <v>42.1</v>
      </c>
      <c r="BG1107">
        <v>0</v>
      </c>
      <c r="BH1107">
        <v>0</v>
      </c>
      <c r="BI1107">
        <v>0</v>
      </c>
      <c r="BJ1107">
        <v>0</v>
      </c>
      <c r="BK1107">
        <v>0</v>
      </c>
      <c r="BL1107" s="15">
        <v>1</v>
      </c>
      <c r="BM1107">
        <v>0</v>
      </c>
      <c r="BN1107">
        <v>1</v>
      </c>
      <c r="BO1107">
        <v>0</v>
      </c>
      <c r="BP1107" s="15">
        <v>0</v>
      </c>
      <c r="BQ1107">
        <v>0</v>
      </c>
      <c r="BR1107">
        <v>0</v>
      </c>
      <c r="BS1107" s="15">
        <v>1</v>
      </c>
      <c r="BT1107">
        <v>0</v>
      </c>
      <c r="BU1107">
        <v>0</v>
      </c>
      <c r="BV1107">
        <v>1</v>
      </c>
      <c r="BW1107">
        <v>1</v>
      </c>
      <c r="BX1107">
        <v>0</v>
      </c>
      <c r="BY1107">
        <v>0</v>
      </c>
      <c r="BZ1107">
        <v>0</v>
      </c>
      <c r="CA1107">
        <v>1</v>
      </c>
      <c r="CB1107">
        <v>0</v>
      </c>
      <c r="CC1107">
        <v>1</v>
      </c>
      <c r="CD1107">
        <v>0</v>
      </c>
      <c r="CE1107" s="15">
        <v>0</v>
      </c>
      <c r="CF1107">
        <v>4.149</v>
      </c>
      <c r="CG1107">
        <v>6</v>
      </c>
      <c r="CH1107">
        <v>1</v>
      </c>
      <c r="CI1107">
        <v>0</v>
      </c>
      <c r="CJ1107">
        <v>37</v>
      </c>
      <c r="CK1107" s="28" t="s">
        <v>80</v>
      </c>
    </row>
    <row r="1108" spans="1:89" x14ac:dyDescent="0.35">
      <c r="A1108">
        <v>1107</v>
      </c>
      <c r="B1108">
        <v>74</v>
      </c>
      <c r="C1108" s="21" t="s">
        <v>242</v>
      </c>
      <c r="D1108" s="11">
        <v>6.3</v>
      </c>
      <c r="E1108" s="12">
        <v>1.3</v>
      </c>
      <c r="F1108" s="7">
        <f t="shared" si="186"/>
        <v>4.8461538461538458</v>
      </c>
      <c r="G1108" s="8">
        <v>0</v>
      </c>
      <c r="H1108" s="9">
        <v>1</v>
      </c>
      <c r="I1108" s="9">
        <v>0</v>
      </c>
      <c r="J1108" s="9">
        <v>0</v>
      </c>
      <c r="K1108" s="9">
        <v>0</v>
      </c>
      <c r="L1108" s="8">
        <v>2451</v>
      </c>
      <c r="M1108" s="9">
        <v>12</v>
      </c>
      <c r="N1108" s="9">
        <f t="shared" si="181"/>
        <v>2438</v>
      </c>
      <c r="O1108" s="9">
        <f t="shared" si="182"/>
        <v>14</v>
      </c>
      <c r="P1108" s="7">
        <v>9.6999999999999993</v>
      </c>
      <c r="Q1108" s="7">
        <v>17.899999999999999</v>
      </c>
      <c r="R1108" s="9">
        <v>1</v>
      </c>
      <c r="S1108" s="9">
        <v>0</v>
      </c>
      <c r="T1108" s="9">
        <v>1</v>
      </c>
      <c r="U1108" s="9">
        <v>0</v>
      </c>
      <c r="V1108" s="9">
        <v>0</v>
      </c>
      <c r="W1108" s="25">
        <v>0</v>
      </c>
      <c r="X1108" s="9">
        <v>0</v>
      </c>
      <c r="Y1108" s="9">
        <v>1</v>
      </c>
      <c r="Z1108" s="25">
        <v>0</v>
      </c>
      <c r="AA1108" s="9">
        <v>1</v>
      </c>
      <c r="AB1108" s="25">
        <v>0</v>
      </c>
      <c r="AC1108" s="17">
        <v>2009</v>
      </c>
      <c r="AD1108" s="27">
        <v>6.0000000000000001E-3</v>
      </c>
      <c r="AE1108" s="27">
        <v>6.0999999999999999E-2</v>
      </c>
      <c r="AF1108" s="27">
        <v>0.56599999999999995</v>
      </c>
      <c r="AG1108" s="34">
        <v>0.36699999999999999</v>
      </c>
      <c r="AH1108" s="33" t="s">
        <v>87</v>
      </c>
      <c r="AI1108" s="15" t="s">
        <v>87</v>
      </c>
      <c r="AJ1108">
        <v>0</v>
      </c>
      <c r="AK1108" s="31">
        <f t="shared" si="185"/>
        <v>1</v>
      </c>
      <c r="AL1108">
        <v>0.82199999999999995</v>
      </c>
      <c r="AM1108" s="31">
        <v>0.17799999999999999</v>
      </c>
      <c r="AN1108">
        <v>0</v>
      </c>
      <c r="AO1108" s="15">
        <v>1</v>
      </c>
      <c r="AP1108">
        <v>0</v>
      </c>
      <c r="AQ1108" s="15">
        <v>1</v>
      </c>
      <c r="AR1108" s="15" t="s">
        <v>5</v>
      </c>
      <c r="AS1108">
        <v>0</v>
      </c>
      <c r="AT1108">
        <v>1</v>
      </c>
      <c r="AU1108">
        <v>0</v>
      </c>
      <c r="AV1108">
        <v>0</v>
      </c>
      <c r="AW1108">
        <v>0</v>
      </c>
      <c r="AX1108">
        <v>0</v>
      </c>
      <c r="AY1108" s="15">
        <v>0</v>
      </c>
      <c r="AZ1108">
        <v>0</v>
      </c>
      <c r="BA1108">
        <v>1</v>
      </c>
      <c r="BB1108" s="15">
        <v>0</v>
      </c>
      <c r="BC1108">
        <v>1732</v>
      </c>
      <c r="BD1108">
        <v>201</v>
      </c>
      <c r="BE1108" s="21">
        <v>0.28199999999999997</v>
      </c>
      <c r="BF1108" s="21">
        <v>42.1</v>
      </c>
      <c r="BG1108">
        <v>0</v>
      </c>
      <c r="BH1108">
        <v>0</v>
      </c>
      <c r="BI1108">
        <v>0</v>
      </c>
      <c r="BJ1108">
        <v>0</v>
      </c>
      <c r="BK1108">
        <v>0</v>
      </c>
      <c r="BL1108" s="15">
        <v>1</v>
      </c>
      <c r="BM1108">
        <v>0</v>
      </c>
      <c r="BN1108">
        <v>1</v>
      </c>
      <c r="BO1108">
        <v>0</v>
      </c>
      <c r="BP1108" s="15">
        <v>0</v>
      </c>
      <c r="BQ1108">
        <v>0</v>
      </c>
      <c r="BR1108">
        <v>0</v>
      </c>
      <c r="BS1108" s="15">
        <v>1</v>
      </c>
      <c r="BT1108">
        <v>0</v>
      </c>
      <c r="BU1108">
        <v>0</v>
      </c>
      <c r="BV1108">
        <v>1</v>
      </c>
      <c r="BW1108">
        <v>1</v>
      </c>
      <c r="BX1108">
        <v>0</v>
      </c>
      <c r="BY1108">
        <v>0</v>
      </c>
      <c r="BZ1108">
        <v>0</v>
      </c>
      <c r="CA1108">
        <v>1</v>
      </c>
      <c r="CB1108">
        <v>0</v>
      </c>
      <c r="CC1108">
        <v>1</v>
      </c>
      <c r="CD1108">
        <v>0</v>
      </c>
      <c r="CE1108" s="15">
        <v>0</v>
      </c>
      <c r="CF1108">
        <v>4.149</v>
      </c>
      <c r="CG1108">
        <v>6</v>
      </c>
      <c r="CH1108">
        <v>1</v>
      </c>
      <c r="CI1108">
        <v>0</v>
      </c>
      <c r="CJ1108">
        <v>37</v>
      </c>
      <c r="CK1108" s="28" t="s">
        <v>80</v>
      </c>
    </row>
    <row r="1109" spans="1:89" x14ac:dyDescent="0.35">
      <c r="A1109">
        <v>1108</v>
      </c>
      <c r="B1109">
        <v>74</v>
      </c>
      <c r="C1109" s="21" t="s">
        <v>242</v>
      </c>
      <c r="D1109" s="11">
        <v>4.5</v>
      </c>
      <c r="E1109" s="12">
        <v>0.9</v>
      </c>
      <c r="F1109" s="7">
        <f t="shared" si="186"/>
        <v>5</v>
      </c>
      <c r="G1109" s="8">
        <v>0</v>
      </c>
      <c r="H1109" s="9">
        <v>1</v>
      </c>
      <c r="I1109" s="9">
        <v>0</v>
      </c>
      <c r="J1109" s="9">
        <v>0</v>
      </c>
      <c r="K1109" s="9">
        <v>0</v>
      </c>
      <c r="L1109" s="8">
        <v>1405</v>
      </c>
      <c r="M1109" s="9">
        <v>11</v>
      </c>
      <c r="N1109" s="9">
        <f t="shared" si="181"/>
        <v>1393</v>
      </c>
      <c r="O1109" s="9">
        <f t="shared" si="182"/>
        <v>14</v>
      </c>
      <c r="P1109" s="7">
        <v>9.3000000000000007</v>
      </c>
      <c r="Q1109" s="7">
        <v>10.7</v>
      </c>
      <c r="R1109" s="9">
        <v>1</v>
      </c>
      <c r="S1109" s="9">
        <v>0</v>
      </c>
      <c r="T1109" s="9">
        <v>1</v>
      </c>
      <c r="U1109" s="9">
        <v>0</v>
      </c>
      <c r="V1109" s="9">
        <v>0</v>
      </c>
      <c r="W1109" s="25">
        <v>0</v>
      </c>
      <c r="X1109" s="9">
        <v>0</v>
      </c>
      <c r="Y1109" s="9">
        <v>1</v>
      </c>
      <c r="Z1109" s="25">
        <v>0</v>
      </c>
      <c r="AA1109" s="9">
        <v>1</v>
      </c>
      <c r="AB1109" s="25">
        <v>0</v>
      </c>
      <c r="AC1109" s="17">
        <v>2009</v>
      </c>
      <c r="AD1109" s="27">
        <v>2.4E-2</v>
      </c>
      <c r="AE1109" s="27">
        <v>9.5000000000000001E-2</v>
      </c>
      <c r="AF1109" s="27">
        <v>0.65500000000000003</v>
      </c>
      <c r="AG1109" s="34">
        <v>0.22600000000000001</v>
      </c>
      <c r="AH1109" s="119" t="s">
        <v>87</v>
      </c>
      <c r="AI1109" s="15" t="s">
        <v>87</v>
      </c>
      <c r="AJ1109">
        <v>1</v>
      </c>
      <c r="AK1109" s="31">
        <f t="shared" si="185"/>
        <v>0</v>
      </c>
      <c r="AL1109">
        <v>0.94499999999999995</v>
      </c>
      <c r="AM1109" s="31">
        <v>5.5E-2</v>
      </c>
      <c r="AN1109">
        <v>0</v>
      </c>
      <c r="AO1109" s="15">
        <v>1</v>
      </c>
      <c r="AP1109">
        <v>0</v>
      </c>
      <c r="AQ1109" s="15">
        <v>1</v>
      </c>
      <c r="AR1109" s="15" t="s">
        <v>5</v>
      </c>
      <c r="AS1109">
        <v>0</v>
      </c>
      <c r="AT1109">
        <v>1</v>
      </c>
      <c r="AU1109">
        <v>0</v>
      </c>
      <c r="AV1109">
        <v>0</v>
      </c>
      <c r="AW1109">
        <v>0</v>
      </c>
      <c r="AX1109">
        <v>0</v>
      </c>
      <c r="AY1109" s="15">
        <v>0</v>
      </c>
      <c r="AZ1109">
        <v>0</v>
      </c>
      <c r="BA1109">
        <v>1</v>
      </c>
      <c r="BB1109" s="15">
        <v>0</v>
      </c>
      <c r="BC1109">
        <v>1732</v>
      </c>
      <c r="BD1109">
        <v>201</v>
      </c>
      <c r="BE1109" s="21">
        <v>0.28199999999999997</v>
      </c>
      <c r="BF1109" s="21">
        <v>34.700000000000003</v>
      </c>
      <c r="BG1109">
        <v>1</v>
      </c>
      <c r="BH1109">
        <v>0</v>
      </c>
      <c r="BI1109">
        <v>0</v>
      </c>
      <c r="BJ1109">
        <v>0</v>
      </c>
      <c r="BK1109">
        <v>0</v>
      </c>
      <c r="BL1109" s="15">
        <v>0</v>
      </c>
      <c r="BM1109">
        <v>0</v>
      </c>
      <c r="BN1109">
        <v>0</v>
      </c>
      <c r="BO1109">
        <v>1</v>
      </c>
      <c r="BP1109" s="15">
        <v>0</v>
      </c>
      <c r="BQ1109">
        <v>0</v>
      </c>
      <c r="BR1109">
        <v>0</v>
      </c>
      <c r="BS1109" s="15">
        <v>1</v>
      </c>
      <c r="BT1109">
        <v>0</v>
      </c>
      <c r="BU1109">
        <v>0</v>
      </c>
      <c r="BV1109">
        <v>1</v>
      </c>
      <c r="BW1109">
        <v>1</v>
      </c>
      <c r="BX1109">
        <v>0</v>
      </c>
      <c r="BY1109">
        <v>0</v>
      </c>
      <c r="BZ1109">
        <v>0</v>
      </c>
      <c r="CA1109">
        <v>1</v>
      </c>
      <c r="CB1109">
        <v>0</v>
      </c>
      <c r="CC1109">
        <v>1</v>
      </c>
      <c r="CD1109">
        <v>0</v>
      </c>
      <c r="CE1109" s="15">
        <v>0</v>
      </c>
      <c r="CF1109">
        <v>4.149</v>
      </c>
      <c r="CG1109">
        <v>6</v>
      </c>
      <c r="CH1109">
        <v>1</v>
      </c>
      <c r="CI1109">
        <v>0</v>
      </c>
      <c r="CJ1109">
        <v>37</v>
      </c>
      <c r="CK1109" s="28" t="s">
        <v>80</v>
      </c>
    </row>
    <row r="1110" spans="1:89" x14ac:dyDescent="0.35">
      <c r="A1110">
        <v>1109</v>
      </c>
      <c r="B1110">
        <v>74</v>
      </c>
      <c r="C1110" s="21" t="s">
        <v>242</v>
      </c>
      <c r="D1110" s="11">
        <v>8</v>
      </c>
      <c r="E1110" s="12">
        <v>3.4</v>
      </c>
      <c r="F1110" s="7">
        <f t="shared" si="186"/>
        <v>2.3529411764705883</v>
      </c>
      <c r="G1110" s="8">
        <v>0</v>
      </c>
      <c r="H1110" s="9">
        <v>1</v>
      </c>
      <c r="I1110" s="9">
        <v>0</v>
      </c>
      <c r="J1110" s="9">
        <v>0</v>
      </c>
      <c r="K1110" s="9">
        <v>0</v>
      </c>
      <c r="L1110" s="8">
        <v>1405</v>
      </c>
      <c r="M1110" s="9">
        <v>9</v>
      </c>
      <c r="N1110" s="9">
        <f t="shared" si="181"/>
        <v>1395</v>
      </c>
      <c r="O1110" s="9">
        <f t="shared" si="182"/>
        <v>14</v>
      </c>
      <c r="P1110" s="7">
        <v>9.3000000000000007</v>
      </c>
      <c r="Q1110" s="7">
        <v>10.7</v>
      </c>
      <c r="R1110" s="9">
        <v>1</v>
      </c>
      <c r="S1110" s="9">
        <v>0</v>
      </c>
      <c r="T1110" s="9">
        <v>1</v>
      </c>
      <c r="U1110" s="9">
        <v>0</v>
      </c>
      <c r="V1110" s="9">
        <v>0</v>
      </c>
      <c r="W1110" s="25">
        <v>0</v>
      </c>
      <c r="X1110" s="9">
        <v>0</v>
      </c>
      <c r="Y1110" s="9">
        <v>1</v>
      </c>
      <c r="Z1110" s="25">
        <v>0</v>
      </c>
      <c r="AA1110" s="9">
        <v>1</v>
      </c>
      <c r="AB1110" s="25">
        <v>0</v>
      </c>
      <c r="AC1110" s="17">
        <v>2009</v>
      </c>
      <c r="AD1110" s="27">
        <v>2.4E-2</v>
      </c>
      <c r="AE1110" s="27">
        <v>9.5000000000000001E-2</v>
      </c>
      <c r="AF1110" s="27">
        <v>0.65500000000000003</v>
      </c>
      <c r="AG1110" s="34">
        <v>0.22600000000000001</v>
      </c>
      <c r="AH1110" s="33" t="s">
        <v>87</v>
      </c>
      <c r="AI1110" s="15" t="s">
        <v>87</v>
      </c>
      <c r="AJ1110">
        <v>1</v>
      </c>
      <c r="AK1110" s="31">
        <f t="shared" si="185"/>
        <v>0</v>
      </c>
      <c r="AL1110">
        <v>0.94499999999999995</v>
      </c>
      <c r="AM1110" s="31">
        <v>5.5E-2</v>
      </c>
      <c r="AN1110">
        <v>0</v>
      </c>
      <c r="AO1110" s="15">
        <v>1</v>
      </c>
      <c r="AP1110">
        <v>0</v>
      </c>
      <c r="AQ1110" s="15">
        <v>1</v>
      </c>
      <c r="AR1110" s="15" t="s">
        <v>5</v>
      </c>
      <c r="AS1110">
        <v>0</v>
      </c>
      <c r="AT1110">
        <v>1</v>
      </c>
      <c r="AU1110">
        <v>0</v>
      </c>
      <c r="AV1110">
        <v>0</v>
      </c>
      <c r="AW1110">
        <v>0</v>
      </c>
      <c r="AX1110">
        <v>0</v>
      </c>
      <c r="AY1110" s="15">
        <v>0</v>
      </c>
      <c r="AZ1110">
        <v>0</v>
      </c>
      <c r="BA1110">
        <v>1</v>
      </c>
      <c r="BB1110" s="15">
        <v>0</v>
      </c>
      <c r="BC1110">
        <v>1732</v>
      </c>
      <c r="BD1110">
        <v>201</v>
      </c>
      <c r="BE1110" s="21">
        <v>0.28199999999999997</v>
      </c>
      <c r="BF1110" s="21">
        <v>34.700000000000003</v>
      </c>
      <c r="BG1110">
        <v>0</v>
      </c>
      <c r="BH1110">
        <v>0</v>
      </c>
      <c r="BI1110">
        <v>0</v>
      </c>
      <c r="BJ1110">
        <v>0</v>
      </c>
      <c r="BK1110">
        <v>0</v>
      </c>
      <c r="BL1110" s="15">
        <v>1</v>
      </c>
      <c r="BM1110">
        <v>0</v>
      </c>
      <c r="BN1110">
        <v>1</v>
      </c>
      <c r="BO1110">
        <v>0</v>
      </c>
      <c r="BP1110" s="15">
        <v>0</v>
      </c>
      <c r="BQ1110">
        <v>0</v>
      </c>
      <c r="BR1110">
        <v>0</v>
      </c>
      <c r="BS1110" s="15">
        <v>1</v>
      </c>
      <c r="BT1110">
        <v>0</v>
      </c>
      <c r="BU1110">
        <v>0</v>
      </c>
      <c r="BV1110">
        <v>1</v>
      </c>
      <c r="BW1110">
        <v>1</v>
      </c>
      <c r="BX1110">
        <v>0</v>
      </c>
      <c r="BY1110">
        <v>0</v>
      </c>
      <c r="BZ1110">
        <v>0</v>
      </c>
      <c r="CA1110">
        <v>1</v>
      </c>
      <c r="CB1110">
        <v>0</v>
      </c>
      <c r="CC1110">
        <v>1</v>
      </c>
      <c r="CD1110">
        <v>0</v>
      </c>
      <c r="CE1110" s="15">
        <v>0</v>
      </c>
      <c r="CF1110">
        <v>4.149</v>
      </c>
      <c r="CG1110">
        <v>6</v>
      </c>
      <c r="CH1110">
        <v>1</v>
      </c>
      <c r="CI1110">
        <v>0</v>
      </c>
      <c r="CJ1110">
        <v>37</v>
      </c>
      <c r="CK1110" s="28" t="s">
        <v>80</v>
      </c>
    </row>
    <row r="1111" spans="1:89" x14ac:dyDescent="0.35">
      <c r="A1111">
        <v>1110</v>
      </c>
      <c r="B1111">
        <v>74</v>
      </c>
      <c r="C1111" s="21" t="s">
        <v>242</v>
      </c>
      <c r="D1111" s="11">
        <v>8</v>
      </c>
      <c r="E1111" s="12">
        <v>3.5</v>
      </c>
      <c r="F1111" s="7">
        <f t="shared" si="186"/>
        <v>2.2857142857142856</v>
      </c>
      <c r="G1111" s="8">
        <v>0</v>
      </c>
      <c r="H1111" s="9">
        <v>1</v>
      </c>
      <c r="I1111" s="9">
        <v>0</v>
      </c>
      <c r="J1111" s="9">
        <v>0</v>
      </c>
      <c r="K1111" s="9">
        <v>0</v>
      </c>
      <c r="L1111" s="8">
        <v>1405</v>
      </c>
      <c r="M1111" s="9">
        <v>9</v>
      </c>
      <c r="N1111" s="9">
        <f t="shared" si="181"/>
        <v>1395</v>
      </c>
      <c r="O1111" s="9">
        <f t="shared" si="182"/>
        <v>14</v>
      </c>
      <c r="P1111" s="7">
        <v>9.3000000000000007</v>
      </c>
      <c r="Q1111" s="7">
        <v>10.7</v>
      </c>
      <c r="R1111" s="9">
        <v>1</v>
      </c>
      <c r="S1111" s="9">
        <v>0</v>
      </c>
      <c r="T1111" s="9">
        <v>1</v>
      </c>
      <c r="U1111" s="9">
        <v>0</v>
      </c>
      <c r="V1111" s="9">
        <v>0</v>
      </c>
      <c r="W1111" s="25">
        <v>0</v>
      </c>
      <c r="X1111" s="9">
        <v>0</v>
      </c>
      <c r="Y1111" s="9">
        <v>1</v>
      </c>
      <c r="Z1111" s="25">
        <v>0</v>
      </c>
      <c r="AA1111" s="9">
        <v>1</v>
      </c>
      <c r="AB1111" s="25">
        <v>0</v>
      </c>
      <c r="AC1111" s="17">
        <v>2009</v>
      </c>
      <c r="AD1111" s="27">
        <v>2.4E-2</v>
      </c>
      <c r="AE1111" s="27">
        <v>9.5000000000000001E-2</v>
      </c>
      <c r="AF1111" s="27">
        <v>0.65500000000000003</v>
      </c>
      <c r="AG1111" s="34">
        <v>0.22600000000000001</v>
      </c>
      <c r="AH1111" s="33" t="s">
        <v>87</v>
      </c>
      <c r="AI1111" s="15" t="s">
        <v>87</v>
      </c>
      <c r="AJ1111">
        <v>1</v>
      </c>
      <c r="AK1111" s="31">
        <f t="shared" si="185"/>
        <v>0</v>
      </c>
      <c r="AL1111">
        <v>0.94499999999999995</v>
      </c>
      <c r="AM1111" s="31">
        <v>5.5E-2</v>
      </c>
      <c r="AN1111">
        <v>0</v>
      </c>
      <c r="AO1111" s="15">
        <v>1</v>
      </c>
      <c r="AP1111">
        <v>0</v>
      </c>
      <c r="AQ1111" s="15">
        <v>1</v>
      </c>
      <c r="AR1111" s="15" t="s">
        <v>5</v>
      </c>
      <c r="AS1111">
        <v>0</v>
      </c>
      <c r="AT1111">
        <v>1</v>
      </c>
      <c r="AU1111">
        <v>0</v>
      </c>
      <c r="AV1111">
        <v>0</v>
      </c>
      <c r="AW1111">
        <v>0</v>
      </c>
      <c r="AX1111">
        <v>0</v>
      </c>
      <c r="AY1111" s="15">
        <v>0</v>
      </c>
      <c r="AZ1111">
        <v>0</v>
      </c>
      <c r="BA1111">
        <v>1</v>
      </c>
      <c r="BB1111" s="15">
        <v>0</v>
      </c>
      <c r="BC1111">
        <v>1732</v>
      </c>
      <c r="BD1111">
        <v>201</v>
      </c>
      <c r="BE1111" s="21">
        <v>0.28199999999999997</v>
      </c>
      <c r="BF1111" s="21">
        <v>34.700000000000003</v>
      </c>
      <c r="BG1111">
        <v>0</v>
      </c>
      <c r="BH1111">
        <v>0</v>
      </c>
      <c r="BI1111">
        <v>0</v>
      </c>
      <c r="BJ1111">
        <v>0</v>
      </c>
      <c r="BK1111">
        <v>0</v>
      </c>
      <c r="BL1111" s="15">
        <v>1</v>
      </c>
      <c r="BM1111">
        <v>0</v>
      </c>
      <c r="BN1111">
        <v>1</v>
      </c>
      <c r="BO1111">
        <v>0</v>
      </c>
      <c r="BP1111" s="15">
        <v>0</v>
      </c>
      <c r="BQ1111">
        <v>0</v>
      </c>
      <c r="BR1111">
        <v>0</v>
      </c>
      <c r="BS1111" s="15">
        <v>1</v>
      </c>
      <c r="BT1111">
        <v>0</v>
      </c>
      <c r="BU1111">
        <v>0</v>
      </c>
      <c r="BV1111">
        <v>1</v>
      </c>
      <c r="BW1111">
        <v>1</v>
      </c>
      <c r="BX1111">
        <v>0</v>
      </c>
      <c r="BY1111">
        <v>0</v>
      </c>
      <c r="BZ1111">
        <v>0</v>
      </c>
      <c r="CA1111">
        <v>1</v>
      </c>
      <c r="CB1111">
        <v>0</v>
      </c>
      <c r="CC1111">
        <v>1</v>
      </c>
      <c r="CD1111">
        <v>0</v>
      </c>
      <c r="CE1111" s="15">
        <v>0</v>
      </c>
      <c r="CF1111">
        <v>4.149</v>
      </c>
      <c r="CG1111">
        <v>6</v>
      </c>
      <c r="CH1111">
        <v>1</v>
      </c>
      <c r="CI1111">
        <v>0</v>
      </c>
      <c r="CJ1111">
        <v>37</v>
      </c>
      <c r="CK1111" s="28" t="s">
        <v>80</v>
      </c>
    </row>
    <row r="1112" spans="1:89" x14ac:dyDescent="0.35">
      <c r="A1112">
        <v>1111</v>
      </c>
      <c r="B1112">
        <v>74</v>
      </c>
      <c r="C1112" s="21" t="s">
        <v>242</v>
      </c>
      <c r="D1112" s="11">
        <v>8.4</v>
      </c>
      <c r="E1112" s="12">
        <v>3.8</v>
      </c>
      <c r="F1112" s="7">
        <f t="shared" si="186"/>
        <v>2.2105263157894739</v>
      </c>
      <c r="G1112" s="8">
        <v>0</v>
      </c>
      <c r="H1112" s="9">
        <v>1</v>
      </c>
      <c r="I1112" s="9">
        <v>0</v>
      </c>
      <c r="J1112" s="9">
        <v>0</v>
      </c>
      <c r="K1112" s="9">
        <v>0</v>
      </c>
      <c r="L1112" s="8">
        <v>1405</v>
      </c>
      <c r="M1112" s="9">
        <v>9</v>
      </c>
      <c r="N1112" s="9">
        <f t="shared" si="181"/>
        <v>1395</v>
      </c>
      <c r="O1112" s="9">
        <f t="shared" si="182"/>
        <v>14</v>
      </c>
      <c r="P1112" s="7">
        <v>9.3000000000000007</v>
      </c>
      <c r="Q1112" s="7">
        <v>10.7</v>
      </c>
      <c r="R1112" s="9">
        <v>1</v>
      </c>
      <c r="S1112" s="9">
        <v>0</v>
      </c>
      <c r="T1112" s="9">
        <v>1</v>
      </c>
      <c r="U1112" s="9">
        <v>0</v>
      </c>
      <c r="V1112" s="9">
        <v>0</v>
      </c>
      <c r="W1112" s="25">
        <v>0</v>
      </c>
      <c r="X1112" s="9">
        <v>0</v>
      </c>
      <c r="Y1112" s="9">
        <v>1</v>
      </c>
      <c r="Z1112" s="25">
        <v>0</v>
      </c>
      <c r="AA1112" s="9">
        <v>1</v>
      </c>
      <c r="AB1112" s="25">
        <v>0</v>
      </c>
      <c r="AC1112" s="17">
        <v>2009</v>
      </c>
      <c r="AD1112" s="27">
        <v>2.4E-2</v>
      </c>
      <c r="AE1112" s="27">
        <v>9.5000000000000001E-2</v>
      </c>
      <c r="AF1112" s="27">
        <v>0.65500000000000003</v>
      </c>
      <c r="AG1112" s="34">
        <v>0.22600000000000001</v>
      </c>
      <c r="AH1112" s="33" t="s">
        <v>87</v>
      </c>
      <c r="AI1112" s="15" t="s">
        <v>87</v>
      </c>
      <c r="AJ1112">
        <v>1</v>
      </c>
      <c r="AK1112" s="31">
        <f t="shared" si="185"/>
        <v>0</v>
      </c>
      <c r="AL1112">
        <v>0.94499999999999995</v>
      </c>
      <c r="AM1112" s="31">
        <v>5.5E-2</v>
      </c>
      <c r="AN1112">
        <v>0</v>
      </c>
      <c r="AO1112" s="15">
        <v>1</v>
      </c>
      <c r="AP1112">
        <v>0</v>
      </c>
      <c r="AQ1112" s="15">
        <v>1</v>
      </c>
      <c r="AR1112" s="15" t="s">
        <v>5</v>
      </c>
      <c r="AS1112">
        <v>0</v>
      </c>
      <c r="AT1112">
        <v>1</v>
      </c>
      <c r="AU1112">
        <v>0</v>
      </c>
      <c r="AV1112">
        <v>0</v>
      </c>
      <c r="AW1112">
        <v>0</v>
      </c>
      <c r="AX1112">
        <v>0</v>
      </c>
      <c r="AY1112" s="15">
        <v>0</v>
      </c>
      <c r="AZ1112">
        <v>0</v>
      </c>
      <c r="BA1112">
        <v>1</v>
      </c>
      <c r="BB1112" s="15">
        <v>0</v>
      </c>
      <c r="BC1112">
        <v>1732</v>
      </c>
      <c r="BD1112">
        <v>201</v>
      </c>
      <c r="BE1112" s="21">
        <v>0.28199999999999997</v>
      </c>
      <c r="BF1112" s="21">
        <v>34.700000000000003</v>
      </c>
      <c r="BG1112">
        <v>0</v>
      </c>
      <c r="BH1112">
        <v>0</v>
      </c>
      <c r="BI1112">
        <v>0</v>
      </c>
      <c r="BJ1112">
        <v>0</v>
      </c>
      <c r="BK1112">
        <v>0</v>
      </c>
      <c r="BL1112" s="15">
        <v>1</v>
      </c>
      <c r="BM1112">
        <v>0</v>
      </c>
      <c r="BN1112">
        <v>1</v>
      </c>
      <c r="BO1112">
        <v>0</v>
      </c>
      <c r="BP1112" s="15">
        <v>0</v>
      </c>
      <c r="BQ1112">
        <v>0</v>
      </c>
      <c r="BR1112">
        <v>0</v>
      </c>
      <c r="BS1112" s="15">
        <v>1</v>
      </c>
      <c r="BT1112">
        <v>0</v>
      </c>
      <c r="BU1112">
        <v>0</v>
      </c>
      <c r="BV1112">
        <v>1</v>
      </c>
      <c r="BW1112">
        <v>1</v>
      </c>
      <c r="BX1112">
        <v>0</v>
      </c>
      <c r="BY1112">
        <v>0</v>
      </c>
      <c r="BZ1112">
        <v>0</v>
      </c>
      <c r="CA1112">
        <v>1</v>
      </c>
      <c r="CB1112">
        <v>0</v>
      </c>
      <c r="CC1112">
        <v>1</v>
      </c>
      <c r="CD1112">
        <v>0</v>
      </c>
      <c r="CE1112" s="15">
        <v>0</v>
      </c>
      <c r="CF1112">
        <v>4.149</v>
      </c>
      <c r="CG1112">
        <v>6</v>
      </c>
      <c r="CH1112">
        <v>1</v>
      </c>
      <c r="CI1112">
        <v>0</v>
      </c>
      <c r="CJ1112">
        <v>37</v>
      </c>
      <c r="CK1112" s="28" t="s">
        <v>80</v>
      </c>
    </row>
    <row r="1113" spans="1:89" x14ac:dyDescent="0.35">
      <c r="A1113">
        <v>1112</v>
      </c>
      <c r="B1113">
        <v>74</v>
      </c>
      <c r="C1113" s="21" t="s">
        <v>242</v>
      </c>
      <c r="D1113" s="11">
        <v>3.6</v>
      </c>
      <c r="E1113" s="12">
        <v>0.8</v>
      </c>
      <c r="F1113" s="7">
        <f t="shared" si="186"/>
        <v>4.5</v>
      </c>
      <c r="G1113" s="8">
        <v>0</v>
      </c>
      <c r="H1113" s="9">
        <v>1</v>
      </c>
      <c r="I1113" s="9">
        <v>0</v>
      </c>
      <c r="J1113" s="9">
        <v>0</v>
      </c>
      <c r="K1113" s="9">
        <v>0</v>
      </c>
      <c r="L1113" s="8">
        <v>945</v>
      </c>
      <c r="M1113" s="9">
        <v>11</v>
      </c>
      <c r="N1113" s="9">
        <f t="shared" si="181"/>
        <v>933</v>
      </c>
      <c r="O1113" s="9">
        <f t="shared" si="182"/>
        <v>14</v>
      </c>
      <c r="P1113" s="7">
        <v>9.3000000000000007</v>
      </c>
      <c r="Q1113" s="7">
        <v>10.7</v>
      </c>
      <c r="R1113" s="9">
        <v>1</v>
      </c>
      <c r="S1113" s="9">
        <v>0</v>
      </c>
      <c r="T1113" s="9">
        <v>1</v>
      </c>
      <c r="U1113" s="9">
        <v>0</v>
      </c>
      <c r="V1113" s="9">
        <v>0</v>
      </c>
      <c r="W1113" s="25">
        <v>0</v>
      </c>
      <c r="X1113" s="9">
        <v>0</v>
      </c>
      <c r="Y1113" s="9">
        <v>1</v>
      </c>
      <c r="Z1113" s="25">
        <v>0</v>
      </c>
      <c r="AA1113" s="9">
        <v>1</v>
      </c>
      <c r="AB1113" s="25">
        <v>0</v>
      </c>
      <c r="AC1113" s="17">
        <v>2009</v>
      </c>
      <c r="AD1113" s="27">
        <v>2.4E-2</v>
      </c>
      <c r="AE1113" s="27">
        <v>9.5000000000000001E-2</v>
      </c>
      <c r="AF1113" s="27">
        <v>0.65500000000000003</v>
      </c>
      <c r="AG1113" s="34">
        <v>0.22600000000000001</v>
      </c>
      <c r="AH1113" s="33" t="s">
        <v>87</v>
      </c>
      <c r="AI1113" s="15" t="s">
        <v>87</v>
      </c>
      <c r="AJ1113">
        <v>0</v>
      </c>
      <c r="AK1113" s="31">
        <f t="shared" si="185"/>
        <v>1</v>
      </c>
      <c r="AL1113">
        <v>0.94499999999999995</v>
      </c>
      <c r="AM1113" s="31">
        <v>5.5E-2</v>
      </c>
      <c r="AN1113">
        <v>0</v>
      </c>
      <c r="AO1113" s="15">
        <v>1</v>
      </c>
      <c r="AP1113">
        <v>0</v>
      </c>
      <c r="AQ1113" s="15">
        <v>1</v>
      </c>
      <c r="AR1113" s="15" t="s">
        <v>5</v>
      </c>
      <c r="AS1113">
        <v>0</v>
      </c>
      <c r="AT1113">
        <v>1</v>
      </c>
      <c r="AU1113">
        <v>0</v>
      </c>
      <c r="AV1113">
        <v>0</v>
      </c>
      <c r="AW1113">
        <v>0</v>
      </c>
      <c r="AX1113">
        <v>0</v>
      </c>
      <c r="AY1113" s="15">
        <v>0</v>
      </c>
      <c r="AZ1113">
        <v>0</v>
      </c>
      <c r="BA1113">
        <v>1</v>
      </c>
      <c r="BB1113" s="15">
        <v>0</v>
      </c>
      <c r="BC1113">
        <v>1732</v>
      </c>
      <c r="BD1113">
        <v>201</v>
      </c>
      <c r="BE1113" s="21">
        <v>0.28199999999999997</v>
      </c>
      <c r="BF1113" s="21">
        <v>34.700000000000003</v>
      </c>
      <c r="BG1113">
        <v>1</v>
      </c>
      <c r="BH1113">
        <v>0</v>
      </c>
      <c r="BI1113">
        <v>0</v>
      </c>
      <c r="BJ1113">
        <v>0</v>
      </c>
      <c r="BK1113">
        <v>0</v>
      </c>
      <c r="BL1113" s="15">
        <v>0</v>
      </c>
      <c r="BM1113">
        <v>0</v>
      </c>
      <c r="BN1113">
        <v>0</v>
      </c>
      <c r="BO1113">
        <v>1</v>
      </c>
      <c r="BP1113" s="15">
        <v>0</v>
      </c>
      <c r="BQ1113">
        <v>0</v>
      </c>
      <c r="BR1113">
        <v>0</v>
      </c>
      <c r="BS1113" s="15">
        <v>0</v>
      </c>
      <c r="BT1113">
        <v>0</v>
      </c>
      <c r="BU1113">
        <v>0</v>
      </c>
      <c r="BV1113">
        <v>1</v>
      </c>
      <c r="BW1113">
        <v>1</v>
      </c>
      <c r="BX1113">
        <v>0</v>
      </c>
      <c r="BY1113">
        <v>0</v>
      </c>
      <c r="BZ1113">
        <v>0</v>
      </c>
      <c r="CA1113">
        <v>1</v>
      </c>
      <c r="CB1113">
        <v>0</v>
      </c>
      <c r="CC1113">
        <v>1</v>
      </c>
      <c r="CD1113">
        <v>0</v>
      </c>
      <c r="CE1113" s="15">
        <v>0</v>
      </c>
      <c r="CF1113">
        <v>4.149</v>
      </c>
      <c r="CG1113">
        <v>6</v>
      </c>
      <c r="CH1113">
        <v>1</v>
      </c>
      <c r="CI1113">
        <v>0</v>
      </c>
      <c r="CJ1113">
        <v>37</v>
      </c>
      <c r="CK1113" s="28" t="s">
        <v>80</v>
      </c>
    </row>
    <row r="1114" spans="1:89" x14ac:dyDescent="0.35">
      <c r="A1114">
        <v>1113</v>
      </c>
      <c r="B1114">
        <v>74</v>
      </c>
      <c r="C1114" s="21" t="s">
        <v>242</v>
      </c>
      <c r="D1114" s="11">
        <v>3.3</v>
      </c>
      <c r="E1114" s="12">
        <v>0.9</v>
      </c>
      <c r="F1114" s="7">
        <f t="shared" si="186"/>
        <v>3.6666666666666665</v>
      </c>
      <c r="G1114" s="8">
        <v>0</v>
      </c>
      <c r="H1114" s="9">
        <v>1</v>
      </c>
      <c r="I1114" s="9">
        <v>0</v>
      </c>
      <c r="J1114" s="9">
        <v>0</v>
      </c>
      <c r="K1114" s="9">
        <v>0</v>
      </c>
      <c r="L1114" s="8">
        <v>1047</v>
      </c>
      <c r="M1114" s="9">
        <v>11</v>
      </c>
      <c r="N1114" s="9">
        <f t="shared" si="181"/>
        <v>1035</v>
      </c>
      <c r="O1114" s="9">
        <f t="shared" si="182"/>
        <v>14</v>
      </c>
      <c r="P1114" s="7">
        <v>9.3000000000000007</v>
      </c>
      <c r="Q1114" s="7">
        <v>10.7</v>
      </c>
      <c r="R1114" s="9">
        <v>1</v>
      </c>
      <c r="S1114" s="9">
        <v>0</v>
      </c>
      <c r="T1114" s="9">
        <v>1</v>
      </c>
      <c r="U1114" s="9">
        <v>0</v>
      </c>
      <c r="V1114" s="9">
        <v>0</v>
      </c>
      <c r="W1114" s="25">
        <v>0</v>
      </c>
      <c r="X1114" s="9">
        <v>0</v>
      </c>
      <c r="Y1114" s="9">
        <v>1</v>
      </c>
      <c r="Z1114" s="25">
        <v>0</v>
      </c>
      <c r="AA1114" s="9">
        <v>1</v>
      </c>
      <c r="AB1114" s="25">
        <v>0</v>
      </c>
      <c r="AC1114" s="17">
        <v>2009</v>
      </c>
      <c r="AD1114" s="27">
        <v>2.4E-2</v>
      </c>
      <c r="AE1114" s="27">
        <v>9.5000000000000001E-2</v>
      </c>
      <c r="AF1114" s="27">
        <v>0.65500000000000003</v>
      </c>
      <c r="AG1114" s="34">
        <v>0.22600000000000001</v>
      </c>
      <c r="AH1114" s="33" t="s">
        <v>87</v>
      </c>
      <c r="AI1114" s="15" t="s">
        <v>87</v>
      </c>
      <c r="AJ1114">
        <v>0</v>
      </c>
      <c r="AK1114" s="31">
        <f t="shared" si="185"/>
        <v>1</v>
      </c>
      <c r="AL1114">
        <v>0.94499999999999995</v>
      </c>
      <c r="AM1114" s="31">
        <v>5.5E-2</v>
      </c>
      <c r="AN1114">
        <v>0</v>
      </c>
      <c r="AO1114" s="15">
        <v>1</v>
      </c>
      <c r="AP1114">
        <v>0</v>
      </c>
      <c r="AQ1114" s="15">
        <v>1</v>
      </c>
      <c r="AR1114" s="15" t="s">
        <v>5</v>
      </c>
      <c r="AS1114">
        <v>0</v>
      </c>
      <c r="AT1114">
        <v>1</v>
      </c>
      <c r="AU1114">
        <v>0</v>
      </c>
      <c r="AV1114">
        <v>0</v>
      </c>
      <c r="AW1114">
        <v>0</v>
      </c>
      <c r="AX1114">
        <v>0</v>
      </c>
      <c r="AY1114" s="15">
        <v>0</v>
      </c>
      <c r="AZ1114">
        <v>0</v>
      </c>
      <c r="BA1114">
        <v>1</v>
      </c>
      <c r="BB1114" s="15">
        <v>0</v>
      </c>
      <c r="BC1114">
        <v>1732</v>
      </c>
      <c r="BD1114">
        <v>201</v>
      </c>
      <c r="BE1114" s="21">
        <v>0.28199999999999997</v>
      </c>
      <c r="BF1114" s="21">
        <v>34.700000000000003</v>
      </c>
      <c r="BG1114">
        <v>1</v>
      </c>
      <c r="BH1114">
        <v>0</v>
      </c>
      <c r="BI1114">
        <v>0</v>
      </c>
      <c r="BJ1114">
        <v>0</v>
      </c>
      <c r="BK1114">
        <v>0</v>
      </c>
      <c r="BL1114" s="15">
        <v>0</v>
      </c>
      <c r="BM1114">
        <v>0</v>
      </c>
      <c r="BN1114">
        <v>0</v>
      </c>
      <c r="BO1114">
        <v>1</v>
      </c>
      <c r="BP1114" s="15">
        <v>0</v>
      </c>
      <c r="BQ1114">
        <v>0</v>
      </c>
      <c r="BR1114">
        <v>0</v>
      </c>
      <c r="BS1114" s="15">
        <v>0</v>
      </c>
      <c r="BT1114">
        <v>0</v>
      </c>
      <c r="BU1114">
        <v>0</v>
      </c>
      <c r="BV1114">
        <v>1</v>
      </c>
      <c r="BW1114">
        <v>1</v>
      </c>
      <c r="BX1114">
        <v>0</v>
      </c>
      <c r="BY1114">
        <v>0</v>
      </c>
      <c r="BZ1114">
        <v>0</v>
      </c>
      <c r="CA1114">
        <v>1</v>
      </c>
      <c r="CB1114">
        <v>0</v>
      </c>
      <c r="CC1114">
        <v>1</v>
      </c>
      <c r="CD1114">
        <v>0</v>
      </c>
      <c r="CE1114" s="15">
        <v>0</v>
      </c>
      <c r="CF1114">
        <v>4.149</v>
      </c>
      <c r="CG1114">
        <v>6</v>
      </c>
      <c r="CH1114">
        <v>1</v>
      </c>
      <c r="CI1114">
        <v>0</v>
      </c>
      <c r="CJ1114">
        <v>37</v>
      </c>
      <c r="CK1114" s="28" t="s">
        <v>80</v>
      </c>
    </row>
    <row r="1115" spans="1:89" x14ac:dyDescent="0.35">
      <c r="A1115">
        <v>1114</v>
      </c>
      <c r="B1115">
        <v>74</v>
      </c>
      <c r="C1115" s="21" t="s">
        <v>242</v>
      </c>
      <c r="D1115" s="11">
        <v>7.4</v>
      </c>
      <c r="E1115" s="12">
        <v>3.2</v>
      </c>
      <c r="F1115" s="7">
        <f t="shared" si="186"/>
        <v>2.3125</v>
      </c>
      <c r="G1115" s="8">
        <v>0</v>
      </c>
      <c r="H1115" s="9">
        <v>1</v>
      </c>
      <c r="I1115" s="9">
        <v>0</v>
      </c>
      <c r="J1115" s="9">
        <v>0</v>
      </c>
      <c r="K1115" s="9">
        <v>0</v>
      </c>
      <c r="L1115" s="8">
        <v>945</v>
      </c>
      <c r="M1115" s="9">
        <v>10</v>
      </c>
      <c r="N1115" s="9">
        <f t="shared" si="181"/>
        <v>934</v>
      </c>
      <c r="O1115" s="9">
        <f t="shared" si="182"/>
        <v>14</v>
      </c>
      <c r="P1115" s="7">
        <v>9.3000000000000007</v>
      </c>
      <c r="Q1115" s="7">
        <v>10.7</v>
      </c>
      <c r="R1115" s="9">
        <v>1</v>
      </c>
      <c r="S1115" s="9">
        <v>0</v>
      </c>
      <c r="T1115" s="9">
        <v>1</v>
      </c>
      <c r="U1115" s="9">
        <v>0</v>
      </c>
      <c r="V1115" s="9">
        <v>0</v>
      </c>
      <c r="W1115" s="25">
        <v>0</v>
      </c>
      <c r="X1115" s="9">
        <v>0</v>
      </c>
      <c r="Y1115" s="9">
        <v>1</v>
      </c>
      <c r="Z1115" s="25">
        <v>0</v>
      </c>
      <c r="AA1115" s="9">
        <v>1</v>
      </c>
      <c r="AB1115" s="25">
        <v>0</v>
      </c>
      <c r="AC1115" s="17">
        <v>2009</v>
      </c>
      <c r="AD1115" s="27">
        <v>2.4E-2</v>
      </c>
      <c r="AE1115" s="27">
        <v>9.5000000000000001E-2</v>
      </c>
      <c r="AF1115" s="27">
        <v>0.65500000000000003</v>
      </c>
      <c r="AG1115" s="34">
        <v>0.22600000000000001</v>
      </c>
      <c r="AH1115" s="33" t="s">
        <v>87</v>
      </c>
      <c r="AI1115" s="15" t="s">
        <v>87</v>
      </c>
      <c r="AJ1115">
        <v>0</v>
      </c>
      <c r="AK1115" s="31">
        <f t="shared" si="185"/>
        <v>1</v>
      </c>
      <c r="AL1115">
        <v>0.94499999999999995</v>
      </c>
      <c r="AM1115" s="31">
        <v>5.5E-2</v>
      </c>
      <c r="AN1115">
        <v>0</v>
      </c>
      <c r="AO1115" s="15">
        <v>1</v>
      </c>
      <c r="AP1115">
        <v>0</v>
      </c>
      <c r="AQ1115" s="15">
        <v>1</v>
      </c>
      <c r="AR1115" s="15" t="s">
        <v>5</v>
      </c>
      <c r="AS1115">
        <v>0</v>
      </c>
      <c r="AT1115">
        <v>1</v>
      </c>
      <c r="AU1115">
        <v>0</v>
      </c>
      <c r="AV1115">
        <v>0</v>
      </c>
      <c r="AW1115">
        <v>0</v>
      </c>
      <c r="AX1115">
        <v>0</v>
      </c>
      <c r="AY1115" s="15">
        <v>0</v>
      </c>
      <c r="AZ1115">
        <v>0</v>
      </c>
      <c r="BA1115">
        <v>1</v>
      </c>
      <c r="BB1115" s="15">
        <v>0</v>
      </c>
      <c r="BC1115">
        <v>1732</v>
      </c>
      <c r="BD1115">
        <v>201</v>
      </c>
      <c r="BE1115" s="21">
        <v>0.28199999999999997</v>
      </c>
      <c r="BF1115" s="21">
        <v>34.700000000000003</v>
      </c>
      <c r="BG1115">
        <v>0</v>
      </c>
      <c r="BH1115">
        <v>0</v>
      </c>
      <c r="BI1115">
        <v>0</v>
      </c>
      <c r="BJ1115">
        <v>0</v>
      </c>
      <c r="BK1115">
        <v>0</v>
      </c>
      <c r="BL1115" s="15">
        <v>1</v>
      </c>
      <c r="BM1115">
        <v>0</v>
      </c>
      <c r="BN1115">
        <v>1</v>
      </c>
      <c r="BO1115">
        <v>0</v>
      </c>
      <c r="BP1115" s="15">
        <v>0</v>
      </c>
      <c r="BQ1115">
        <v>0</v>
      </c>
      <c r="BR1115">
        <v>0</v>
      </c>
      <c r="BS1115" s="15">
        <v>1</v>
      </c>
      <c r="BT1115">
        <v>0</v>
      </c>
      <c r="BU1115">
        <v>0</v>
      </c>
      <c r="BV1115">
        <v>1</v>
      </c>
      <c r="BW1115">
        <v>1</v>
      </c>
      <c r="BX1115">
        <v>0</v>
      </c>
      <c r="BY1115">
        <v>0</v>
      </c>
      <c r="BZ1115">
        <v>0</v>
      </c>
      <c r="CA1115">
        <v>1</v>
      </c>
      <c r="CB1115">
        <v>0</v>
      </c>
      <c r="CC1115">
        <v>1</v>
      </c>
      <c r="CD1115">
        <v>0</v>
      </c>
      <c r="CE1115" s="15">
        <v>0</v>
      </c>
      <c r="CF1115">
        <v>4.149</v>
      </c>
      <c r="CG1115">
        <v>6</v>
      </c>
      <c r="CH1115">
        <v>1</v>
      </c>
      <c r="CI1115">
        <v>0</v>
      </c>
      <c r="CJ1115">
        <v>37</v>
      </c>
      <c r="CK1115" s="28" t="s">
        <v>80</v>
      </c>
    </row>
    <row r="1116" spans="1:89" x14ac:dyDescent="0.35">
      <c r="A1116">
        <v>1115</v>
      </c>
      <c r="B1116">
        <v>74</v>
      </c>
      <c r="C1116" s="21" t="s">
        <v>242</v>
      </c>
      <c r="D1116" s="11">
        <v>7.2</v>
      </c>
      <c r="E1116" s="12">
        <v>4</v>
      </c>
      <c r="F1116" s="7">
        <f t="shared" si="186"/>
        <v>1.8</v>
      </c>
      <c r="G1116" s="8">
        <v>0</v>
      </c>
      <c r="H1116" s="9">
        <v>1</v>
      </c>
      <c r="I1116" s="9">
        <v>0</v>
      </c>
      <c r="J1116" s="9">
        <v>0</v>
      </c>
      <c r="K1116" s="9">
        <v>0</v>
      </c>
      <c r="L1116" s="8">
        <v>945</v>
      </c>
      <c r="M1116" s="9">
        <v>9</v>
      </c>
      <c r="N1116" s="9">
        <f t="shared" si="181"/>
        <v>935</v>
      </c>
      <c r="O1116" s="9">
        <f t="shared" si="182"/>
        <v>14</v>
      </c>
      <c r="P1116" s="7">
        <v>9.3000000000000007</v>
      </c>
      <c r="Q1116" s="7">
        <v>10.7</v>
      </c>
      <c r="R1116" s="9">
        <v>1</v>
      </c>
      <c r="S1116" s="9">
        <v>0</v>
      </c>
      <c r="T1116" s="9">
        <v>1</v>
      </c>
      <c r="U1116" s="9">
        <v>0</v>
      </c>
      <c r="V1116" s="9">
        <v>0</v>
      </c>
      <c r="W1116" s="25">
        <v>0</v>
      </c>
      <c r="X1116" s="9">
        <v>0</v>
      </c>
      <c r="Y1116" s="9">
        <v>1</v>
      </c>
      <c r="Z1116" s="25">
        <v>0</v>
      </c>
      <c r="AA1116" s="9">
        <v>1</v>
      </c>
      <c r="AB1116" s="25">
        <v>0</v>
      </c>
      <c r="AC1116" s="17">
        <v>2009</v>
      </c>
      <c r="AD1116" s="27">
        <v>2.4E-2</v>
      </c>
      <c r="AE1116" s="27">
        <v>9.5000000000000001E-2</v>
      </c>
      <c r="AF1116" s="27">
        <v>0.65500000000000003</v>
      </c>
      <c r="AG1116" s="34">
        <v>0.22600000000000001</v>
      </c>
      <c r="AH1116" s="33" t="s">
        <v>87</v>
      </c>
      <c r="AI1116" s="15" t="s">
        <v>87</v>
      </c>
      <c r="AJ1116">
        <v>0</v>
      </c>
      <c r="AK1116" s="31">
        <f t="shared" si="185"/>
        <v>1</v>
      </c>
      <c r="AL1116">
        <v>0.94499999999999995</v>
      </c>
      <c r="AM1116" s="31">
        <v>5.5E-2</v>
      </c>
      <c r="AN1116">
        <v>0</v>
      </c>
      <c r="AO1116" s="15">
        <v>1</v>
      </c>
      <c r="AP1116">
        <v>0</v>
      </c>
      <c r="AQ1116" s="15">
        <v>1</v>
      </c>
      <c r="AR1116" s="15" t="s">
        <v>5</v>
      </c>
      <c r="AS1116">
        <v>0</v>
      </c>
      <c r="AT1116">
        <v>1</v>
      </c>
      <c r="AU1116">
        <v>0</v>
      </c>
      <c r="AV1116">
        <v>0</v>
      </c>
      <c r="AW1116">
        <v>0</v>
      </c>
      <c r="AX1116">
        <v>0</v>
      </c>
      <c r="AY1116" s="15">
        <v>0</v>
      </c>
      <c r="AZ1116">
        <v>0</v>
      </c>
      <c r="BA1116">
        <v>1</v>
      </c>
      <c r="BB1116" s="15">
        <v>0</v>
      </c>
      <c r="BC1116">
        <v>1732</v>
      </c>
      <c r="BD1116">
        <v>201</v>
      </c>
      <c r="BE1116" s="21">
        <v>0.28199999999999997</v>
      </c>
      <c r="BF1116" s="21">
        <v>34.700000000000003</v>
      </c>
      <c r="BG1116">
        <v>0</v>
      </c>
      <c r="BH1116">
        <v>0</v>
      </c>
      <c r="BI1116">
        <v>0</v>
      </c>
      <c r="BJ1116">
        <v>0</v>
      </c>
      <c r="BK1116">
        <v>0</v>
      </c>
      <c r="BL1116" s="15">
        <v>1</v>
      </c>
      <c r="BM1116">
        <v>0</v>
      </c>
      <c r="BN1116">
        <v>1</v>
      </c>
      <c r="BO1116">
        <v>0</v>
      </c>
      <c r="BP1116" s="15">
        <v>0</v>
      </c>
      <c r="BQ1116">
        <v>0</v>
      </c>
      <c r="BR1116">
        <v>0</v>
      </c>
      <c r="BS1116" s="15">
        <v>1</v>
      </c>
      <c r="BT1116">
        <v>0</v>
      </c>
      <c r="BU1116">
        <v>0</v>
      </c>
      <c r="BV1116">
        <v>1</v>
      </c>
      <c r="BW1116">
        <v>1</v>
      </c>
      <c r="BX1116">
        <v>0</v>
      </c>
      <c r="BY1116">
        <v>0</v>
      </c>
      <c r="BZ1116">
        <v>0</v>
      </c>
      <c r="CA1116">
        <v>1</v>
      </c>
      <c r="CB1116">
        <v>0</v>
      </c>
      <c r="CC1116">
        <v>1</v>
      </c>
      <c r="CD1116">
        <v>0</v>
      </c>
      <c r="CE1116" s="15">
        <v>0</v>
      </c>
      <c r="CF1116">
        <v>4.149</v>
      </c>
      <c r="CG1116">
        <v>6</v>
      </c>
      <c r="CH1116">
        <v>1</v>
      </c>
      <c r="CI1116">
        <v>0</v>
      </c>
      <c r="CJ1116">
        <v>37</v>
      </c>
      <c r="CK1116" s="28" t="s">
        <v>80</v>
      </c>
    </row>
    <row r="1117" spans="1:89" x14ac:dyDescent="0.35">
      <c r="A1117">
        <v>1116</v>
      </c>
      <c r="B1117">
        <v>75</v>
      </c>
      <c r="C1117" s="21" t="s">
        <v>244</v>
      </c>
      <c r="D1117" s="11">
        <v>8.1999999999999993</v>
      </c>
      <c r="E1117" s="12">
        <v>0.1</v>
      </c>
      <c r="F1117" s="7">
        <f t="shared" si="186"/>
        <v>81.999999999999986</v>
      </c>
      <c r="G1117" s="8">
        <v>0</v>
      </c>
      <c r="H1117" s="9">
        <v>0</v>
      </c>
      <c r="I1117" s="9">
        <v>0</v>
      </c>
      <c r="J1117" s="9">
        <v>1</v>
      </c>
      <c r="K1117" s="9">
        <v>0</v>
      </c>
      <c r="L1117" s="8">
        <v>203387</v>
      </c>
      <c r="M1117" s="9">
        <v>10</v>
      </c>
      <c r="N1117" s="9">
        <f t="shared" si="181"/>
        <v>203376</v>
      </c>
      <c r="O1117" s="9">
        <f t="shared" si="182"/>
        <v>3</v>
      </c>
      <c r="P1117" s="7">
        <v>12.09</v>
      </c>
      <c r="Q1117" s="7">
        <v>7.74</v>
      </c>
      <c r="R1117" s="9">
        <v>1</v>
      </c>
      <c r="S1117" s="9">
        <v>0</v>
      </c>
      <c r="T1117" s="9">
        <v>0</v>
      </c>
      <c r="U1117" s="9">
        <v>0</v>
      </c>
      <c r="V1117" s="9">
        <v>0</v>
      </c>
      <c r="W1117" s="25">
        <v>1</v>
      </c>
      <c r="X1117" s="9">
        <v>0</v>
      </c>
      <c r="Y1117" s="9">
        <v>0</v>
      </c>
      <c r="Z1117" s="25">
        <v>1</v>
      </c>
      <c r="AA1117" s="9">
        <v>1</v>
      </c>
      <c r="AB1117" s="25">
        <v>0</v>
      </c>
      <c r="AC1117" s="17">
        <v>1995</v>
      </c>
      <c r="AD1117" s="27">
        <v>0</v>
      </c>
      <c r="AE1117" s="27">
        <f>1-AF1117-AG1117</f>
        <v>0.27299999999999991</v>
      </c>
      <c r="AF1117" s="27">
        <v>0.34200000000000003</v>
      </c>
      <c r="AG1117" s="34">
        <v>0.38500000000000001</v>
      </c>
      <c r="AH1117" s="33">
        <v>1</v>
      </c>
      <c r="AI1117" s="15">
        <v>0</v>
      </c>
      <c r="AJ1117">
        <v>1</v>
      </c>
      <c r="AK1117" s="31">
        <v>0</v>
      </c>
      <c r="AL1117" t="s">
        <v>87</v>
      </c>
      <c r="AM1117" s="31" t="s">
        <v>87</v>
      </c>
      <c r="AN1117">
        <v>1</v>
      </c>
      <c r="AO1117" s="15">
        <v>0</v>
      </c>
      <c r="AP1117" t="s">
        <v>87</v>
      </c>
      <c r="AQ1117" s="15" t="s">
        <v>87</v>
      </c>
      <c r="AR1117" s="15" t="s">
        <v>183</v>
      </c>
      <c r="AS1117">
        <v>1</v>
      </c>
      <c r="AT1117">
        <v>0</v>
      </c>
      <c r="AU1117">
        <v>0</v>
      </c>
      <c r="AV1117">
        <v>0</v>
      </c>
      <c r="AW1117">
        <v>0</v>
      </c>
      <c r="AX1117">
        <v>0</v>
      </c>
      <c r="AY1117" s="15">
        <v>0</v>
      </c>
      <c r="AZ1117">
        <v>1</v>
      </c>
      <c r="BA1117">
        <v>0</v>
      </c>
      <c r="BB1117" s="15">
        <v>0</v>
      </c>
      <c r="BC1117">
        <v>19841</v>
      </c>
      <c r="BD1117">
        <v>31</v>
      </c>
      <c r="BE1117" s="21">
        <v>0.92700000000000005</v>
      </c>
      <c r="BF1117" s="21">
        <v>42.26</v>
      </c>
      <c r="BG1117">
        <v>1</v>
      </c>
      <c r="BH1117">
        <v>0</v>
      </c>
      <c r="BI1117">
        <v>0</v>
      </c>
      <c r="BJ1117">
        <v>0</v>
      </c>
      <c r="BK1117">
        <v>0</v>
      </c>
      <c r="BL1117" s="15">
        <v>0</v>
      </c>
      <c r="BM1117">
        <v>0</v>
      </c>
      <c r="BN1117">
        <v>1</v>
      </c>
      <c r="BO1117">
        <v>0</v>
      </c>
      <c r="BP1117" s="15">
        <v>0</v>
      </c>
      <c r="BQ1117">
        <v>0</v>
      </c>
      <c r="BR1117">
        <v>0</v>
      </c>
      <c r="BS1117" s="15">
        <v>0</v>
      </c>
      <c r="BT1117">
        <v>0</v>
      </c>
      <c r="BU1117">
        <v>0</v>
      </c>
      <c r="BV1117">
        <v>1</v>
      </c>
      <c r="BW1117">
        <v>1</v>
      </c>
      <c r="BX1117">
        <v>0</v>
      </c>
      <c r="BY1117">
        <v>0</v>
      </c>
      <c r="BZ1117">
        <v>0</v>
      </c>
      <c r="CA1117">
        <v>0</v>
      </c>
      <c r="CB1117">
        <v>0</v>
      </c>
      <c r="CC1117">
        <v>0</v>
      </c>
      <c r="CD1117">
        <v>0</v>
      </c>
      <c r="CE1117" s="15">
        <v>0</v>
      </c>
      <c r="CF1117">
        <v>0.78100000000000003</v>
      </c>
      <c r="CG1117">
        <v>289</v>
      </c>
      <c r="CH1117">
        <v>1</v>
      </c>
      <c r="CI1117">
        <v>0</v>
      </c>
      <c r="CJ1117">
        <v>31</v>
      </c>
      <c r="CK1117" s="28" t="s">
        <v>80</v>
      </c>
    </row>
    <row r="1118" spans="1:89" x14ac:dyDescent="0.35">
      <c r="A1118">
        <v>1117</v>
      </c>
      <c r="B1118">
        <v>75</v>
      </c>
      <c r="C1118" s="21" t="s">
        <v>244</v>
      </c>
      <c r="D1118" s="11">
        <v>9.4</v>
      </c>
      <c r="E1118" s="12">
        <v>0.2</v>
      </c>
      <c r="F1118" s="7">
        <f t="shared" si="186"/>
        <v>47</v>
      </c>
      <c r="G1118" s="8">
        <v>0</v>
      </c>
      <c r="H1118" s="9">
        <v>0</v>
      </c>
      <c r="I1118" s="9">
        <v>0</v>
      </c>
      <c r="J1118" s="9">
        <v>1</v>
      </c>
      <c r="K1118" s="9">
        <v>0</v>
      </c>
      <c r="L1118" s="8">
        <v>203387</v>
      </c>
      <c r="M1118" s="9">
        <v>11</v>
      </c>
      <c r="N1118" s="9">
        <f t="shared" si="181"/>
        <v>203375</v>
      </c>
      <c r="O1118" s="9">
        <f t="shared" si="182"/>
        <v>3</v>
      </c>
      <c r="P1118" s="7">
        <v>12.09</v>
      </c>
      <c r="Q1118" s="7">
        <v>7.74</v>
      </c>
      <c r="R1118" s="9">
        <v>1</v>
      </c>
      <c r="S1118" s="9">
        <v>0</v>
      </c>
      <c r="T1118" s="9">
        <v>0</v>
      </c>
      <c r="U1118" s="9">
        <v>0</v>
      </c>
      <c r="V1118" s="9">
        <v>0</v>
      </c>
      <c r="W1118" s="25">
        <v>1</v>
      </c>
      <c r="X1118" s="9">
        <v>0</v>
      </c>
      <c r="Y1118" s="9">
        <v>0</v>
      </c>
      <c r="Z1118" s="25">
        <v>1</v>
      </c>
      <c r="AA1118" s="9">
        <v>1</v>
      </c>
      <c r="AB1118" s="25">
        <v>0</v>
      </c>
      <c r="AC1118" s="17">
        <v>1995</v>
      </c>
      <c r="AD1118" s="27">
        <v>0</v>
      </c>
      <c r="AE1118" s="27">
        <f>1-AF1118-AG1118</f>
        <v>0.27299999999999991</v>
      </c>
      <c r="AF1118" s="27">
        <v>0.34200000000000003</v>
      </c>
      <c r="AG1118" s="34">
        <v>0.38500000000000001</v>
      </c>
      <c r="AH1118" s="33">
        <v>1</v>
      </c>
      <c r="AI1118" s="15">
        <v>0</v>
      </c>
      <c r="AJ1118">
        <v>1</v>
      </c>
      <c r="AK1118" s="31">
        <v>0</v>
      </c>
      <c r="AL1118" t="s">
        <v>87</v>
      </c>
      <c r="AM1118" s="31" t="s">
        <v>87</v>
      </c>
      <c r="AN1118">
        <v>1</v>
      </c>
      <c r="AO1118" s="15">
        <v>0</v>
      </c>
      <c r="AP1118" t="s">
        <v>87</v>
      </c>
      <c r="AQ1118" s="15" t="s">
        <v>87</v>
      </c>
      <c r="AR1118" s="15" t="s">
        <v>183</v>
      </c>
      <c r="AS1118">
        <v>1</v>
      </c>
      <c r="AT1118">
        <v>0</v>
      </c>
      <c r="AU1118">
        <v>0</v>
      </c>
      <c r="AV1118">
        <v>0</v>
      </c>
      <c r="AW1118">
        <v>0</v>
      </c>
      <c r="AX1118">
        <v>0</v>
      </c>
      <c r="AY1118" s="15">
        <v>0</v>
      </c>
      <c r="AZ1118">
        <v>1</v>
      </c>
      <c r="BA1118">
        <v>0</v>
      </c>
      <c r="BB1118" s="15">
        <v>0</v>
      </c>
      <c r="BC1118">
        <v>19841</v>
      </c>
      <c r="BD1118">
        <v>31</v>
      </c>
      <c r="BE1118" s="21">
        <v>0.92700000000000005</v>
      </c>
      <c r="BF1118" s="21">
        <v>42.26</v>
      </c>
      <c r="BG1118">
        <v>1</v>
      </c>
      <c r="BH1118">
        <v>0</v>
      </c>
      <c r="BI1118">
        <v>0</v>
      </c>
      <c r="BJ1118">
        <v>0</v>
      </c>
      <c r="BK1118">
        <v>0</v>
      </c>
      <c r="BL1118" s="15">
        <v>0</v>
      </c>
      <c r="BM1118">
        <v>0</v>
      </c>
      <c r="BN1118">
        <v>1</v>
      </c>
      <c r="BO1118">
        <v>0</v>
      </c>
      <c r="BP1118" s="15">
        <v>0</v>
      </c>
      <c r="BQ1118">
        <v>0</v>
      </c>
      <c r="BR1118">
        <v>0</v>
      </c>
      <c r="BS1118" s="15">
        <v>0</v>
      </c>
      <c r="BT1118">
        <v>0</v>
      </c>
      <c r="BU1118">
        <v>0</v>
      </c>
      <c r="BV1118">
        <v>1</v>
      </c>
      <c r="BW1118">
        <v>1</v>
      </c>
      <c r="BX1118">
        <v>0</v>
      </c>
      <c r="BY1118">
        <v>0</v>
      </c>
      <c r="BZ1118">
        <v>0</v>
      </c>
      <c r="CA1118">
        <v>0</v>
      </c>
      <c r="CB1118">
        <v>0</v>
      </c>
      <c r="CC1118">
        <v>0</v>
      </c>
      <c r="CD1118">
        <v>0</v>
      </c>
      <c r="CE1118" s="15">
        <v>0</v>
      </c>
      <c r="CF1118">
        <v>0.78100000000000003</v>
      </c>
      <c r="CG1118">
        <v>289</v>
      </c>
      <c r="CH1118">
        <v>1</v>
      </c>
      <c r="CI1118">
        <v>0</v>
      </c>
      <c r="CJ1118">
        <v>31</v>
      </c>
      <c r="CK1118" s="28" t="s">
        <v>80</v>
      </c>
    </row>
    <row r="1119" spans="1:89" x14ac:dyDescent="0.35">
      <c r="A1119">
        <v>1118</v>
      </c>
      <c r="B1119">
        <v>75</v>
      </c>
      <c r="C1119" s="21" t="s">
        <v>244</v>
      </c>
      <c r="D1119" s="11">
        <v>7.4</v>
      </c>
      <c r="E1119" s="12">
        <v>0.5</v>
      </c>
      <c r="F1119" s="7">
        <f t="shared" si="186"/>
        <v>14.8</v>
      </c>
      <c r="G1119" s="8">
        <v>0</v>
      </c>
      <c r="H1119" s="9">
        <v>0</v>
      </c>
      <c r="I1119" s="9">
        <v>0</v>
      </c>
      <c r="J1119" s="9">
        <v>1</v>
      </c>
      <c r="K1119" s="9">
        <v>0</v>
      </c>
      <c r="L1119" s="8">
        <v>203387</v>
      </c>
      <c r="M1119" s="9">
        <v>12</v>
      </c>
      <c r="N1119" s="9">
        <f t="shared" si="181"/>
        <v>203374</v>
      </c>
      <c r="O1119" s="9">
        <f t="shared" si="182"/>
        <v>3</v>
      </c>
      <c r="P1119" s="7">
        <v>12.09</v>
      </c>
      <c r="Q1119" s="7">
        <v>7.74</v>
      </c>
      <c r="R1119" s="9">
        <v>1</v>
      </c>
      <c r="S1119" s="9">
        <v>0</v>
      </c>
      <c r="T1119" s="9">
        <v>0</v>
      </c>
      <c r="U1119" s="9">
        <v>0</v>
      </c>
      <c r="V1119" s="9">
        <v>0</v>
      </c>
      <c r="W1119" s="25">
        <v>1</v>
      </c>
      <c r="X1119" s="9">
        <v>0</v>
      </c>
      <c r="Y1119" s="9">
        <v>0</v>
      </c>
      <c r="Z1119" s="25">
        <v>1</v>
      </c>
      <c r="AA1119" s="9">
        <v>1</v>
      </c>
      <c r="AB1119" s="25">
        <v>0</v>
      </c>
      <c r="AC1119" s="17">
        <v>1995</v>
      </c>
      <c r="AD1119" s="27">
        <v>0</v>
      </c>
      <c r="AE1119" s="27">
        <f>1-AF1119-AG1119</f>
        <v>0.27299999999999991</v>
      </c>
      <c r="AF1119" s="27">
        <v>0.34200000000000003</v>
      </c>
      <c r="AG1119" s="34">
        <v>0.38500000000000001</v>
      </c>
      <c r="AH1119" s="33">
        <v>1</v>
      </c>
      <c r="AI1119" s="15">
        <v>0</v>
      </c>
      <c r="AJ1119">
        <v>1</v>
      </c>
      <c r="AK1119" s="31">
        <v>0</v>
      </c>
      <c r="AL1119" t="s">
        <v>87</v>
      </c>
      <c r="AM1119" s="31" t="s">
        <v>87</v>
      </c>
      <c r="AN1119">
        <v>1</v>
      </c>
      <c r="AO1119" s="15">
        <v>0</v>
      </c>
      <c r="AP1119" t="s">
        <v>87</v>
      </c>
      <c r="AQ1119" s="15" t="s">
        <v>87</v>
      </c>
      <c r="AR1119" s="15" t="s">
        <v>183</v>
      </c>
      <c r="AS1119">
        <v>1</v>
      </c>
      <c r="AT1119">
        <v>0</v>
      </c>
      <c r="AU1119">
        <v>0</v>
      </c>
      <c r="AV1119">
        <v>0</v>
      </c>
      <c r="AW1119">
        <v>0</v>
      </c>
      <c r="AX1119">
        <v>0</v>
      </c>
      <c r="AY1119" s="15">
        <v>0</v>
      </c>
      <c r="AZ1119">
        <v>1</v>
      </c>
      <c r="BA1119">
        <v>0</v>
      </c>
      <c r="BB1119" s="15">
        <v>0</v>
      </c>
      <c r="BC1119">
        <v>19841</v>
      </c>
      <c r="BD1119">
        <v>31</v>
      </c>
      <c r="BE1119" s="21">
        <v>0.92700000000000005</v>
      </c>
      <c r="BF1119" s="21">
        <v>42.26</v>
      </c>
      <c r="BG1119">
        <v>1</v>
      </c>
      <c r="BH1119">
        <v>0</v>
      </c>
      <c r="BI1119">
        <v>0</v>
      </c>
      <c r="BJ1119">
        <v>0</v>
      </c>
      <c r="BK1119">
        <v>0</v>
      </c>
      <c r="BL1119" s="15">
        <v>0</v>
      </c>
      <c r="BM1119">
        <v>0</v>
      </c>
      <c r="BN1119">
        <v>1</v>
      </c>
      <c r="BO1119">
        <v>0</v>
      </c>
      <c r="BP1119" s="15">
        <v>0</v>
      </c>
      <c r="BQ1119">
        <v>0</v>
      </c>
      <c r="BR1119">
        <v>0</v>
      </c>
      <c r="BS1119" s="15">
        <v>0</v>
      </c>
      <c r="BT1119">
        <v>0</v>
      </c>
      <c r="BU1119">
        <v>0</v>
      </c>
      <c r="BV1119">
        <v>1</v>
      </c>
      <c r="BW1119">
        <v>1</v>
      </c>
      <c r="BX1119">
        <v>0</v>
      </c>
      <c r="BY1119">
        <v>0</v>
      </c>
      <c r="BZ1119">
        <v>0</v>
      </c>
      <c r="CA1119">
        <v>0</v>
      </c>
      <c r="CB1119">
        <v>0</v>
      </c>
      <c r="CC1119">
        <v>0</v>
      </c>
      <c r="CD1119">
        <v>0</v>
      </c>
      <c r="CE1119" s="15">
        <v>0</v>
      </c>
      <c r="CF1119">
        <v>0.78100000000000003</v>
      </c>
      <c r="CG1119">
        <v>289</v>
      </c>
      <c r="CH1119">
        <v>1</v>
      </c>
      <c r="CI1119">
        <v>0</v>
      </c>
      <c r="CJ1119">
        <v>31</v>
      </c>
      <c r="CK1119" s="28" t="s">
        <v>80</v>
      </c>
    </row>
    <row r="1120" spans="1:89" x14ac:dyDescent="0.35">
      <c r="A1120">
        <v>1119</v>
      </c>
      <c r="B1120">
        <v>76</v>
      </c>
      <c r="C1120" s="21" t="s">
        <v>245</v>
      </c>
      <c r="D1120" s="11">
        <v>4</v>
      </c>
      <c r="E1120" s="12">
        <v>0.3</v>
      </c>
      <c r="F1120" s="7">
        <f t="shared" si="186"/>
        <v>13.333333333333334</v>
      </c>
      <c r="G1120" s="8">
        <v>0</v>
      </c>
      <c r="H1120" s="9">
        <v>0</v>
      </c>
      <c r="I1120" s="9">
        <v>1</v>
      </c>
      <c r="J1120" s="9">
        <v>0</v>
      </c>
      <c r="K1120" s="9">
        <v>0</v>
      </c>
      <c r="L1120" s="8">
        <v>30215</v>
      </c>
      <c r="M1120" s="9">
        <v>4</v>
      </c>
      <c r="N1120" s="9">
        <f t="shared" si="181"/>
        <v>30210</v>
      </c>
      <c r="O1120" s="9">
        <f t="shared" si="182"/>
        <v>10</v>
      </c>
      <c r="P1120" s="7">
        <v>7.84</v>
      </c>
      <c r="Q1120" s="7">
        <f t="shared" ref="Q1120:Q1157" si="187">BF1120-P1120-6</f>
        <v>19.260000000000002</v>
      </c>
      <c r="R1120" s="9">
        <v>1</v>
      </c>
      <c r="S1120" s="9">
        <v>0</v>
      </c>
      <c r="T1120" s="9">
        <v>0</v>
      </c>
      <c r="U1120" s="9">
        <v>0</v>
      </c>
      <c r="V1120" s="9">
        <v>0</v>
      </c>
      <c r="W1120" s="25">
        <v>1</v>
      </c>
      <c r="X1120" s="9">
        <v>1</v>
      </c>
      <c r="Y1120" s="9">
        <v>0</v>
      </c>
      <c r="Z1120" s="25">
        <v>0</v>
      </c>
      <c r="AA1120" s="9">
        <v>0</v>
      </c>
      <c r="AB1120" s="25">
        <v>1</v>
      </c>
      <c r="AC1120" s="17">
        <v>1982</v>
      </c>
      <c r="AD1120" s="27" t="s">
        <v>87</v>
      </c>
      <c r="AE1120" s="27" t="s">
        <v>87</v>
      </c>
      <c r="AF1120" s="27" t="s">
        <v>87</v>
      </c>
      <c r="AG1120" s="34" t="s">
        <v>87</v>
      </c>
      <c r="AH1120" s="33">
        <v>0.48</v>
      </c>
      <c r="AI1120" s="15">
        <f t="shared" ref="AI1120:AI1129" si="188">1-AH1120</f>
        <v>0.52</v>
      </c>
      <c r="AJ1120">
        <v>1</v>
      </c>
      <c r="AK1120" s="31">
        <v>0</v>
      </c>
      <c r="AL1120" t="s">
        <v>87</v>
      </c>
      <c r="AM1120" s="31" t="s">
        <v>87</v>
      </c>
      <c r="AN1120">
        <v>0</v>
      </c>
      <c r="AO1120" s="15">
        <v>1</v>
      </c>
      <c r="AP1120" t="s">
        <v>87</v>
      </c>
      <c r="AQ1120" s="15" t="s">
        <v>87</v>
      </c>
      <c r="AR1120" s="15" t="s">
        <v>201</v>
      </c>
      <c r="AS1120">
        <v>1</v>
      </c>
      <c r="AT1120">
        <v>0</v>
      </c>
      <c r="AU1120">
        <v>0</v>
      </c>
      <c r="AV1120">
        <v>0</v>
      </c>
      <c r="AW1120">
        <v>0</v>
      </c>
      <c r="AX1120">
        <v>0</v>
      </c>
      <c r="AY1120" s="15">
        <v>0</v>
      </c>
      <c r="AZ1120">
        <v>1</v>
      </c>
      <c r="BA1120">
        <v>0</v>
      </c>
      <c r="BB1120" s="15">
        <v>0</v>
      </c>
      <c r="BC1120">
        <v>8556</v>
      </c>
      <c r="BD1120">
        <v>272</v>
      </c>
      <c r="BE1120" s="21">
        <v>0.94099999999999995</v>
      </c>
      <c r="BF1120" s="21">
        <v>33.1</v>
      </c>
      <c r="BG1120">
        <v>1</v>
      </c>
      <c r="BH1120">
        <v>0</v>
      </c>
      <c r="BI1120">
        <v>0</v>
      </c>
      <c r="BJ1120">
        <v>0</v>
      </c>
      <c r="BK1120">
        <v>0</v>
      </c>
      <c r="BL1120" s="15">
        <v>0</v>
      </c>
      <c r="BM1120">
        <v>0</v>
      </c>
      <c r="BN1120">
        <v>0</v>
      </c>
      <c r="BO1120">
        <v>0</v>
      </c>
      <c r="BP1120" s="15">
        <v>1</v>
      </c>
      <c r="BQ1120">
        <v>0</v>
      </c>
      <c r="BR1120">
        <v>0</v>
      </c>
      <c r="BS1120" s="15">
        <v>0</v>
      </c>
      <c r="BT1120">
        <v>0</v>
      </c>
      <c r="BU1120">
        <v>0</v>
      </c>
      <c r="BV1120">
        <v>1</v>
      </c>
      <c r="BW1120">
        <v>1</v>
      </c>
      <c r="BX1120">
        <v>0</v>
      </c>
      <c r="BY1120">
        <v>0</v>
      </c>
      <c r="BZ1120">
        <v>0</v>
      </c>
      <c r="CA1120">
        <v>0</v>
      </c>
      <c r="CB1120">
        <v>0</v>
      </c>
      <c r="CC1120">
        <v>0</v>
      </c>
      <c r="CD1120">
        <v>1</v>
      </c>
      <c r="CE1120" s="15">
        <v>0</v>
      </c>
      <c r="CF1120">
        <v>3.0070000000000001</v>
      </c>
      <c r="CG1120">
        <v>321</v>
      </c>
      <c r="CH1120">
        <v>1</v>
      </c>
      <c r="CI1120">
        <v>0</v>
      </c>
      <c r="CJ1120">
        <v>16</v>
      </c>
      <c r="CK1120" s="28" t="s">
        <v>80</v>
      </c>
    </row>
    <row r="1121" spans="1:89" x14ac:dyDescent="0.35">
      <c r="A1121">
        <v>1120</v>
      </c>
      <c r="B1121">
        <v>76</v>
      </c>
      <c r="C1121" s="21" t="s">
        <v>245</v>
      </c>
      <c r="D1121" s="11">
        <v>3.2</v>
      </c>
      <c r="E1121" s="12">
        <v>0.3</v>
      </c>
      <c r="F1121" s="7">
        <f t="shared" si="186"/>
        <v>10.666666666666668</v>
      </c>
      <c r="G1121" s="8">
        <v>0</v>
      </c>
      <c r="H1121" s="9">
        <v>0</v>
      </c>
      <c r="I1121" s="9">
        <v>1</v>
      </c>
      <c r="J1121" s="9">
        <v>0</v>
      </c>
      <c r="K1121" s="9">
        <v>0</v>
      </c>
      <c r="L1121" s="8">
        <v>30962</v>
      </c>
      <c r="M1121" s="9">
        <v>4</v>
      </c>
      <c r="N1121" s="9">
        <f t="shared" si="181"/>
        <v>30957</v>
      </c>
      <c r="O1121" s="9">
        <f t="shared" si="182"/>
        <v>10</v>
      </c>
      <c r="P1121" s="7">
        <v>7.98</v>
      </c>
      <c r="Q1121" s="7">
        <f t="shared" si="187"/>
        <v>19.12</v>
      </c>
      <c r="R1121" s="9">
        <v>1</v>
      </c>
      <c r="S1121" s="9">
        <v>0</v>
      </c>
      <c r="T1121" s="9">
        <v>0</v>
      </c>
      <c r="U1121" s="9">
        <v>0</v>
      </c>
      <c r="V1121" s="9">
        <v>0</v>
      </c>
      <c r="W1121" s="25">
        <v>1</v>
      </c>
      <c r="X1121" s="9">
        <v>1</v>
      </c>
      <c r="Y1121" s="9">
        <v>0</v>
      </c>
      <c r="Z1121" s="25">
        <v>0</v>
      </c>
      <c r="AA1121" s="9">
        <v>0</v>
      </c>
      <c r="AB1121" s="25">
        <v>1</v>
      </c>
      <c r="AC1121" s="17">
        <v>1983</v>
      </c>
      <c r="AD1121" s="27" t="s">
        <v>87</v>
      </c>
      <c r="AE1121" s="27" t="s">
        <v>87</v>
      </c>
      <c r="AF1121" s="27" t="s">
        <v>87</v>
      </c>
      <c r="AG1121" s="34" t="s">
        <v>87</v>
      </c>
      <c r="AH1121" s="33">
        <v>0.48</v>
      </c>
      <c r="AI1121" s="15">
        <f t="shared" si="188"/>
        <v>0.52</v>
      </c>
      <c r="AJ1121">
        <v>1</v>
      </c>
      <c r="AK1121" s="31">
        <v>0</v>
      </c>
      <c r="AL1121" t="s">
        <v>87</v>
      </c>
      <c r="AM1121" s="31" t="s">
        <v>87</v>
      </c>
      <c r="AN1121">
        <v>0</v>
      </c>
      <c r="AO1121" s="15">
        <v>1</v>
      </c>
      <c r="AP1121" t="s">
        <v>87</v>
      </c>
      <c r="AQ1121" s="15" t="s">
        <v>87</v>
      </c>
      <c r="AR1121" s="15" t="s">
        <v>201</v>
      </c>
      <c r="AS1121">
        <v>1</v>
      </c>
      <c r="AT1121">
        <v>0</v>
      </c>
      <c r="AU1121">
        <v>0</v>
      </c>
      <c r="AV1121">
        <v>0</v>
      </c>
      <c r="AW1121">
        <v>0</v>
      </c>
      <c r="AX1121">
        <v>0</v>
      </c>
      <c r="AY1121" s="15">
        <v>0</v>
      </c>
      <c r="AZ1121">
        <v>1</v>
      </c>
      <c r="BA1121">
        <v>0</v>
      </c>
      <c r="BB1121" s="15">
        <v>0</v>
      </c>
      <c r="BC1121">
        <v>9134</v>
      </c>
      <c r="BD1121">
        <v>277</v>
      </c>
      <c r="BE1121" s="21">
        <v>0.94099999999999995</v>
      </c>
      <c r="BF1121" s="21">
        <v>33.1</v>
      </c>
      <c r="BG1121">
        <v>1</v>
      </c>
      <c r="BH1121">
        <v>0</v>
      </c>
      <c r="BI1121">
        <v>0</v>
      </c>
      <c r="BJ1121">
        <v>0</v>
      </c>
      <c r="BK1121">
        <v>0</v>
      </c>
      <c r="BL1121" s="15">
        <v>0</v>
      </c>
      <c r="BM1121">
        <v>0</v>
      </c>
      <c r="BN1121">
        <v>0</v>
      </c>
      <c r="BO1121">
        <v>0</v>
      </c>
      <c r="BP1121" s="15">
        <v>1</v>
      </c>
      <c r="BQ1121">
        <v>0</v>
      </c>
      <c r="BR1121">
        <v>0</v>
      </c>
      <c r="BS1121" s="15">
        <v>0</v>
      </c>
      <c r="BT1121">
        <v>0</v>
      </c>
      <c r="BU1121">
        <v>0</v>
      </c>
      <c r="BV1121">
        <v>1</v>
      </c>
      <c r="BW1121">
        <v>1</v>
      </c>
      <c r="BX1121">
        <v>0</v>
      </c>
      <c r="BY1121">
        <v>0</v>
      </c>
      <c r="BZ1121">
        <v>0</v>
      </c>
      <c r="CA1121">
        <v>0</v>
      </c>
      <c r="CB1121">
        <v>0</v>
      </c>
      <c r="CC1121">
        <v>0</v>
      </c>
      <c r="CD1121">
        <v>1</v>
      </c>
      <c r="CE1121" s="15">
        <v>0</v>
      </c>
      <c r="CF1121">
        <v>3.0070000000000001</v>
      </c>
      <c r="CG1121">
        <v>321</v>
      </c>
      <c r="CH1121">
        <v>1</v>
      </c>
      <c r="CI1121">
        <v>0</v>
      </c>
      <c r="CJ1121">
        <v>16</v>
      </c>
      <c r="CK1121" s="28" t="s">
        <v>80</v>
      </c>
    </row>
    <row r="1122" spans="1:89" x14ac:dyDescent="0.35">
      <c r="A1122">
        <v>1121</v>
      </c>
      <c r="B1122">
        <v>76</v>
      </c>
      <c r="C1122" s="21" t="s">
        <v>245</v>
      </c>
      <c r="D1122" s="11">
        <v>3.9</v>
      </c>
      <c r="E1122" s="12">
        <v>0.3</v>
      </c>
      <c r="F1122" s="7">
        <f t="shared" si="186"/>
        <v>13</v>
      </c>
      <c r="G1122" s="8">
        <v>0</v>
      </c>
      <c r="H1122" s="9">
        <v>0</v>
      </c>
      <c r="I1122" s="9">
        <v>1</v>
      </c>
      <c r="J1122" s="9">
        <v>0</v>
      </c>
      <c r="K1122" s="9">
        <v>0</v>
      </c>
      <c r="L1122" s="8">
        <v>33737</v>
      </c>
      <c r="M1122" s="9">
        <v>4</v>
      </c>
      <c r="N1122" s="9">
        <f t="shared" si="181"/>
        <v>33732</v>
      </c>
      <c r="O1122" s="9">
        <f t="shared" si="182"/>
        <v>10</v>
      </c>
      <c r="P1122" s="7">
        <v>8.07</v>
      </c>
      <c r="Q1122" s="7">
        <f t="shared" si="187"/>
        <v>19.130000000000003</v>
      </c>
      <c r="R1122" s="9">
        <v>1</v>
      </c>
      <c r="S1122" s="9">
        <v>0</v>
      </c>
      <c r="T1122" s="9">
        <v>0</v>
      </c>
      <c r="U1122" s="9">
        <v>0</v>
      </c>
      <c r="V1122" s="9">
        <v>0</v>
      </c>
      <c r="W1122" s="25">
        <v>1</v>
      </c>
      <c r="X1122" s="9">
        <v>1</v>
      </c>
      <c r="Y1122" s="9">
        <v>0</v>
      </c>
      <c r="Z1122" s="25">
        <v>0</v>
      </c>
      <c r="AA1122" s="9">
        <v>0</v>
      </c>
      <c r="AB1122" s="25">
        <v>1</v>
      </c>
      <c r="AC1122" s="17">
        <v>1984</v>
      </c>
      <c r="AD1122" s="27" t="s">
        <v>87</v>
      </c>
      <c r="AE1122" s="27" t="s">
        <v>87</v>
      </c>
      <c r="AF1122" s="27" t="s">
        <v>87</v>
      </c>
      <c r="AG1122" s="34" t="s">
        <v>87</v>
      </c>
      <c r="AH1122" s="33">
        <v>0.48</v>
      </c>
      <c r="AI1122" s="15">
        <f t="shared" si="188"/>
        <v>0.52</v>
      </c>
      <c r="AJ1122">
        <v>1</v>
      </c>
      <c r="AK1122" s="31">
        <v>0</v>
      </c>
      <c r="AL1122" t="s">
        <v>87</v>
      </c>
      <c r="AM1122" s="31" t="s">
        <v>87</v>
      </c>
      <c r="AN1122">
        <v>0</v>
      </c>
      <c r="AO1122" s="15">
        <v>1</v>
      </c>
      <c r="AP1122" t="s">
        <v>87</v>
      </c>
      <c r="AQ1122" s="15" t="s">
        <v>87</v>
      </c>
      <c r="AR1122" s="15" t="s">
        <v>201</v>
      </c>
      <c r="AS1122">
        <v>1</v>
      </c>
      <c r="AT1122">
        <v>0</v>
      </c>
      <c r="AU1122">
        <v>0</v>
      </c>
      <c r="AV1122">
        <v>0</v>
      </c>
      <c r="AW1122">
        <v>0</v>
      </c>
      <c r="AX1122">
        <v>0</v>
      </c>
      <c r="AY1122" s="15">
        <v>0</v>
      </c>
      <c r="AZ1122">
        <v>1</v>
      </c>
      <c r="BA1122">
        <v>0</v>
      </c>
      <c r="BB1122" s="15">
        <v>0</v>
      </c>
      <c r="BC1122">
        <v>8398</v>
      </c>
      <c r="BD1122">
        <v>283</v>
      </c>
      <c r="BE1122" s="21">
        <v>0.94099999999999995</v>
      </c>
      <c r="BF1122" s="21">
        <v>33.200000000000003</v>
      </c>
      <c r="BG1122">
        <v>1</v>
      </c>
      <c r="BH1122">
        <v>0</v>
      </c>
      <c r="BI1122">
        <v>0</v>
      </c>
      <c r="BJ1122">
        <v>0</v>
      </c>
      <c r="BK1122">
        <v>0</v>
      </c>
      <c r="BL1122" s="15">
        <v>0</v>
      </c>
      <c r="BM1122">
        <v>0</v>
      </c>
      <c r="BN1122">
        <v>0</v>
      </c>
      <c r="BO1122">
        <v>0</v>
      </c>
      <c r="BP1122" s="15">
        <v>1</v>
      </c>
      <c r="BQ1122">
        <v>0</v>
      </c>
      <c r="BR1122">
        <v>0</v>
      </c>
      <c r="BS1122" s="15">
        <v>0</v>
      </c>
      <c r="BT1122">
        <v>0</v>
      </c>
      <c r="BU1122">
        <v>0</v>
      </c>
      <c r="BV1122">
        <v>1</v>
      </c>
      <c r="BW1122">
        <v>1</v>
      </c>
      <c r="BX1122">
        <v>0</v>
      </c>
      <c r="BY1122">
        <v>0</v>
      </c>
      <c r="BZ1122">
        <v>0</v>
      </c>
      <c r="CA1122">
        <v>0</v>
      </c>
      <c r="CB1122">
        <v>0</v>
      </c>
      <c r="CC1122">
        <v>0</v>
      </c>
      <c r="CD1122">
        <v>1</v>
      </c>
      <c r="CE1122" s="15">
        <v>0</v>
      </c>
      <c r="CF1122">
        <v>3.0070000000000001</v>
      </c>
      <c r="CG1122">
        <v>321</v>
      </c>
      <c r="CH1122">
        <v>1</v>
      </c>
      <c r="CI1122">
        <v>0</v>
      </c>
      <c r="CJ1122">
        <v>16</v>
      </c>
      <c r="CK1122" s="28" t="s">
        <v>80</v>
      </c>
    </row>
    <row r="1123" spans="1:89" x14ac:dyDescent="0.35">
      <c r="A1123">
        <v>1122</v>
      </c>
      <c r="B1123">
        <v>76</v>
      </c>
      <c r="C1123" s="21" t="s">
        <v>245</v>
      </c>
      <c r="D1123" s="11">
        <v>3.1</v>
      </c>
      <c r="E1123" s="12">
        <v>0.3</v>
      </c>
      <c r="F1123" s="7">
        <f t="shared" si="186"/>
        <v>10.333333333333334</v>
      </c>
      <c r="G1123" s="8">
        <v>0</v>
      </c>
      <c r="H1123" s="9">
        <v>0</v>
      </c>
      <c r="I1123" s="9">
        <v>1</v>
      </c>
      <c r="J1123" s="9">
        <v>0</v>
      </c>
      <c r="K1123" s="9">
        <v>0</v>
      </c>
      <c r="L1123" s="8">
        <v>34309</v>
      </c>
      <c r="M1123" s="9">
        <v>4</v>
      </c>
      <c r="N1123" s="9">
        <f t="shared" si="181"/>
        <v>34304</v>
      </c>
      <c r="O1123" s="9">
        <f t="shared" si="182"/>
        <v>10</v>
      </c>
      <c r="P1123" s="7">
        <v>8.19</v>
      </c>
      <c r="Q1123" s="7">
        <f t="shared" si="187"/>
        <v>18.810000000000002</v>
      </c>
      <c r="R1123" s="9">
        <v>1</v>
      </c>
      <c r="S1123" s="9">
        <v>0</v>
      </c>
      <c r="T1123" s="9">
        <v>0</v>
      </c>
      <c r="U1123" s="9">
        <v>0</v>
      </c>
      <c r="V1123" s="9">
        <v>0</v>
      </c>
      <c r="W1123" s="25">
        <v>1</v>
      </c>
      <c r="X1123" s="9">
        <v>1</v>
      </c>
      <c r="Y1123" s="9">
        <v>0</v>
      </c>
      <c r="Z1123" s="25">
        <v>0</v>
      </c>
      <c r="AA1123" s="9">
        <v>0</v>
      </c>
      <c r="AB1123" s="25">
        <v>1</v>
      </c>
      <c r="AC1123" s="17">
        <v>1985</v>
      </c>
      <c r="AD1123" s="27" t="s">
        <v>87</v>
      </c>
      <c r="AE1123" s="27" t="s">
        <v>87</v>
      </c>
      <c r="AF1123" s="27" t="s">
        <v>87</v>
      </c>
      <c r="AG1123" s="34" t="s">
        <v>87</v>
      </c>
      <c r="AH1123" s="33">
        <v>0.48</v>
      </c>
      <c r="AI1123" s="15">
        <f t="shared" si="188"/>
        <v>0.52</v>
      </c>
      <c r="AJ1123">
        <v>1</v>
      </c>
      <c r="AK1123" s="31">
        <v>0</v>
      </c>
      <c r="AL1123" t="s">
        <v>87</v>
      </c>
      <c r="AM1123" s="31" t="s">
        <v>87</v>
      </c>
      <c r="AN1123">
        <v>0</v>
      </c>
      <c r="AO1123" s="15">
        <v>1</v>
      </c>
      <c r="AP1123" t="s">
        <v>87</v>
      </c>
      <c r="AQ1123" s="15" t="s">
        <v>87</v>
      </c>
      <c r="AR1123" s="15" t="s">
        <v>201</v>
      </c>
      <c r="AS1123">
        <v>1</v>
      </c>
      <c r="AT1123">
        <v>0</v>
      </c>
      <c r="AU1123">
        <v>0</v>
      </c>
      <c r="AV1123">
        <v>0</v>
      </c>
      <c r="AW1123">
        <v>0</v>
      </c>
      <c r="AX1123">
        <v>0</v>
      </c>
      <c r="AY1123" s="15">
        <v>0</v>
      </c>
      <c r="AZ1123">
        <v>1</v>
      </c>
      <c r="BA1123">
        <v>0</v>
      </c>
      <c r="BB1123" s="15">
        <v>0</v>
      </c>
      <c r="BC1123">
        <v>8357</v>
      </c>
      <c r="BD1123">
        <v>295</v>
      </c>
      <c r="BE1123" s="21">
        <v>0.94099999999999995</v>
      </c>
      <c r="BF1123" s="21">
        <v>33</v>
      </c>
      <c r="BG1123">
        <v>1</v>
      </c>
      <c r="BH1123">
        <v>0</v>
      </c>
      <c r="BI1123">
        <v>0</v>
      </c>
      <c r="BJ1123">
        <v>0</v>
      </c>
      <c r="BK1123">
        <v>0</v>
      </c>
      <c r="BL1123" s="15">
        <v>0</v>
      </c>
      <c r="BM1123">
        <v>0</v>
      </c>
      <c r="BN1123">
        <v>0</v>
      </c>
      <c r="BO1123">
        <v>0</v>
      </c>
      <c r="BP1123" s="15">
        <v>1</v>
      </c>
      <c r="BQ1123">
        <v>0</v>
      </c>
      <c r="BR1123">
        <v>0</v>
      </c>
      <c r="BS1123" s="15">
        <v>0</v>
      </c>
      <c r="BT1123">
        <v>0</v>
      </c>
      <c r="BU1123">
        <v>0</v>
      </c>
      <c r="BV1123">
        <v>1</v>
      </c>
      <c r="BW1123">
        <v>1</v>
      </c>
      <c r="BX1123">
        <v>0</v>
      </c>
      <c r="BY1123">
        <v>0</v>
      </c>
      <c r="BZ1123">
        <v>0</v>
      </c>
      <c r="CA1123">
        <v>0</v>
      </c>
      <c r="CB1123">
        <v>0</v>
      </c>
      <c r="CC1123">
        <v>0</v>
      </c>
      <c r="CD1123">
        <v>1</v>
      </c>
      <c r="CE1123" s="15">
        <v>0</v>
      </c>
      <c r="CF1123">
        <v>3.0070000000000001</v>
      </c>
      <c r="CG1123">
        <v>321</v>
      </c>
      <c r="CH1123">
        <v>1</v>
      </c>
      <c r="CI1123">
        <v>0</v>
      </c>
      <c r="CJ1123">
        <v>16</v>
      </c>
      <c r="CK1123" s="28" t="s">
        <v>80</v>
      </c>
    </row>
    <row r="1124" spans="1:89" x14ac:dyDescent="0.35">
      <c r="A1124">
        <v>1123</v>
      </c>
      <c r="B1124">
        <v>76</v>
      </c>
      <c r="C1124" s="21" t="s">
        <v>245</v>
      </c>
      <c r="D1124" s="11">
        <v>2.1</v>
      </c>
      <c r="E1124" s="12">
        <v>0.2</v>
      </c>
      <c r="F1124" s="7">
        <f t="shared" si="186"/>
        <v>10.5</v>
      </c>
      <c r="G1124" s="8">
        <v>0</v>
      </c>
      <c r="H1124" s="9">
        <v>0</v>
      </c>
      <c r="I1124" s="9">
        <v>1</v>
      </c>
      <c r="J1124" s="9">
        <v>0</v>
      </c>
      <c r="K1124" s="9">
        <v>0</v>
      </c>
      <c r="L1124" s="8">
        <v>36137</v>
      </c>
      <c r="M1124" s="9">
        <v>4</v>
      </c>
      <c r="N1124" s="9">
        <f t="shared" si="181"/>
        <v>36132</v>
      </c>
      <c r="O1124" s="9">
        <f t="shared" si="182"/>
        <v>10</v>
      </c>
      <c r="P1124" s="7">
        <v>8.3699999999999992</v>
      </c>
      <c r="Q1124" s="7">
        <f t="shared" si="187"/>
        <v>18.43</v>
      </c>
      <c r="R1124" s="9">
        <v>1</v>
      </c>
      <c r="S1124" s="9">
        <v>0</v>
      </c>
      <c r="T1124" s="9">
        <v>0</v>
      </c>
      <c r="U1124" s="9">
        <v>0</v>
      </c>
      <c r="V1124" s="9">
        <v>0</v>
      </c>
      <c r="W1124" s="25">
        <v>1</v>
      </c>
      <c r="X1124" s="9">
        <v>1</v>
      </c>
      <c r="Y1124" s="9">
        <v>0</v>
      </c>
      <c r="Z1124" s="25">
        <v>0</v>
      </c>
      <c r="AA1124" s="9">
        <v>0</v>
      </c>
      <c r="AB1124" s="25">
        <v>1</v>
      </c>
      <c r="AC1124" s="17">
        <v>1986</v>
      </c>
      <c r="AD1124" s="27" t="s">
        <v>87</v>
      </c>
      <c r="AE1124" s="27" t="s">
        <v>87</v>
      </c>
      <c r="AF1124" s="27" t="s">
        <v>87</v>
      </c>
      <c r="AG1124" s="34" t="s">
        <v>87</v>
      </c>
      <c r="AH1124" s="33">
        <v>0.52</v>
      </c>
      <c r="AI1124" s="15">
        <f t="shared" si="188"/>
        <v>0.48</v>
      </c>
      <c r="AJ1124">
        <v>1</v>
      </c>
      <c r="AK1124" s="31">
        <v>0</v>
      </c>
      <c r="AL1124" t="s">
        <v>87</v>
      </c>
      <c r="AM1124" s="31" t="s">
        <v>87</v>
      </c>
      <c r="AN1124">
        <v>0</v>
      </c>
      <c r="AO1124" s="15">
        <v>1</v>
      </c>
      <c r="AP1124" t="s">
        <v>87</v>
      </c>
      <c r="AQ1124" s="15" t="s">
        <v>87</v>
      </c>
      <c r="AR1124" s="15" t="s">
        <v>201</v>
      </c>
      <c r="AS1124">
        <v>1</v>
      </c>
      <c r="AT1124">
        <v>0</v>
      </c>
      <c r="AU1124">
        <v>0</v>
      </c>
      <c r="AV1124">
        <v>0</v>
      </c>
      <c r="AW1124">
        <v>0</v>
      </c>
      <c r="AX1124">
        <v>0</v>
      </c>
      <c r="AY1124" s="15">
        <v>0</v>
      </c>
      <c r="AZ1124">
        <v>1</v>
      </c>
      <c r="BA1124">
        <v>0</v>
      </c>
      <c r="BB1124" s="15">
        <v>0</v>
      </c>
      <c r="BC1124">
        <v>9470</v>
      </c>
      <c r="BD1124">
        <v>320</v>
      </c>
      <c r="BE1124" s="21">
        <v>0.94099999999999995</v>
      </c>
      <c r="BF1124" s="21">
        <v>32.799999999999997</v>
      </c>
      <c r="BG1124">
        <v>1</v>
      </c>
      <c r="BH1124">
        <v>0</v>
      </c>
      <c r="BI1124">
        <v>0</v>
      </c>
      <c r="BJ1124">
        <v>0</v>
      </c>
      <c r="BK1124">
        <v>0</v>
      </c>
      <c r="BL1124" s="15">
        <v>0</v>
      </c>
      <c r="BM1124">
        <v>0</v>
      </c>
      <c r="BN1124">
        <v>0</v>
      </c>
      <c r="BO1124">
        <v>0</v>
      </c>
      <c r="BP1124" s="15">
        <v>1</v>
      </c>
      <c r="BQ1124">
        <v>0</v>
      </c>
      <c r="BR1124">
        <v>0</v>
      </c>
      <c r="BS1124" s="15">
        <v>0</v>
      </c>
      <c r="BT1124">
        <v>0</v>
      </c>
      <c r="BU1124">
        <v>0</v>
      </c>
      <c r="BV1124">
        <v>1</v>
      </c>
      <c r="BW1124">
        <v>1</v>
      </c>
      <c r="BX1124">
        <v>0</v>
      </c>
      <c r="BY1124">
        <v>0</v>
      </c>
      <c r="BZ1124">
        <v>0</v>
      </c>
      <c r="CA1124">
        <v>0</v>
      </c>
      <c r="CB1124">
        <v>0</v>
      </c>
      <c r="CC1124">
        <v>0</v>
      </c>
      <c r="CD1124">
        <v>1</v>
      </c>
      <c r="CE1124" s="15">
        <v>0</v>
      </c>
      <c r="CF1124">
        <v>3.0070000000000001</v>
      </c>
      <c r="CG1124">
        <v>321</v>
      </c>
      <c r="CH1124">
        <v>1</v>
      </c>
      <c r="CI1124">
        <v>0</v>
      </c>
      <c r="CJ1124">
        <v>16</v>
      </c>
      <c r="CK1124" s="28" t="s">
        <v>80</v>
      </c>
    </row>
    <row r="1125" spans="1:89" x14ac:dyDescent="0.35">
      <c r="A1125">
        <v>1124</v>
      </c>
      <c r="B1125">
        <v>76</v>
      </c>
      <c r="C1125" s="21" t="s">
        <v>245</v>
      </c>
      <c r="D1125" s="11">
        <v>2.6</v>
      </c>
      <c r="E1125" s="12">
        <v>0.2</v>
      </c>
      <c r="F1125" s="7">
        <f t="shared" si="186"/>
        <v>13</v>
      </c>
      <c r="G1125" s="8">
        <v>0</v>
      </c>
      <c r="H1125" s="9">
        <v>0</v>
      </c>
      <c r="I1125" s="9">
        <v>1</v>
      </c>
      <c r="J1125" s="9">
        <v>0</v>
      </c>
      <c r="K1125" s="9">
        <v>0</v>
      </c>
      <c r="L1125" s="8">
        <v>39222</v>
      </c>
      <c r="M1125" s="9">
        <v>4</v>
      </c>
      <c r="N1125" s="9">
        <f t="shared" si="181"/>
        <v>39217</v>
      </c>
      <c r="O1125" s="9">
        <f t="shared" si="182"/>
        <v>10</v>
      </c>
      <c r="P1125" s="7">
        <v>8.36</v>
      </c>
      <c r="Q1125" s="7">
        <f t="shared" si="187"/>
        <v>18.439999999999998</v>
      </c>
      <c r="R1125" s="9">
        <v>1</v>
      </c>
      <c r="S1125" s="9">
        <v>0</v>
      </c>
      <c r="T1125" s="9">
        <v>0</v>
      </c>
      <c r="U1125" s="9">
        <v>0</v>
      </c>
      <c r="V1125" s="9">
        <v>0</v>
      </c>
      <c r="W1125" s="25">
        <v>1</v>
      </c>
      <c r="X1125" s="9">
        <v>1</v>
      </c>
      <c r="Y1125" s="9">
        <v>0</v>
      </c>
      <c r="Z1125" s="25">
        <v>0</v>
      </c>
      <c r="AA1125" s="9">
        <v>0</v>
      </c>
      <c r="AB1125" s="25">
        <v>1</v>
      </c>
      <c r="AC1125" s="17">
        <v>1987</v>
      </c>
      <c r="AD1125" s="27" t="s">
        <v>87</v>
      </c>
      <c r="AE1125" s="27" t="s">
        <v>87</v>
      </c>
      <c r="AF1125" s="27" t="s">
        <v>87</v>
      </c>
      <c r="AG1125" s="34" t="s">
        <v>87</v>
      </c>
      <c r="AH1125" s="33">
        <v>0.51</v>
      </c>
      <c r="AI1125" s="15">
        <f t="shared" si="188"/>
        <v>0.49</v>
      </c>
      <c r="AJ1125">
        <v>1</v>
      </c>
      <c r="AK1125" s="31">
        <v>0</v>
      </c>
      <c r="AL1125" t="s">
        <v>87</v>
      </c>
      <c r="AM1125" s="31" t="s">
        <v>87</v>
      </c>
      <c r="AN1125">
        <v>0</v>
      </c>
      <c r="AO1125" s="15">
        <v>1</v>
      </c>
      <c r="AP1125" t="s">
        <v>87</v>
      </c>
      <c r="AQ1125" s="15" t="s">
        <v>87</v>
      </c>
      <c r="AR1125" s="15" t="s">
        <v>201</v>
      </c>
      <c r="AS1125">
        <v>1</v>
      </c>
      <c r="AT1125">
        <v>0</v>
      </c>
      <c r="AU1125">
        <v>0</v>
      </c>
      <c r="AV1125">
        <v>0</v>
      </c>
      <c r="AW1125">
        <v>0</v>
      </c>
      <c r="AX1125">
        <v>0</v>
      </c>
      <c r="AY1125" s="15">
        <v>0</v>
      </c>
      <c r="AZ1125">
        <v>1</v>
      </c>
      <c r="BA1125">
        <v>0</v>
      </c>
      <c r="BB1125" s="15">
        <v>0</v>
      </c>
      <c r="BC1125">
        <v>10148</v>
      </c>
      <c r="BD1125">
        <v>347</v>
      </c>
      <c r="BE1125" s="21">
        <v>0.94099999999999995</v>
      </c>
      <c r="BF1125" s="21">
        <v>32.799999999999997</v>
      </c>
      <c r="BG1125">
        <v>1</v>
      </c>
      <c r="BH1125">
        <v>0</v>
      </c>
      <c r="BI1125">
        <v>0</v>
      </c>
      <c r="BJ1125">
        <v>0</v>
      </c>
      <c r="BK1125">
        <v>0</v>
      </c>
      <c r="BL1125" s="15">
        <v>0</v>
      </c>
      <c r="BM1125">
        <v>0</v>
      </c>
      <c r="BN1125">
        <v>0</v>
      </c>
      <c r="BO1125">
        <v>0</v>
      </c>
      <c r="BP1125" s="15">
        <v>1</v>
      </c>
      <c r="BQ1125">
        <v>0</v>
      </c>
      <c r="BR1125">
        <v>0</v>
      </c>
      <c r="BS1125" s="15">
        <v>0</v>
      </c>
      <c r="BT1125">
        <v>0</v>
      </c>
      <c r="BU1125">
        <v>0</v>
      </c>
      <c r="BV1125">
        <v>1</v>
      </c>
      <c r="BW1125">
        <v>1</v>
      </c>
      <c r="BX1125">
        <v>0</v>
      </c>
      <c r="BY1125">
        <v>0</v>
      </c>
      <c r="BZ1125">
        <v>0</v>
      </c>
      <c r="CA1125">
        <v>0</v>
      </c>
      <c r="CB1125">
        <v>0</v>
      </c>
      <c r="CC1125">
        <v>0</v>
      </c>
      <c r="CD1125">
        <v>1</v>
      </c>
      <c r="CE1125" s="15">
        <v>0</v>
      </c>
      <c r="CF1125">
        <v>3.0070000000000001</v>
      </c>
      <c r="CG1125">
        <v>321</v>
      </c>
      <c r="CH1125">
        <v>1</v>
      </c>
      <c r="CI1125">
        <v>0</v>
      </c>
      <c r="CJ1125">
        <v>16</v>
      </c>
      <c r="CK1125" s="28" t="s">
        <v>80</v>
      </c>
    </row>
    <row r="1126" spans="1:89" x14ac:dyDescent="0.35">
      <c r="A1126">
        <v>1125</v>
      </c>
      <c r="B1126">
        <v>76</v>
      </c>
      <c r="C1126" s="21" t="s">
        <v>245</v>
      </c>
      <c r="D1126" s="11">
        <v>1.1000000000000001</v>
      </c>
      <c r="E1126" s="12">
        <v>0.2</v>
      </c>
      <c r="F1126" s="7">
        <f t="shared" si="186"/>
        <v>5.5</v>
      </c>
      <c r="G1126" s="8">
        <v>0</v>
      </c>
      <c r="H1126" s="9">
        <v>0</v>
      </c>
      <c r="I1126" s="9">
        <v>1</v>
      </c>
      <c r="J1126" s="9">
        <v>0</v>
      </c>
      <c r="K1126" s="9">
        <v>0</v>
      </c>
      <c r="L1126" s="8">
        <v>34525</v>
      </c>
      <c r="M1126" s="9">
        <v>4</v>
      </c>
      <c r="N1126" s="9">
        <f t="shared" si="181"/>
        <v>34520</v>
      </c>
      <c r="O1126" s="9">
        <f t="shared" si="182"/>
        <v>10</v>
      </c>
      <c r="P1126" s="7">
        <v>8.39</v>
      </c>
      <c r="Q1126" s="7">
        <f t="shared" si="187"/>
        <v>18.310000000000002</v>
      </c>
      <c r="R1126" s="9">
        <v>1</v>
      </c>
      <c r="S1126" s="9">
        <v>0</v>
      </c>
      <c r="T1126" s="9">
        <v>0</v>
      </c>
      <c r="U1126" s="9">
        <v>0</v>
      </c>
      <c r="V1126" s="9">
        <v>0</v>
      </c>
      <c r="W1126" s="25">
        <v>1</v>
      </c>
      <c r="X1126" s="9">
        <v>1</v>
      </c>
      <c r="Y1126" s="9">
        <v>0</v>
      </c>
      <c r="Z1126" s="25">
        <v>0</v>
      </c>
      <c r="AA1126" s="9">
        <v>0</v>
      </c>
      <c r="AB1126" s="25">
        <v>1</v>
      </c>
      <c r="AC1126" s="17">
        <v>1988</v>
      </c>
      <c r="AD1126" s="27" t="s">
        <v>87</v>
      </c>
      <c r="AE1126" s="27" t="s">
        <v>87</v>
      </c>
      <c r="AF1126" s="27" t="s">
        <v>87</v>
      </c>
      <c r="AG1126" s="34" t="s">
        <v>87</v>
      </c>
      <c r="AH1126" s="33">
        <v>0.51</v>
      </c>
      <c r="AI1126" s="15">
        <f t="shared" si="188"/>
        <v>0.49</v>
      </c>
      <c r="AJ1126">
        <v>1</v>
      </c>
      <c r="AK1126" s="31">
        <v>0</v>
      </c>
      <c r="AL1126" t="s">
        <v>87</v>
      </c>
      <c r="AM1126" s="31" t="s">
        <v>87</v>
      </c>
      <c r="AN1126">
        <v>0</v>
      </c>
      <c r="AO1126" s="15">
        <v>1</v>
      </c>
      <c r="AP1126" t="s">
        <v>87</v>
      </c>
      <c r="AQ1126" s="15" t="s">
        <v>87</v>
      </c>
      <c r="AR1126" s="15" t="s">
        <v>201</v>
      </c>
      <c r="AS1126">
        <v>1</v>
      </c>
      <c r="AT1126">
        <v>0</v>
      </c>
      <c r="AU1126">
        <v>0</v>
      </c>
      <c r="AV1126">
        <v>0</v>
      </c>
      <c r="AW1126">
        <v>0</v>
      </c>
      <c r="AX1126">
        <v>0</v>
      </c>
      <c r="AY1126" s="15">
        <v>0</v>
      </c>
      <c r="AZ1126">
        <v>1</v>
      </c>
      <c r="BA1126">
        <v>0</v>
      </c>
      <c r="BB1126" s="15">
        <v>0</v>
      </c>
      <c r="BC1126">
        <v>10449</v>
      </c>
      <c r="BD1126">
        <v>368</v>
      </c>
      <c r="BE1126" s="21">
        <v>0.94099999999999995</v>
      </c>
      <c r="BF1126" s="21">
        <v>32.700000000000003</v>
      </c>
      <c r="BG1126">
        <v>1</v>
      </c>
      <c r="BH1126">
        <v>0</v>
      </c>
      <c r="BI1126">
        <v>0</v>
      </c>
      <c r="BJ1126">
        <v>0</v>
      </c>
      <c r="BK1126">
        <v>0</v>
      </c>
      <c r="BL1126" s="15">
        <v>0</v>
      </c>
      <c r="BM1126">
        <v>0</v>
      </c>
      <c r="BN1126">
        <v>0</v>
      </c>
      <c r="BO1126">
        <v>0</v>
      </c>
      <c r="BP1126" s="15">
        <v>1</v>
      </c>
      <c r="BQ1126">
        <v>0</v>
      </c>
      <c r="BR1126">
        <v>0</v>
      </c>
      <c r="BS1126" s="15">
        <v>0</v>
      </c>
      <c r="BT1126">
        <v>0</v>
      </c>
      <c r="BU1126">
        <v>0</v>
      </c>
      <c r="BV1126">
        <v>1</v>
      </c>
      <c r="BW1126">
        <v>1</v>
      </c>
      <c r="BX1126">
        <v>0</v>
      </c>
      <c r="BY1126">
        <v>0</v>
      </c>
      <c r="BZ1126">
        <v>0</v>
      </c>
      <c r="CA1126">
        <v>0</v>
      </c>
      <c r="CB1126">
        <v>0</v>
      </c>
      <c r="CC1126">
        <v>0</v>
      </c>
      <c r="CD1126">
        <v>1</v>
      </c>
      <c r="CE1126" s="15">
        <v>0</v>
      </c>
      <c r="CF1126">
        <v>3.0070000000000001</v>
      </c>
      <c r="CG1126">
        <v>321</v>
      </c>
      <c r="CH1126">
        <v>1</v>
      </c>
      <c r="CI1126">
        <v>0</v>
      </c>
      <c r="CJ1126">
        <v>16</v>
      </c>
      <c r="CK1126" s="28" t="s">
        <v>80</v>
      </c>
    </row>
    <row r="1127" spans="1:89" x14ac:dyDescent="0.35">
      <c r="A1127">
        <v>1126</v>
      </c>
      <c r="B1127">
        <v>76</v>
      </c>
      <c r="C1127" s="21" t="s">
        <v>245</v>
      </c>
      <c r="D1127" s="11">
        <v>0.3</v>
      </c>
      <c r="E1127" s="12">
        <v>0.3</v>
      </c>
      <c r="F1127" s="7">
        <f t="shared" si="186"/>
        <v>1</v>
      </c>
      <c r="G1127" s="8">
        <v>0</v>
      </c>
      <c r="H1127" s="9">
        <v>0</v>
      </c>
      <c r="I1127" s="9">
        <v>1</v>
      </c>
      <c r="J1127" s="9">
        <v>0</v>
      </c>
      <c r="K1127" s="9">
        <v>0</v>
      </c>
      <c r="L1127" s="8">
        <v>35292</v>
      </c>
      <c r="M1127" s="9">
        <v>4</v>
      </c>
      <c r="N1127" s="9">
        <f t="shared" si="181"/>
        <v>35287</v>
      </c>
      <c r="O1127" s="9">
        <f t="shared" si="182"/>
        <v>10</v>
      </c>
      <c r="P1127" s="7">
        <v>8.49</v>
      </c>
      <c r="Q1127" s="7">
        <f t="shared" si="187"/>
        <v>18.309999999999995</v>
      </c>
      <c r="R1127" s="9">
        <v>1</v>
      </c>
      <c r="S1127" s="9">
        <v>0</v>
      </c>
      <c r="T1127" s="9">
        <v>0</v>
      </c>
      <c r="U1127" s="9">
        <v>0</v>
      </c>
      <c r="V1127" s="9">
        <v>0</v>
      </c>
      <c r="W1127" s="25">
        <v>1</v>
      </c>
      <c r="X1127" s="9">
        <v>1</v>
      </c>
      <c r="Y1127" s="9">
        <v>0</v>
      </c>
      <c r="Z1127" s="25">
        <v>0</v>
      </c>
      <c r="AA1127" s="9">
        <v>0</v>
      </c>
      <c r="AB1127" s="25">
        <v>1</v>
      </c>
      <c r="AC1127" s="17">
        <v>1989</v>
      </c>
      <c r="AD1127" s="27" t="s">
        <v>87</v>
      </c>
      <c r="AE1127" s="27" t="s">
        <v>87</v>
      </c>
      <c r="AF1127" s="27" t="s">
        <v>87</v>
      </c>
      <c r="AG1127" s="34" t="s">
        <v>87</v>
      </c>
      <c r="AH1127" s="33">
        <v>0.51</v>
      </c>
      <c r="AI1127" s="15">
        <f t="shared" si="188"/>
        <v>0.49</v>
      </c>
      <c r="AJ1127">
        <v>1</v>
      </c>
      <c r="AK1127" s="31">
        <v>0</v>
      </c>
      <c r="AL1127" t="s">
        <v>87</v>
      </c>
      <c r="AM1127" s="31" t="s">
        <v>87</v>
      </c>
      <c r="AN1127">
        <v>0</v>
      </c>
      <c r="AO1127" s="15">
        <v>1</v>
      </c>
      <c r="AP1127" t="s">
        <v>87</v>
      </c>
      <c r="AQ1127" s="15" t="s">
        <v>87</v>
      </c>
      <c r="AR1127" s="15" t="s">
        <v>201</v>
      </c>
      <c r="AS1127">
        <v>1</v>
      </c>
      <c r="AT1127">
        <v>0</v>
      </c>
      <c r="AU1127">
        <v>0</v>
      </c>
      <c r="AV1127">
        <v>0</v>
      </c>
      <c r="AW1127">
        <v>0</v>
      </c>
      <c r="AX1127">
        <v>0</v>
      </c>
      <c r="AY1127" s="15">
        <v>0</v>
      </c>
      <c r="AZ1127">
        <v>1</v>
      </c>
      <c r="BA1127">
        <v>0</v>
      </c>
      <c r="BB1127" s="15">
        <v>0</v>
      </c>
      <c r="BC1127">
        <v>10329</v>
      </c>
      <c r="BD1127">
        <v>384</v>
      </c>
      <c r="BE1127" s="21">
        <v>0.94099999999999995</v>
      </c>
      <c r="BF1127" s="21">
        <v>32.799999999999997</v>
      </c>
      <c r="BG1127">
        <v>1</v>
      </c>
      <c r="BH1127">
        <v>0</v>
      </c>
      <c r="BI1127">
        <v>0</v>
      </c>
      <c r="BJ1127">
        <v>0</v>
      </c>
      <c r="BK1127">
        <v>0</v>
      </c>
      <c r="BL1127" s="15">
        <v>0</v>
      </c>
      <c r="BM1127">
        <v>0</v>
      </c>
      <c r="BN1127">
        <v>0</v>
      </c>
      <c r="BO1127">
        <v>0</v>
      </c>
      <c r="BP1127" s="15">
        <v>1</v>
      </c>
      <c r="BQ1127">
        <v>0</v>
      </c>
      <c r="BR1127">
        <v>0</v>
      </c>
      <c r="BS1127" s="15">
        <v>0</v>
      </c>
      <c r="BT1127">
        <v>0</v>
      </c>
      <c r="BU1127">
        <v>0</v>
      </c>
      <c r="BV1127">
        <v>1</v>
      </c>
      <c r="BW1127">
        <v>1</v>
      </c>
      <c r="BX1127">
        <v>0</v>
      </c>
      <c r="BY1127">
        <v>0</v>
      </c>
      <c r="BZ1127">
        <v>0</v>
      </c>
      <c r="CA1127">
        <v>0</v>
      </c>
      <c r="CB1127">
        <v>0</v>
      </c>
      <c r="CC1127">
        <v>0</v>
      </c>
      <c r="CD1127">
        <v>1</v>
      </c>
      <c r="CE1127" s="15">
        <v>0</v>
      </c>
      <c r="CF1127">
        <v>3.0070000000000001</v>
      </c>
      <c r="CG1127">
        <v>321</v>
      </c>
      <c r="CH1127">
        <v>1</v>
      </c>
      <c r="CI1127">
        <v>0</v>
      </c>
      <c r="CJ1127">
        <v>16</v>
      </c>
      <c r="CK1127" s="28" t="s">
        <v>80</v>
      </c>
    </row>
    <row r="1128" spans="1:89" x14ac:dyDescent="0.35">
      <c r="A1128">
        <v>1127</v>
      </c>
      <c r="B1128">
        <v>76</v>
      </c>
      <c r="C1128" s="21" t="s">
        <v>245</v>
      </c>
      <c r="D1128" s="11">
        <v>1.4</v>
      </c>
      <c r="E1128" s="12">
        <v>0.2</v>
      </c>
      <c r="F1128" s="7">
        <f t="shared" si="186"/>
        <v>6.9999999999999991</v>
      </c>
      <c r="G1128" s="8">
        <v>0</v>
      </c>
      <c r="H1128" s="9">
        <v>0</v>
      </c>
      <c r="I1128" s="9">
        <v>1</v>
      </c>
      <c r="J1128" s="9">
        <v>0</v>
      </c>
      <c r="K1128" s="9">
        <v>0</v>
      </c>
      <c r="L1128" s="8">
        <v>36665</v>
      </c>
      <c r="M1128" s="9">
        <v>4</v>
      </c>
      <c r="N1128" s="9">
        <f t="shared" si="181"/>
        <v>36660</v>
      </c>
      <c r="O1128" s="9">
        <f t="shared" si="182"/>
        <v>10</v>
      </c>
      <c r="P1128" s="7">
        <v>8.5299999999999994</v>
      </c>
      <c r="Q1128" s="7">
        <f t="shared" si="187"/>
        <v>18.369999999999997</v>
      </c>
      <c r="R1128" s="9">
        <v>1</v>
      </c>
      <c r="S1128" s="9">
        <v>0</v>
      </c>
      <c r="T1128" s="9">
        <v>0</v>
      </c>
      <c r="U1128" s="9">
        <v>0</v>
      </c>
      <c r="V1128" s="9">
        <v>0</v>
      </c>
      <c r="W1128" s="25">
        <v>1</v>
      </c>
      <c r="X1128" s="9">
        <v>1</v>
      </c>
      <c r="Y1128" s="9">
        <v>0</v>
      </c>
      <c r="Z1128" s="25">
        <v>0</v>
      </c>
      <c r="AA1128" s="9">
        <v>0</v>
      </c>
      <c r="AB1128" s="25">
        <v>1</v>
      </c>
      <c r="AC1128" s="17">
        <v>1990</v>
      </c>
      <c r="AD1128" s="27" t="s">
        <v>87</v>
      </c>
      <c r="AE1128" s="27" t="s">
        <v>87</v>
      </c>
      <c r="AF1128" s="27" t="s">
        <v>87</v>
      </c>
      <c r="AG1128" s="34" t="s">
        <v>87</v>
      </c>
      <c r="AH1128" s="33">
        <v>0.51</v>
      </c>
      <c r="AI1128" s="15">
        <f t="shared" si="188"/>
        <v>0.49</v>
      </c>
      <c r="AJ1128">
        <v>1</v>
      </c>
      <c r="AK1128" s="31">
        <v>0</v>
      </c>
      <c r="AL1128" t="s">
        <v>87</v>
      </c>
      <c r="AM1128" s="31" t="s">
        <v>87</v>
      </c>
      <c r="AN1128">
        <v>0</v>
      </c>
      <c r="AO1128" s="15">
        <v>1</v>
      </c>
      <c r="AP1128" t="s">
        <v>87</v>
      </c>
      <c r="AQ1128" s="15" t="s">
        <v>87</v>
      </c>
      <c r="AR1128" s="15" t="s">
        <v>201</v>
      </c>
      <c r="AS1128">
        <v>1</v>
      </c>
      <c r="AT1128">
        <v>0</v>
      </c>
      <c r="AU1128">
        <v>0</v>
      </c>
      <c r="AV1128">
        <v>0</v>
      </c>
      <c r="AW1128">
        <v>0</v>
      </c>
      <c r="AX1128">
        <v>0</v>
      </c>
      <c r="AY1128" s="15">
        <v>0</v>
      </c>
      <c r="AZ1128">
        <v>1</v>
      </c>
      <c r="BA1128">
        <v>0</v>
      </c>
      <c r="BB1128" s="15">
        <v>0</v>
      </c>
      <c r="BC1128">
        <v>10612</v>
      </c>
      <c r="BD1128">
        <v>394</v>
      </c>
      <c r="BE1128" s="21">
        <v>0.94099999999999995</v>
      </c>
      <c r="BF1128" s="21">
        <v>32.9</v>
      </c>
      <c r="BG1128">
        <v>1</v>
      </c>
      <c r="BH1128">
        <v>0</v>
      </c>
      <c r="BI1128">
        <v>0</v>
      </c>
      <c r="BJ1128">
        <v>0</v>
      </c>
      <c r="BK1128">
        <v>0</v>
      </c>
      <c r="BL1128" s="15">
        <v>0</v>
      </c>
      <c r="BM1128">
        <v>0</v>
      </c>
      <c r="BN1128">
        <v>0</v>
      </c>
      <c r="BO1128">
        <v>0</v>
      </c>
      <c r="BP1128" s="15">
        <v>1</v>
      </c>
      <c r="BQ1128">
        <v>0</v>
      </c>
      <c r="BR1128">
        <v>0</v>
      </c>
      <c r="BS1128" s="15">
        <v>0</v>
      </c>
      <c r="BT1128">
        <v>0</v>
      </c>
      <c r="BU1128">
        <v>0</v>
      </c>
      <c r="BV1128">
        <v>1</v>
      </c>
      <c r="BW1128">
        <v>1</v>
      </c>
      <c r="BX1128">
        <v>0</v>
      </c>
      <c r="BY1128">
        <v>0</v>
      </c>
      <c r="BZ1128">
        <v>0</v>
      </c>
      <c r="CA1128">
        <v>0</v>
      </c>
      <c r="CB1128">
        <v>0</v>
      </c>
      <c r="CC1128">
        <v>0</v>
      </c>
      <c r="CD1128">
        <v>1</v>
      </c>
      <c r="CE1128" s="15">
        <v>0</v>
      </c>
      <c r="CF1128">
        <v>3.0070000000000001</v>
      </c>
      <c r="CG1128">
        <v>321</v>
      </c>
      <c r="CH1128">
        <v>1</v>
      </c>
      <c r="CI1128">
        <v>0</v>
      </c>
      <c r="CJ1128">
        <v>16</v>
      </c>
      <c r="CK1128" s="28" t="s">
        <v>80</v>
      </c>
    </row>
    <row r="1129" spans="1:89" x14ac:dyDescent="0.35">
      <c r="A1129">
        <v>1128</v>
      </c>
      <c r="B1129">
        <v>76</v>
      </c>
      <c r="C1129" s="21" t="s">
        <v>245</v>
      </c>
      <c r="D1129" s="11">
        <v>1.7</v>
      </c>
      <c r="E1129" s="12">
        <v>0.3</v>
      </c>
      <c r="F1129" s="7">
        <f t="shared" si="186"/>
        <v>5.666666666666667</v>
      </c>
      <c r="G1129" s="8">
        <v>0</v>
      </c>
      <c r="H1129" s="9">
        <v>0</v>
      </c>
      <c r="I1129" s="9">
        <v>1</v>
      </c>
      <c r="J1129" s="9">
        <v>0</v>
      </c>
      <c r="K1129" s="9">
        <v>0</v>
      </c>
      <c r="L1129" s="8">
        <v>34139</v>
      </c>
      <c r="M1129" s="9">
        <v>4</v>
      </c>
      <c r="N1129" s="9">
        <f t="shared" si="181"/>
        <v>34134</v>
      </c>
      <c r="O1129" s="9">
        <f t="shared" si="182"/>
        <v>10</v>
      </c>
      <c r="P1129" s="7">
        <v>8.65</v>
      </c>
      <c r="Q1129" s="7">
        <f t="shared" si="187"/>
        <v>18.25</v>
      </c>
      <c r="R1129" s="9">
        <v>1</v>
      </c>
      <c r="S1129" s="9">
        <v>0</v>
      </c>
      <c r="T1129" s="9">
        <v>0</v>
      </c>
      <c r="U1129" s="9">
        <v>0</v>
      </c>
      <c r="V1129" s="9">
        <v>0</v>
      </c>
      <c r="W1129" s="25">
        <v>1</v>
      </c>
      <c r="X1129" s="9">
        <v>1</v>
      </c>
      <c r="Y1129" s="9">
        <v>0</v>
      </c>
      <c r="Z1129" s="25">
        <v>0</v>
      </c>
      <c r="AA1129" s="9">
        <v>0</v>
      </c>
      <c r="AB1129" s="25">
        <v>1</v>
      </c>
      <c r="AC1129" s="17">
        <v>1991</v>
      </c>
      <c r="AD1129" s="27" t="s">
        <v>87</v>
      </c>
      <c r="AE1129" s="27" t="s">
        <v>87</v>
      </c>
      <c r="AF1129" s="27" t="s">
        <v>87</v>
      </c>
      <c r="AG1129" s="34" t="s">
        <v>87</v>
      </c>
      <c r="AH1129" s="33">
        <v>0.5</v>
      </c>
      <c r="AI1129" s="15">
        <f t="shared" si="188"/>
        <v>0.5</v>
      </c>
      <c r="AJ1129">
        <v>1</v>
      </c>
      <c r="AK1129" s="31">
        <v>0</v>
      </c>
      <c r="AL1129" t="s">
        <v>87</v>
      </c>
      <c r="AM1129" s="31" t="s">
        <v>87</v>
      </c>
      <c r="AN1129">
        <v>0</v>
      </c>
      <c r="AO1129" s="15">
        <v>1</v>
      </c>
      <c r="AP1129" t="s">
        <v>87</v>
      </c>
      <c r="AQ1129" s="15" t="s">
        <v>87</v>
      </c>
      <c r="AR1129" s="15" t="s">
        <v>201</v>
      </c>
      <c r="AS1129">
        <v>1</v>
      </c>
      <c r="AT1129">
        <v>0</v>
      </c>
      <c r="AU1129">
        <v>0</v>
      </c>
      <c r="AV1129">
        <v>0</v>
      </c>
      <c r="AW1129">
        <v>0</v>
      </c>
      <c r="AX1129">
        <v>0</v>
      </c>
      <c r="AY1129" s="15">
        <v>0</v>
      </c>
      <c r="AZ1129">
        <v>1</v>
      </c>
      <c r="BA1129">
        <v>0</v>
      </c>
      <c r="BB1129" s="15">
        <v>0</v>
      </c>
      <c r="BC1129">
        <v>10717</v>
      </c>
      <c r="BD1129">
        <v>416</v>
      </c>
      <c r="BE1129" s="21">
        <v>0.94099999999999995</v>
      </c>
      <c r="BF1129" s="21">
        <v>32.9</v>
      </c>
      <c r="BG1129">
        <v>1</v>
      </c>
      <c r="BH1129">
        <v>0</v>
      </c>
      <c r="BI1129">
        <v>0</v>
      </c>
      <c r="BJ1129">
        <v>0</v>
      </c>
      <c r="BK1129">
        <v>0</v>
      </c>
      <c r="BL1129" s="15">
        <v>0</v>
      </c>
      <c r="BM1129">
        <v>0</v>
      </c>
      <c r="BN1129">
        <v>0</v>
      </c>
      <c r="BO1129">
        <v>0</v>
      </c>
      <c r="BP1129" s="15">
        <v>1</v>
      </c>
      <c r="BQ1129">
        <v>0</v>
      </c>
      <c r="BR1129">
        <v>0</v>
      </c>
      <c r="BS1129" s="15">
        <v>0</v>
      </c>
      <c r="BT1129">
        <v>0</v>
      </c>
      <c r="BU1129">
        <v>0</v>
      </c>
      <c r="BV1129">
        <v>1</v>
      </c>
      <c r="BW1129">
        <v>1</v>
      </c>
      <c r="BX1129">
        <v>0</v>
      </c>
      <c r="BY1129">
        <v>0</v>
      </c>
      <c r="BZ1129">
        <v>0</v>
      </c>
      <c r="CA1129">
        <v>0</v>
      </c>
      <c r="CB1129">
        <v>0</v>
      </c>
      <c r="CC1129">
        <v>0</v>
      </c>
      <c r="CD1129">
        <v>1</v>
      </c>
      <c r="CE1129" s="15">
        <v>0</v>
      </c>
      <c r="CF1129">
        <v>3.0070000000000001</v>
      </c>
      <c r="CG1129">
        <v>321</v>
      </c>
      <c r="CH1129">
        <v>1</v>
      </c>
      <c r="CI1129">
        <v>0</v>
      </c>
      <c r="CJ1129">
        <v>16</v>
      </c>
      <c r="CK1129" s="28" t="s">
        <v>80</v>
      </c>
    </row>
    <row r="1130" spans="1:89" x14ac:dyDescent="0.35">
      <c r="A1130">
        <v>1129</v>
      </c>
      <c r="B1130">
        <v>77</v>
      </c>
      <c r="C1130" s="21" t="s">
        <v>246</v>
      </c>
      <c r="D1130" s="11">
        <v>7.15</v>
      </c>
      <c r="E1130" s="12">
        <v>2.19</v>
      </c>
      <c r="F1130" s="7">
        <f t="shared" si="186"/>
        <v>3.2648401826484021</v>
      </c>
      <c r="G1130" s="8">
        <v>0</v>
      </c>
      <c r="H1130" s="9">
        <v>0</v>
      </c>
      <c r="I1130" s="9">
        <v>0</v>
      </c>
      <c r="J1130" s="9">
        <v>1</v>
      </c>
      <c r="K1130" s="9">
        <v>0</v>
      </c>
      <c r="L1130" s="8">
        <v>247199</v>
      </c>
      <c r="M1130" s="9">
        <v>4</v>
      </c>
      <c r="N1130" s="9">
        <f t="shared" si="181"/>
        <v>247194</v>
      </c>
      <c r="O1130" s="9">
        <f t="shared" si="182"/>
        <v>28</v>
      </c>
      <c r="P1130" s="7">
        <v>12.79</v>
      </c>
      <c r="Q1130" s="7">
        <f t="shared" si="187"/>
        <v>35.71</v>
      </c>
      <c r="R1130" s="9">
        <v>1</v>
      </c>
      <c r="S1130" s="9">
        <v>0</v>
      </c>
      <c r="T1130" s="9">
        <v>0</v>
      </c>
      <c r="U1130" s="9">
        <v>0</v>
      </c>
      <c r="V1130" s="9">
        <v>1</v>
      </c>
      <c r="W1130" s="25">
        <v>0</v>
      </c>
      <c r="X1130" s="9">
        <v>0</v>
      </c>
      <c r="Y1130" s="9">
        <v>1</v>
      </c>
      <c r="Z1130" s="25">
        <v>0</v>
      </c>
      <c r="AA1130" s="9">
        <v>1</v>
      </c>
      <c r="AB1130" s="25">
        <v>0</v>
      </c>
      <c r="AC1130" s="17">
        <v>1970</v>
      </c>
      <c r="AD1130" s="27">
        <f t="shared" ref="AD1130:AE1157" si="189">(1-$AF1130-$AG1130)/2</f>
        <v>0.11499999999999999</v>
      </c>
      <c r="AE1130" s="27">
        <f t="shared" si="189"/>
        <v>0.11499999999999999</v>
      </c>
      <c r="AF1130" s="27">
        <f>0.77-AG1130</f>
        <v>0.53</v>
      </c>
      <c r="AG1130" s="34">
        <v>0.24</v>
      </c>
      <c r="AH1130" s="33" t="s">
        <v>87</v>
      </c>
      <c r="AI1130" s="15" t="s">
        <v>87</v>
      </c>
      <c r="AJ1130">
        <v>1</v>
      </c>
      <c r="AK1130" s="31">
        <v>0</v>
      </c>
      <c r="AL1130" t="s">
        <v>87</v>
      </c>
      <c r="AM1130" s="31" t="s">
        <v>87</v>
      </c>
      <c r="AN1130">
        <v>0</v>
      </c>
      <c r="AO1130" s="15">
        <v>1</v>
      </c>
      <c r="AP1130" t="s">
        <v>87</v>
      </c>
      <c r="AQ1130" s="15" t="s">
        <v>87</v>
      </c>
      <c r="AR1130" s="15" t="s">
        <v>129</v>
      </c>
      <c r="AS1130">
        <v>1</v>
      </c>
      <c r="AT1130">
        <v>0</v>
      </c>
      <c r="AU1130">
        <v>0</v>
      </c>
      <c r="AV1130">
        <v>0</v>
      </c>
      <c r="AW1130">
        <v>0</v>
      </c>
      <c r="AX1130">
        <v>0</v>
      </c>
      <c r="AY1130" s="15">
        <v>0</v>
      </c>
      <c r="AZ1130">
        <v>1</v>
      </c>
      <c r="BA1130">
        <v>0</v>
      </c>
      <c r="BB1130" s="15">
        <v>0</v>
      </c>
      <c r="BC1130">
        <v>15553</v>
      </c>
      <c r="BD1130">
        <v>1935</v>
      </c>
      <c r="BE1130" s="21">
        <v>0.89700000000000002</v>
      </c>
      <c r="BF1130" s="21">
        <v>54.5</v>
      </c>
      <c r="BG1130">
        <v>0</v>
      </c>
      <c r="BH1130">
        <v>0</v>
      </c>
      <c r="BI1130">
        <v>0</v>
      </c>
      <c r="BJ1130">
        <v>0</v>
      </c>
      <c r="BK1130">
        <v>0</v>
      </c>
      <c r="BL1130" s="15">
        <v>1</v>
      </c>
      <c r="BM1130">
        <v>0</v>
      </c>
      <c r="BN1130">
        <v>0</v>
      </c>
      <c r="BO1130">
        <v>1</v>
      </c>
      <c r="BP1130" s="15">
        <v>0</v>
      </c>
      <c r="BQ1130">
        <v>0</v>
      </c>
      <c r="BR1130">
        <v>0</v>
      </c>
      <c r="BS1130" s="15">
        <v>1</v>
      </c>
      <c r="BT1130">
        <v>1</v>
      </c>
      <c r="BU1130">
        <v>1</v>
      </c>
      <c r="BV1130">
        <v>0</v>
      </c>
      <c r="BW1130">
        <v>0</v>
      </c>
      <c r="BX1130">
        <v>1</v>
      </c>
      <c r="BY1130">
        <v>0</v>
      </c>
      <c r="BZ1130">
        <v>0</v>
      </c>
      <c r="CA1130">
        <v>1</v>
      </c>
      <c r="CB1130">
        <v>0</v>
      </c>
      <c r="CC1130">
        <v>0</v>
      </c>
      <c r="CD1130">
        <v>1</v>
      </c>
      <c r="CE1130" s="15">
        <v>0</v>
      </c>
      <c r="CF1130">
        <v>3.0920000000000001</v>
      </c>
      <c r="CG1130">
        <v>3590</v>
      </c>
      <c r="CH1130">
        <v>1</v>
      </c>
      <c r="CI1130">
        <v>0</v>
      </c>
      <c r="CJ1130">
        <v>12</v>
      </c>
      <c r="CK1130" s="28" t="s">
        <v>80</v>
      </c>
    </row>
    <row r="1131" spans="1:89" x14ac:dyDescent="0.35">
      <c r="A1131">
        <v>1130</v>
      </c>
      <c r="B1131">
        <v>77</v>
      </c>
      <c r="C1131" s="21" t="s">
        <v>246</v>
      </c>
      <c r="D1131" s="11">
        <v>8.01</v>
      </c>
      <c r="E1131" s="12">
        <v>0.04</v>
      </c>
      <c r="F1131" s="7">
        <f t="shared" si="186"/>
        <v>200.25</v>
      </c>
      <c r="G1131" s="8">
        <v>0</v>
      </c>
      <c r="H1131" s="9">
        <v>0</v>
      </c>
      <c r="I1131" s="9">
        <v>0</v>
      </c>
      <c r="J1131" s="9">
        <v>1</v>
      </c>
      <c r="K1131" s="9">
        <v>0</v>
      </c>
      <c r="L1131" s="8">
        <v>247199</v>
      </c>
      <c r="M1131" s="9">
        <v>4</v>
      </c>
      <c r="N1131" s="9">
        <f t="shared" si="181"/>
        <v>247194</v>
      </c>
      <c r="O1131" s="9">
        <f t="shared" si="182"/>
        <v>28</v>
      </c>
      <c r="P1131" s="7">
        <v>12.79</v>
      </c>
      <c r="Q1131" s="7">
        <f t="shared" si="187"/>
        <v>35.71</v>
      </c>
      <c r="R1131" s="9">
        <v>1</v>
      </c>
      <c r="S1131" s="9">
        <v>0</v>
      </c>
      <c r="T1131" s="9">
        <v>0</v>
      </c>
      <c r="U1131" s="9">
        <v>0</v>
      </c>
      <c r="V1131" s="9">
        <v>1</v>
      </c>
      <c r="W1131" s="25">
        <v>0</v>
      </c>
      <c r="X1131" s="9">
        <v>0</v>
      </c>
      <c r="Y1131" s="9">
        <v>1</v>
      </c>
      <c r="Z1131" s="25">
        <v>0</v>
      </c>
      <c r="AA1131" s="9">
        <v>1</v>
      </c>
      <c r="AB1131" s="25">
        <v>0</v>
      </c>
      <c r="AC1131" s="17">
        <v>1970</v>
      </c>
      <c r="AD1131" s="27">
        <f t="shared" si="189"/>
        <v>0.11499999999999999</v>
      </c>
      <c r="AE1131" s="27">
        <f t="shared" si="189"/>
        <v>0.11499999999999999</v>
      </c>
      <c r="AF1131" s="27">
        <f>0.77-AG1131</f>
        <v>0.53</v>
      </c>
      <c r="AG1131" s="34">
        <v>0.24</v>
      </c>
      <c r="AH1131" s="33" t="s">
        <v>87</v>
      </c>
      <c r="AI1131" s="15" t="s">
        <v>87</v>
      </c>
      <c r="AJ1131">
        <v>1</v>
      </c>
      <c r="AK1131" s="31">
        <v>0</v>
      </c>
      <c r="AL1131" t="s">
        <v>87</v>
      </c>
      <c r="AM1131" s="31" t="s">
        <v>87</v>
      </c>
      <c r="AN1131">
        <v>0</v>
      </c>
      <c r="AO1131" s="15">
        <v>1</v>
      </c>
      <c r="AP1131" t="s">
        <v>87</v>
      </c>
      <c r="AQ1131" s="15" t="s">
        <v>87</v>
      </c>
      <c r="AR1131" s="15" t="s">
        <v>129</v>
      </c>
      <c r="AS1131">
        <v>1</v>
      </c>
      <c r="AT1131">
        <v>0</v>
      </c>
      <c r="AU1131">
        <v>0</v>
      </c>
      <c r="AV1131">
        <v>0</v>
      </c>
      <c r="AW1131">
        <v>0</v>
      </c>
      <c r="AX1131">
        <v>0</v>
      </c>
      <c r="AY1131" s="15">
        <v>0</v>
      </c>
      <c r="AZ1131">
        <v>1</v>
      </c>
      <c r="BA1131">
        <v>0</v>
      </c>
      <c r="BB1131" s="15">
        <v>0</v>
      </c>
      <c r="BC1131">
        <v>15553</v>
      </c>
      <c r="BD1131">
        <v>1935</v>
      </c>
      <c r="BE1131" s="21">
        <v>0.89700000000000002</v>
      </c>
      <c r="BF1131" s="21">
        <v>54.5</v>
      </c>
      <c r="BG1131">
        <v>1</v>
      </c>
      <c r="BH1131">
        <v>0</v>
      </c>
      <c r="BI1131">
        <v>0</v>
      </c>
      <c r="BJ1131">
        <v>0</v>
      </c>
      <c r="BK1131">
        <v>0</v>
      </c>
      <c r="BL1131" s="15">
        <v>0</v>
      </c>
      <c r="BM1131">
        <v>0</v>
      </c>
      <c r="BN1131">
        <v>0</v>
      </c>
      <c r="BO1131">
        <v>1</v>
      </c>
      <c r="BP1131" s="15">
        <v>0</v>
      </c>
      <c r="BQ1131">
        <v>0</v>
      </c>
      <c r="BR1131">
        <v>0</v>
      </c>
      <c r="BS1131" s="15">
        <v>0</v>
      </c>
      <c r="BT1131">
        <v>1</v>
      </c>
      <c r="BU1131">
        <v>1</v>
      </c>
      <c r="BV1131">
        <v>0</v>
      </c>
      <c r="BW1131">
        <v>0</v>
      </c>
      <c r="BX1131">
        <v>1</v>
      </c>
      <c r="BY1131">
        <v>0</v>
      </c>
      <c r="BZ1131">
        <v>0</v>
      </c>
      <c r="CA1131">
        <v>1</v>
      </c>
      <c r="CB1131">
        <v>0</v>
      </c>
      <c r="CC1131">
        <v>0</v>
      </c>
      <c r="CD1131">
        <v>1</v>
      </c>
      <c r="CE1131" s="15">
        <v>0</v>
      </c>
      <c r="CF1131">
        <v>3.0920000000000001</v>
      </c>
      <c r="CG1131">
        <v>3590</v>
      </c>
      <c r="CH1131">
        <v>1</v>
      </c>
      <c r="CI1131">
        <v>0</v>
      </c>
      <c r="CJ1131">
        <v>12</v>
      </c>
      <c r="CK1131" s="28" t="s">
        <v>80</v>
      </c>
    </row>
    <row r="1132" spans="1:89" x14ac:dyDescent="0.35">
      <c r="A1132">
        <v>1131</v>
      </c>
      <c r="B1132">
        <v>77</v>
      </c>
      <c r="C1132" s="21" t="s">
        <v>246</v>
      </c>
      <c r="D1132" s="11">
        <v>10.199999999999999</v>
      </c>
      <c r="E1132" s="12">
        <v>2.39</v>
      </c>
      <c r="F1132" s="7">
        <f t="shared" si="186"/>
        <v>4.2677824267782425</v>
      </c>
      <c r="G1132" s="8">
        <v>0</v>
      </c>
      <c r="H1132" s="9">
        <v>0</v>
      </c>
      <c r="I1132" s="9">
        <v>0</v>
      </c>
      <c r="J1132" s="9">
        <v>1</v>
      </c>
      <c r="K1132" s="9">
        <v>0</v>
      </c>
      <c r="L1132" s="8">
        <v>327509</v>
      </c>
      <c r="M1132" s="9">
        <v>4</v>
      </c>
      <c r="N1132" s="9">
        <f t="shared" si="181"/>
        <v>327504</v>
      </c>
      <c r="O1132" s="9">
        <f t="shared" si="182"/>
        <v>28</v>
      </c>
      <c r="P1132" s="7">
        <v>12.79</v>
      </c>
      <c r="Q1132" s="7">
        <f t="shared" si="187"/>
        <v>35.71</v>
      </c>
      <c r="R1132" s="9">
        <v>1</v>
      </c>
      <c r="S1132" s="9">
        <v>0</v>
      </c>
      <c r="T1132" s="9">
        <v>0</v>
      </c>
      <c r="U1132" s="9">
        <v>0</v>
      </c>
      <c r="V1132" s="9">
        <v>1</v>
      </c>
      <c r="W1132" s="25">
        <v>0</v>
      </c>
      <c r="X1132" s="9">
        <v>0</v>
      </c>
      <c r="Y1132" s="9">
        <v>1</v>
      </c>
      <c r="Z1132" s="25">
        <v>0</v>
      </c>
      <c r="AA1132" s="9">
        <v>1</v>
      </c>
      <c r="AB1132" s="25">
        <v>0</v>
      </c>
      <c r="AC1132" s="17">
        <v>1970</v>
      </c>
      <c r="AD1132" s="27">
        <f t="shared" si="189"/>
        <v>0.11499999999999999</v>
      </c>
      <c r="AE1132" s="27">
        <f t="shared" si="189"/>
        <v>0.11499999999999999</v>
      </c>
      <c r="AF1132" s="27">
        <f>0.77-AG1132</f>
        <v>0.53</v>
      </c>
      <c r="AG1132" s="34">
        <v>0.24</v>
      </c>
      <c r="AH1132" s="33" t="s">
        <v>87</v>
      </c>
      <c r="AI1132" s="15" t="s">
        <v>87</v>
      </c>
      <c r="AJ1132">
        <v>1</v>
      </c>
      <c r="AK1132" s="31">
        <v>0</v>
      </c>
      <c r="AL1132" t="s">
        <v>87</v>
      </c>
      <c r="AM1132" s="31" t="s">
        <v>87</v>
      </c>
      <c r="AN1132">
        <v>0</v>
      </c>
      <c r="AO1132" s="15">
        <v>1</v>
      </c>
      <c r="AP1132" t="s">
        <v>87</v>
      </c>
      <c r="AQ1132" s="15" t="s">
        <v>87</v>
      </c>
      <c r="AR1132" s="15" t="s">
        <v>129</v>
      </c>
      <c r="AS1132">
        <v>1</v>
      </c>
      <c r="AT1132">
        <v>0</v>
      </c>
      <c r="AU1132">
        <v>0</v>
      </c>
      <c r="AV1132">
        <v>0</v>
      </c>
      <c r="AW1132">
        <v>0</v>
      </c>
      <c r="AX1132">
        <v>0</v>
      </c>
      <c r="AY1132" s="15">
        <v>0</v>
      </c>
      <c r="AZ1132">
        <v>1</v>
      </c>
      <c r="BA1132">
        <v>0</v>
      </c>
      <c r="BB1132" s="15">
        <v>0</v>
      </c>
      <c r="BC1132">
        <v>15553</v>
      </c>
      <c r="BD1132">
        <v>1935</v>
      </c>
      <c r="BE1132" s="21">
        <v>0.89700000000000002</v>
      </c>
      <c r="BF1132" s="21">
        <v>54.5</v>
      </c>
      <c r="BG1132">
        <v>0</v>
      </c>
      <c r="BH1132">
        <v>0</v>
      </c>
      <c r="BI1132">
        <v>0</v>
      </c>
      <c r="BJ1132">
        <v>0</v>
      </c>
      <c r="BK1132">
        <v>0</v>
      </c>
      <c r="BL1132" s="15">
        <v>1</v>
      </c>
      <c r="BM1132">
        <v>0</v>
      </c>
      <c r="BN1132">
        <v>0</v>
      </c>
      <c r="BO1132">
        <v>1</v>
      </c>
      <c r="BP1132" s="15">
        <v>0</v>
      </c>
      <c r="BQ1132">
        <v>0</v>
      </c>
      <c r="BR1132">
        <v>0</v>
      </c>
      <c r="BS1132" s="15">
        <v>1</v>
      </c>
      <c r="BT1132">
        <v>1</v>
      </c>
      <c r="BU1132">
        <v>1</v>
      </c>
      <c r="BV1132">
        <v>0</v>
      </c>
      <c r="BW1132">
        <v>0</v>
      </c>
      <c r="BX1132">
        <v>1</v>
      </c>
      <c r="BY1132">
        <v>0</v>
      </c>
      <c r="BZ1132">
        <v>0</v>
      </c>
      <c r="CA1132">
        <v>1</v>
      </c>
      <c r="CB1132">
        <v>0</v>
      </c>
      <c r="CC1132">
        <v>0</v>
      </c>
      <c r="CD1132">
        <v>1</v>
      </c>
      <c r="CE1132" s="15">
        <v>0</v>
      </c>
      <c r="CF1132">
        <v>3.0920000000000001</v>
      </c>
      <c r="CG1132">
        <v>3590</v>
      </c>
      <c r="CH1132">
        <v>1</v>
      </c>
      <c r="CI1132">
        <v>0</v>
      </c>
      <c r="CJ1132">
        <v>12</v>
      </c>
      <c r="CK1132" s="28" t="s">
        <v>80</v>
      </c>
    </row>
    <row r="1133" spans="1:89" x14ac:dyDescent="0.35">
      <c r="A1133">
        <v>1132</v>
      </c>
      <c r="B1133">
        <v>77</v>
      </c>
      <c r="C1133" s="21" t="s">
        <v>246</v>
      </c>
      <c r="D1133" s="11">
        <v>7.09</v>
      </c>
      <c r="E1133" s="12">
        <v>0.03</v>
      </c>
      <c r="F1133" s="7">
        <f t="shared" si="186"/>
        <v>236.33333333333334</v>
      </c>
      <c r="G1133" s="8">
        <v>0</v>
      </c>
      <c r="H1133" s="9">
        <v>0</v>
      </c>
      <c r="I1133" s="9">
        <v>0</v>
      </c>
      <c r="J1133" s="9">
        <v>1</v>
      </c>
      <c r="K1133" s="9">
        <v>0</v>
      </c>
      <c r="L1133" s="8">
        <v>327509</v>
      </c>
      <c r="M1133" s="9">
        <v>4</v>
      </c>
      <c r="N1133" s="9">
        <f t="shared" si="181"/>
        <v>327504</v>
      </c>
      <c r="O1133" s="9">
        <f t="shared" si="182"/>
        <v>28</v>
      </c>
      <c r="P1133" s="7">
        <v>12.79</v>
      </c>
      <c r="Q1133" s="7">
        <f t="shared" si="187"/>
        <v>35.71</v>
      </c>
      <c r="R1133" s="9">
        <v>1</v>
      </c>
      <c r="S1133" s="9">
        <v>0</v>
      </c>
      <c r="T1133" s="9">
        <v>0</v>
      </c>
      <c r="U1133" s="9">
        <v>0</v>
      </c>
      <c r="V1133" s="9">
        <v>1</v>
      </c>
      <c r="W1133" s="25">
        <v>0</v>
      </c>
      <c r="X1133" s="9">
        <v>0</v>
      </c>
      <c r="Y1133" s="9">
        <v>1</v>
      </c>
      <c r="Z1133" s="25">
        <v>0</v>
      </c>
      <c r="AA1133" s="9">
        <v>1</v>
      </c>
      <c r="AB1133" s="25">
        <v>0</v>
      </c>
      <c r="AC1133" s="17">
        <v>1970</v>
      </c>
      <c r="AD1133" s="27">
        <f t="shared" si="189"/>
        <v>0.11499999999999999</v>
      </c>
      <c r="AE1133" s="27">
        <f t="shared" si="189"/>
        <v>0.11499999999999999</v>
      </c>
      <c r="AF1133" s="27">
        <f>0.77-AG1133</f>
        <v>0.53</v>
      </c>
      <c r="AG1133" s="34">
        <v>0.24</v>
      </c>
      <c r="AH1133" s="33" t="s">
        <v>87</v>
      </c>
      <c r="AI1133" s="15" t="s">
        <v>87</v>
      </c>
      <c r="AJ1133">
        <v>1</v>
      </c>
      <c r="AK1133" s="31">
        <v>0</v>
      </c>
      <c r="AL1133" t="s">
        <v>87</v>
      </c>
      <c r="AM1133" s="31" t="s">
        <v>87</v>
      </c>
      <c r="AN1133">
        <v>0</v>
      </c>
      <c r="AO1133" s="15">
        <v>1</v>
      </c>
      <c r="AP1133" t="s">
        <v>87</v>
      </c>
      <c r="AQ1133" s="15" t="s">
        <v>87</v>
      </c>
      <c r="AR1133" s="15" t="s">
        <v>129</v>
      </c>
      <c r="AS1133">
        <v>1</v>
      </c>
      <c r="AT1133">
        <v>0</v>
      </c>
      <c r="AU1133">
        <v>0</v>
      </c>
      <c r="AV1133">
        <v>0</v>
      </c>
      <c r="AW1133">
        <v>0</v>
      </c>
      <c r="AX1133">
        <v>0</v>
      </c>
      <c r="AY1133" s="15">
        <v>0</v>
      </c>
      <c r="AZ1133">
        <v>1</v>
      </c>
      <c r="BA1133">
        <v>0</v>
      </c>
      <c r="BB1133" s="15">
        <v>0</v>
      </c>
      <c r="BC1133">
        <v>15553</v>
      </c>
      <c r="BD1133">
        <v>1935</v>
      </c>
      <c r="BE1133" s="21">
        <v>0.89700000000000002</v>
      </c>
      <c r="BF1133" s="21">
        <v>54.5</v>
      </c>
      <c r="BG1133">
        <v>1</v>
      </c>
      <c r="BH1133">
        <v>0</v>
      </c>
      <c r="BI1133">
        <v>0</v>
      </c>
      <c r="BJ1133">
        <v>0</v>
      </c>
      <c r="BK1133">
        <v>0</v>
      </c>
      <c r="BL1133" s="15">
        <v>0</v>
      </c>
      <c r="BM1133">
        <v>0</v>
      </c>
      <c r="BN1133">
        <v>0</v>
      </c>
      <c r="BO1133">
        <v>1</v>
      </c>
      <c r="BP1133" s="15">
        <v>0</v>
      </c>
      <c r="BQ1133">
        <v>0</v>
      </c>
      <c r="BR1133">
        <v>0</v>
      </c>
      <c r="BS1133" s="15">
        <v>0</v>
      </c>
      <c r="BT1133">
        <v>1</v>
      </c>
      <c r="BU1133">
        <v>1</v>
      </c>
      <c r="BV1133">
        <v>0</v>
      </c>
      <c r="BW1133">
        <v>0</v>
      </c>
      <c r="BX1133">
        <v>1</v>
      </c>
      <c r="BY1133">
        <v>0</v>
      </c>
      <c r="BZ1133">
        <v>0</v>
      </c>
      <c r="CA1133">
        <v>1</v>
      </c>
      <c r="CB1133">
        <v>0</v>
      </c>
      <c r="CC1133">
        <v>0</v>
      </c>
      <c r="CD1133">
        <v>1</v>
      </c>
      <c r="CE1133" s="15">
        <v>0</v>
      </c>
      <c r="CF1133">
        <v>3.0920000000000001</v>
      </c>
      <c r="CG1133">
        <v>3590</v>
      </c>
      <c r="CH1133">
        <v>1</v>
      </c>
      <c r="CI1133">
        <v>0</v>
      </c>
      <c r="CJ1133">
        <v>12</v>
      </c>
      <c r="CK1133" s="28" t="s">
        <v>80</v>
      </c>
    </row>
    <row r="1134" spans="1:89" x14ac:dyDescent="0.35">
      <c r="A1134">
        <v>1133</v>
      </c>
      <c r="B1134">
        <v>77</v>
      </c>
      <c r="C1134" s="21" t="s">
        <v>246</v>
      </c>
      <c r="D1134" s="11">
        <v>5.73</v>
      </c>
      <c r="E1134" s="12">
        <v>0.03</v>
      </c>
      <c r="F1134" s="7">
        <f t="shared" si="186"/>
        <v>191.00000000000003</v>
      </c>
      <c r="G1134" s="8">
        <v>0</v>
      </c>
      <c r="H1134" s="9">
        <v>0</v>
      </c>
      <c r="I1134" s="9">
        <v>0</v>
      </c>
      <c r="J1134" s="9">
        <v>1</v>
      </c>
      <c r="K1134" s="9">
        <v>0</v>
      </c>
      <c r="L1134" s="8">
        <v>486926</v>
      </c>
      <c r="M1134" s="9">
        <v>10</v>
      </c>
      <c r="N1134" s="9">
        <f t="shared" si="181"/>
        <v>486915</v>
      </c>
      <c r="O1134" s="9">
        <f t="shared" si="182"/>
        <v>28</v>
      </c>
      <c r="P1134" s="7">
        <v>13.56</v>
      </c>
      <c r="Q1134" s="7">
        <f t="shared" si="187"/>
        <v>24.939999999999998</v>
      </c>
      <c r="R1134" s="9">
        <v>1</v>
      </c>
      <c r="S1134" s="9">
        <v>0</v>
      </c>
      <c r="T1134" s="9">
        <v>0</v>
      </c>
      <c r="U1134" s="9">
        <v>0</v>
      </c>
      <c r="V1134" s="9">
        <v>1</v>
      </c>
      <c r="W1134" s="25">
        <v>0</v>
      </c>
      <c r="X1134" s="9">
        <v>0</v>
      </c>
      <c r="Y1134" s="9">
        <v>1</v>
      </c>
      <c r="Z1134" s="25">
        <v>0</v>
      </c>
      <c r="AA1134" s="9">
        <v>1</v>
      </c>
      <c r="AB1134" s="25">
        <v>0</v>
      </c>
      <c r="AC1134" s="17">
        <v>1980</v>
      </c>
      <c r="AD1134" s="27">
        <f t="shared" si="189"/>
        <v>6.9999999999999979E-2</v>
      </c>
      <c r="AE1134" s="27">
        <f t="shared" si="189"/>
        <v>6.9999999999999979E-2</v>
      </c>
      <c r="AF1134" s="27">
        <f t="shared" ref="AF1134:AF1141" si="190">0.86-AG1134</f>
        <v>0.56000000000000005</v>
      </c>
      <c r="AG1134" s="34">
        <v>0.3</v>
      </c>
      <c r="AH1134" s="33" t="s">
        <v>87</v>
      </c>
      <c r="AI1134" s="15" t="s">
        <v>87</v>
      </c>
      <c r="AJ1134">
        <v>1</v>
      </c>
      <c r="AK1134" s="31">
        <v>0</v>
      </c>
      <c r="AL1134" t="s">
        <v>87</v>
      </c>
      <c r="AM1134" s="31" t="s">
        <v>87</v>
      </c>
      <c r="AN1134">
        <v>0</v>
      </c>
      <c r="AO1134" s="15">
        <v>1</v>
      </c>
      <c r="AP1134" t="s">
        <v>87</v>
      </c>
      <c r="AQ1134" s="15" t="s">
        <v>87</v>
      </c>
      <c r="AR1134" s="15" t="s">
        <v>129</v>
      </c>
      <c r="AS1134">
        <v>1</v>
      </c>
      <c r="AT1134">
        <v>0</v>
      </c>
      <c r="AU1134">
        <v>0</v>
      </c>
      <c r="AV1134">
        <v>0</v>
      </c>
      <c r="AW1134">
        <v>0</v>
      </c>
      <c r="AX1134">
        <v>0</v>
      </c>
      <c r="AY1134" s="15">
        <v>0</v>
      </c>
      <c r="AZ1134">
        <v>1</v>
      </c>
      <c r="BA1134">
        <v>0</v>
      </c>
      <c r="BB1134" s="15">
        <v>0</v>
      </c>
      <c r="BC1134">
        <v>19291</v>
      </c>
      <c r="BD1134">
        <v>1766</v>
      </c>
      <c r="BE1134" s="21">
        <v>0.91900000000000004</v>
      </c>
      <c r="BF1134" s="21">
        <v>44.5</v>
      </c>
      <c r="BG1134">
        <v>1</v>
      </c>
      <c r="BH1134">
        <v>0</v>
      </c>
      <c r="BI1134">
        <v>0</v>
      </c>
      <c r="BJ1134">
        <v>0</v>
      </c>
      <c r="BK1134">
        <v>0</v>
      </c>
      <c r="BL1134" s="15">
        <v>0</v>
      </c>
      <c r="BM1134">
        <v>0</v>
      </c>
      <c r="BN1134">
        <v>0</v>
      </c>
      <c r="BO1134">
        <v>1</v>
      </c>
      <c r="BP1134" s="15">
        <v>0</v>
      </c>
      <c r="BQ1134">
        <v>0</v>
      </c>
      <c r="BR1134">
        <v>0</v>
      </c>
      <c r="BS1134" s="15">
        <v>0</v>
      </c>
      <c r="BT1134">
        <v>0</v>
      </c>
      <c r="BU1134">
        <v>0</v>
      </c>
      <c r="BV1134">
        <v>0</v>
      </c>
      <c r="BW1134">
        <v>0</v>
      </c>
      <c r="BX1134">
        <v>0</v>
      </c>
      <c r="BY1134">
        <v>0</v>
      </c>
      <c r="BZ1134">
        <v>0</v>
      </c>
      <c r="CA1134">
        <v>1</v>
      </c>
      <c r="CB1134">
        <v>0</v>
      </c>
      <c r="CC1134">
        <v>0</v>
      </c>
      <c r="CD1134">
        <v>0</v>
      </c>
      <c r="CE1134" s="15">
        <v>0</v>
      </c>
      <c r="CF1134">
        <v>3.0920000000000001</v>
      </c>
      <c r="CG1134">
        <v>3590</v>
      </c>
      <c r="CH1134">
        <v>1</v>
      </c>
      <c r="CI1134">
        <v>0</v>
      </c>
      <c r="CJ1134">
        <v>12</v>
      </c>
      <c r="CK1134" s="28" t="s">
        <v>80</v>
      </c>
    </row>
    <row r="1135" spans="1:89" x14ac:dyDescent="0.35">
      <c r="A1135">
        <v>1134</v>
      </c>
      <c r="B1135">
        <v>77</v>
      </c>
      <c r="C1135" s="21" t="s">
        <v>246</v>
      </c>
      <c r="D1135" s="11">
        <v>5.53</v>
      </c>
      <c r="E1135" s="12">
        <v>1.38</v>
      </c>
      <c r="F1135" s="7">
        <f t="shared" ref="F1135:F1157" si="191">D1135/E1135</f>
        <v>4.0072463768115947</v>
      </c>
      <c r="G1135" s="8">
        <v>0</v>
      </c>
      <c r="H1135" s="9">
        <v>0</v>
      </c>
      <c r="I1135" s="9">
        <v>0</v>
      </c>
      <c r="J1135" s="9">
        <v>1</v>
      </c>
      <c r="K1135" s="9">
        <v>0</v>
      </c>
      <c r="L1135" s="8">
        <v>486926</v>
      </c>
      <c r="M1135" s="9">
        <v>10</v>
      </c>
      <c r="N1135" s="9">
        <f t="shared" si="181"/>
        <v>486915</v>
      </c>
      <c r="O1135" s="9">
        <f t="shared" si="182"/>
        <v>28</v>
      </c>
      <c r="P1135" s="7">
        <v>13.56</v>
      </c>
      <c r="Q1135" s="7">
        <f t="shared" si="187"/>
        <v>24.939999999999998</v>
      </c>
      <c r="R1135" s="9">
        <v>1</v>
      </c>
      <c r="S1135" s="9">
        <v>0</v>
      </c>
      <c r="T1135" s="9">
        <v>0</v>
      </c>
      <c r="U1135" s="9">
        <v>0</v>
      </c>
      <c r="V1135" s="9">
        <v>1</v>
      </c>
      <c r="W1135" s="25">
        <v>0</v>
      </c>
      <c r="X1135" s="9">
        <v>0</v>
      </c>
      <c r="Y1135" s="9">
        <v>1</v>
      </c>
      <c r="Z1135" s="25">
        <v>0</v>
      </c>
      <c r="AA1135" s="9">
        <v>1</v>
      </c>
      <c r="AB1135" s="25">
        <v>0</v>
      </c>
      <c r="AC1135" s="17">
        <v>1980</v>
      </c>
      <c r="AD1135" s="27">
        <f t="shared" si="189"/>
        <v>6.9999999999999979E-2</v>
      </c>
      <c r="AE1135" s="27">
        <f t="shared" si="189"/>
        <v>6.9999999999999979E-2</v>
      </c>
      <c r="AF1135" s="27">
        <f t="shared" si="190"/>
        <v>0.56000000000000005</v>
      </c>
      <c r="AG1135" s="34">
        <v>0.3</v>
      </c>
      <c r="AH1135" s="33" t="s">
        <v>87</v>
      </c>
      <c r="AI1135" s="15" t="s">
        <v>87</v>
      </c>
      <c r="AJ1135">
        <v>1</v>
      </c>
      <c r="AK1135" s="31">
        <v>0</v>
      </c>
      <c r="AL1135" t="s">
        <v>87</v>
      </c>
      <c r="AM1135" s="31" t="s">
        <v>87</v>
      </c>
      <c r="AN1135">
        <v>0</v>
      </c>
      <c r="AO1135" s="15">
        <v>1</v>
      </c>
      <c r="AP1135" t="s">
        <v>87</v>
      </c>
      <c r="AQ1135" s="15" t="s">
        <v>87</v>
      </c>
      <c r="AR1135" s="15" t="s">
        <v>129</v>
      </c>
      <c r="AS1135">
        <v>1</v>
      </c>
      <c r="AT1135">
        <v>0</v>
      </c>
      <c r="AU1135">
        <v>0</v>
      </c>
      <c r="AV1135">
        <v>0</v>
      </c>
      <c r="AW1135">
        <v>0</v>
      </c>
      <c r="AX1135">
        <v>0</v>
      </c>
      <c r="AY1135" s="15">
        <v>0</v>
      </c>
      <c r="AZ1135">
        <v>1</v>
      </c>
      <c r="BA1135">
        <v>0</v>
      </c>
      <c r="BB1135" s="15">
        <v>0</v>
      </c>
      <c r="BC1135">
        <v>19291</v>
      </c>
      <c r="BD1135">
        <v>1766</v>
      </c>
      <c r="BE1135" s="21">
        <v>0.91900000000000004</v>
      </c>
      <c r="BF1135" s="21">
        <v>44.5</v>
      </c>
      <c r="BG1135">
        <v>0</v>
      </c>
      <c r="BH1135">
        <v>0</v>
      </c>
      <c r="BI1135">
        <v>1</v>
      </c>
      <c r="BJ1135">
        <v>0</v>
      </c>
      <c r="BK1135">
        <v>0</v>
      </c>
      <c r="BL1135" s="15">
        <v>0</v>
      </c>
      <c r="BM1135">
        <v>0</v>
      </c>
      <c r="BN1135">
        <v>0</v>
      </c>
      <c r="BO1135">
        <v>1</v>
      </c>
      <c r="BP1135" s="15">
        <v>0</v>
      </c>
      <c r="BQ1135">
        <v>0</v>
      </c>
      <c r="BR1135">
        <v>0</v>
      </c>
      <c r="BS1135" s="15">
        <v>0</v>
      </c>
      <c r="BT1135">
        <v>0</v>
      </c>
      <c r="BU1135">
        <v>0</v>
      </c>
      <c r="BV1135">
        <v>0</v>
      </c>
      <c r="BW1135">
        <v>0</v>
      </c>
      <c r="BX1135">
        <v>0</v>
      </c>
      <c r="BY1135">
        <v>0</v>
      </c>
      <c r="BZ1135">
        <v>0</v>
      </c>
      <c r="CA1135">
        <v>1</v>
      </c>
      <c r="CB1135">
        <v>0</v>
      </c>
      <c r="CC1135">
        <v>0</v>
      </c>
      <c r="CD1135">
        <v>0</v>
      </c>
      <c r="CE1135" s="15">
        <v>0</v>
      </c>
      <c r="CF1135">
        <v>3.0920000000000001</v>
      </c>
      <c r="CG1135">
        <v>3590</v>
      </c>
      <c r="CH1135">
        <v>1</v>
      </c>
      <c r="CI1135">
        <v>0</v>
      </c>
      <c r="CJ1135">
        <v>12</v>
      </c>
      <c r="CK1135" s="28" t="s">
        <v>80</v>
      </c>
    </row>
    <row r="1136" spans="1:89" x14ac:dyDescent="0.35">
      <c r="A1136">
        <v>1135</v>
      </c>
      <c r="B1136">
        <v>77</v>
      </c>
      <c r="C1136" s="21" t="s">
        <v>246</v>
      </c>
      <c r="D1136" s="11">
        <v>5.73</v>
      </c>
      <c r="E1136" s="12">
        <v>0.03</v>
      </c>
      <c r="F1136" s="7">
        <f t="shared" si="191"/>
        <v>191.00000000000003</v>
      </c>
      <c r="G1136" s="8">
        <v>0</v>
      </c>
      <c r="H1136" s="9">
        <v>0</v>
      </c>
      <c r="I1136" s="9">
        <v>0</v>
      </c>
      <c r="J1136" s="9">
        <v>1</v>
      </c>
      <c r="K1136" s="9">
        <v>0</v>
      </c>
      <c r="L1136" s="8">
        <v>486926</v>
      </c>
      <c r="M1136" s="9">
        <v>12</v>
      </c>
      <c r="N1136" s="9">
        <f t="shared" si="181"/>
        <v>486913</v>
      </c>
      <c r="O1136" s="9">
        <f t="shared" si="182"/>
        <v>28</v>
      </c>
      <c r="P1136" s="7">
        <v>13.56</v>
      </c>
      <c r="Q1136" s="7">
        <f t="shared" si="187"/>
        <v>24.939999999999998</v>
      </c>
      <c r="R1136" s="9">
        <v>1</v>
      </c>
      <c r="S1136" s="9">
        <v>0</v>
      </c>
      <c r="T1136" s="9">
        <v>0</v>
      </c>
      <c r="U1136" s="9">
        <v>0</v>
      </c>
      <c r="V1136" s="9">
        <v>1</v>
      </c>
      <c r="W1136" s="25">
        <v>0</v>
      </c>
      <c r="X1136" s="9">
        <v>0</v>
      </c>
      <c r="Y1136" s="9">
        <v>1</v>
      </c>
      <c r="Z1136" s="25">
        <v>0</v>
      </c>
      <c r="AA1136" s="9">
        <v>1</v>
      </c>
      <c r="AB1136" s="25">
        <v>0</v>
      </c>
      <c r="AC1136" s="17">
        <v>1980</v>
      </c>
      <c r="AD1136" s="27">
        <f t="shared" si="189"/>
        <v>6.9999999999999979E-2</v>
      </c>
      <c r="AE1136" s="27">
        <f t="shared" si="189"/>
        <v>6.9999999999999979E-2</v>
      </c>
      <c r="AF1136" s="27">
        <f t="shared" si="190"/>
        <v>0.56000000000000005</v>
      </c>
      <c r="AG1136" s="34">
        <v>0.3</v>
      </c>
      <c r="AH1136" s="33" t="s">
        <v>87</v>
      </c>
      <c r="AI1136" s="15" t="s">
        <v>87</v>
      </c>
      <c r="AJ1136">
        <v>1</v>
      </c>
      <c r="AK1136" s="31">
        <v>0</v>
      </c>
      <c r="AL1136" t="s">
        <v>87</v>
      </c>
      <c r="AM1136" s="31" t="s">
        <v>87</v>
      </c>
      <c r="AN1136">
        <v>0</v>
      </c>
      <c r="AO1136" s="15">
        <v>1</v>
      </c>
      <c r="AP1136" t="s">
        <v>87</v>
      </c>
      <c r="AQ1136" s="15" t="s">
        <v>87</v>
      </c>
      <c r="AR1136" s="15" t="s">
        <v>129</v>
      </c>
      <c r="AS1136">
        <v>1</v>
      </c>
      <c r="AT1136">
        <v>0</v>
      </c>
      <c r="AU1136">
        <v>0</v>
      </c>
      <c r="AV1136">
        <v>0</v>
      </c>
      <c r="AW1136">
        <v>0</v>
      </c>
      <c r="AX1136">
        <v>0</v>
      </c>
      <c r="AY1136" s="15">
        <v>0</v>
      </c>
      <c r="AZ1136">
        <v>1</v>
      </c>
      <c r="BA1136">
        <v>0</v>
      </c>
      <c r="BB1136" s="15">
        <v>0</v>
      </c>
      <c r="BC1136">
        <v>19291</v>
      </c>
      <c r="BD1136">
        <v>1766</v>
      </c>
      <c r="BE1136" s="21">
        <v>0.91900000000000004</v>
      </c>
      <c r="BF1136" s="21">
        <v>44.5</v>
      </c>
      <c r="BG1136">
        <v>1</v>
      </c>
      <c r="BH1136">
        <v>0</v>
      </c>
      <c r="BI1136">
        <v>0</v>
      </c>
      <c r="BJ1136">
        <v>0</v>
      </c>
      <c r="BK1136">
        <v>0</v>
      </c>
      <c r="BL1136" s="15">
        <v>0</v>
      </c>
      <c r="BM1136">
        <v>0</v>
      </c>
      <c r="BN1136">
        <v>0</v>
      </c>
      <c r="BO1136">
        <v>1</v>
      </c>
      <c r="BP1136" s="15">
        <v>0</v>
      </c>
      <c r="BQ1136">
        <v>0</v>
      </c>
      <c r="BR1136">
        <v>0</v>
      </c>
      <c r="BS1136" s="15">
        <v>0</v>
      </c>
      <c r="BT1136">
        <v>1</v>
      </c>
      <c r="BU1136">
        <v>1</v>
      </c>
      <c r="BV1136">
        <v>0</v>
      </c>
      <c r="BW1136">
        <v>0</v>
      </c>
      <c r="BX1136">
        <v>0</v>
      </c>
      <c r="BY1136">
        <v>0</v>
      </c>
      <c r="BZ1136">
        <v>0</v>
      </c>
      <c r="CA1136">
        <v>1</v>
      </c>
      <c r="CB1136">
        <v>0</v>
      </c>
      <c r="CC1136">
        <v>0</v>
      </c>
      <c r="CD1136">
        <v>0</v>
      </c>
      <c r="CE1136" s="15">
        <v>0</v>
      </c>
      <c r="CF1136">
        <v>3.0920000000000001</v>
      </c>
      <c r="CG1136">
        <v>3590</v>
      </c>
      <c r="CH1136">
        <v>1</v>
      </c>
      <c r="CI1136">
        <v>0</v>
      </c>
      <c r="CJ1136">
        <v>12</v>
      </c>
      <c r="CK1136" s="28" t="s">
        <v>80</v>
      </c>
    </row>
    <row r="1137" spans="1:89" x14ac:dyDescent="0.35">
      <c r="A1137">
        <v>1136</v>
      </c>
      <c r="B1137">
        <v>77</v>
      </c>
      <c r="C1137" s="21" t="s">
        <v>246</v>
      </c>
      <c r="D1137" s="11">
        <v>9.48</v>
      </c>
      <c r="E1137" s="12">
        <v>2.23</v>
      </c>
      <c r="F1137" s="7">
        <f t="shared" si="191"/>
        <v>4.2511210762331837</v>
      </c>
      <c r="G1137" s="8">
        <v>0</v>
      </c>
      <c r="H1137" s="9">
        <v>0</v>
      </c>
      <c r="I1137" s="9">
        <v>0</v>
      </c>
      <c r="J1137" s="9">
        <v>1</v>
      </c>
      <c r="K1137" s="9">
        <v>0</v>
      </c>
      <c r="L1137" s="8">
        <v>486926</v>
      </c>
      <c r="M1137" s="9">
        <v>12</v>
      </c>
      <c r="N1137" s="9">
        <f t="shared" si="181"/>
        <v>486913</v>
      </c>
      <c r="O1137" s="9">
        <f t="shared" si="182"/>
        <v>28</v>
      </c>
      <c r="P1137" s="7">
        <v>13.56</v>
      </c>
      <c r="Q1137" s="7">
        <f t="shared" si="187"/>
        <v>24.939999999999998</v>
      </c>
      <c r="R1137" s="9">
        <v>1</v>
      </c>
      <c r="S1137" s="9">
        <v>0</v>
      </c>
      <c r="T1137" s="9">
        <v>0</v>
      </c>
      <c r="U1137" s="9">
        <v>0</v>
      </c>
      <c r="V1137" s="9">
        <v>1</v>
      </c>
      <c r="W1137" s="25">
        <v>0</v>
      </c>
      <c r="X1137" s="9">
        <v>0</v>
      </c>
      <c r="Y1137" s="9">
        <v>1</v>
      </c>
      <c r="Z1137" s="25">
        <v>0</v>
      </c>
      <c r="AA1137" s="9">
        <v>1</v>
      </c>
      <c r="AB1137" s="25">
        <v>0</v>
      </c>
      <c r="AC1137" s="17">
        <v>1980</v>
      </c>
      <c r="AD1137" s="27">
        <f t="shared" si="189"/>
        <v>6.9999999999999979E-2</v>
      </c>
      <c r="AE1137" s="27">
        <f t="shared" si="189"/>
        <v>6.9999999999999979E-2</v>
      </c>
      <c r="AF1137" s="27">
        <f t="shared" si="190"/>
        <v>0.56000000000000005</v>
      </c>
      <c r="AG1137" s="34">
        <v>0.3</v>
      </c>
      <c r="AH1137" s="33" t="s">
        <v>87</v>
      </c>
      <c r="AI1137" s="15" t="s">
        <v>87</v>
      </c>
      <c r="AJ1137">
        <v>1</v>
      </c>
      <c r="AK1137" s="31">
        <v>0</v>
      </c>
      <c r="AL1137" t="s">
        <v>87</v>
      </c>
      <c r="AM1137" s="31" t="s">
        <v>87</v>
      </c>
      <c r="AN1137">
        <v>0</v>
      </c>
      <c r="AO1137" s="15">
        <v>1</v>
      </c>
      <c r="AP1137" t="s">
        <v>87</v>
      </c>
      <c r="AQ1137" s="15" t="s">
        <v>87</v>
      </c>
      <c r="AR1137" s="15" t="s">
        <v>129</v>
      </c>
      <c r="AS1137">
        <v>1</v>
      </c>
      <c r="AT1137">
        <v>0</v>
      </c>
      <c r="AU1137">
        <v>0</v>
      </c>
      <c r="AV1137">
        <v>0</v>
      </c>
      <c r="AW1137">
        <v>0</v>
      </c>
      <c r="AX1137">
        <v>0</v>
      </c>
      <c r="AY1137" s="15">
        <v>0</v>
      </c>
      <c r="AZ1137">
        <v>1</v>
      </c>
      <c r="BA1137">
        <v>0</v>
      </c>
      <c r="BB1137" s="15">
        <v>0</v>
      </c>
      <c r="BC1137">
        <v>19291</v>
      </c>
      <c r="BD1137">
        <v>1766</v>
      </c>
      <c r="BE1137" s="21">
        <v>0.91900000000000004</v>
      </c>
      <c r="BF1137" s="21">
        <v>44.5</v>
      </c>
      <c r="BG1137">
        <v>0</v>
      </c>
      <c r="BH1137">
        <v>0</v>
      </c>
      <c r="BI1137">
        <v>1</v>
      </c>
      <c r="BJ1137">
        <v>0</v>
      </c>
      <c r="BK1137">
        <v>0</v>
      </c>
      <c r="BL1137" s="15">
        <v>0</v>
      </c>
      <c r="BM1137">
        <v>0</v>
      </c>
      <c r="BN1137">
        <v>0</v>
      </c>
      <c r="BO1137">
        <v>1</v>
      </c>
      <c r="BP1137" s="15">
        <v>0</v>
      </c>
      <c r="BQ1137">
        <v>0</v>
      </c>
      <c r="BR1137">
        <v>0</v>
      </c>
      <c r="BS1137" s="15">
        <v>0</v>
      </c>
      <c r="BT1137">
        <v>1</v>
      </c>
      <c r="BU1137">
        <v>1</v>
      </c>
      <c r="BV1137">
        <v>0</v>
      </c>
      <c r="BW1137">
        <v>0</v>
      </c>
      <c r="BX1137">
        <v>0</v>
      </c>
      <c r="BY1137">
        <v>0</v>
      </c>
      <c r="BZ1137">
        <v>0</v>
      </c>
      <c r="CA1137">
        <v>1</v>
      </c>
      <c r="CB1137">
        <v>0</v>
      </c>
      <c r="CC1137">
        <v>0</v>
      </c>
      <c r="CD1137">
        <v>0</v>
      </c>
      <c r="CE1137" s="15">
        <v>0</v>
      </c>
      <c r="CF1137">
        <v>3.0920000000000001</v>
      </c>
      <c r="CG1137">
        <v>3590</v>
      </c>
      <c r="CH1137">
        <v>1</v>
      </c>
      <c r="CI1137">
        <v>0</v>
      </c>
      <c r="CJ1137">
        <v>12</v>
      </c>
      <c r="CK1137" s="28" t="s">
        <v>80</v>
      </c>
    </row>
    <row r="1138" spans="1:89" x14ac:dyDescent="0.35">
      <c r="A1138">
        <v>1137</v>
      </c>
      <c r="B1138">
        <v>77</v>
      </c>
      <c r="C1138" s="21" t="s">
        <v>246</v>
      </c>
      <c r="D1138" s="11">
        <v>5.2</v>
      </c>
      <c r="E1138" s="12">
        <v>0.03</v>
      </c>
      <c r="F1138" s="7">
        <f t="shared" si="191"/>
        <v>173.33333333333334</v>
      </c>
      <c r="G1138" s="8">
        <v>0</v>
      </c>
      <c r="H1138" s="9">
        <v>0</v>
      </c>
      <c r="I1138" s="9">
        <v>0</v>
      </c>
      <c r="J1138" s="9">
        <v>1</v>
      </c>
      <c r="K1138" s="9">
        <v>0</v>
      </c>
      <c r="L1138" s="8">
        <v>486926</v>
      </c>
      <c r="M1138" s="9">
        <v>21</v>
      </c>
      <c r="N1138" s="9">
        <f t="shared" si="181"/>
        <v>486904</v>
      </c>
      <c r="O1138" s="9">
        <f t="shared" si="182"/>
        <v>28</v>
      </c>
      <c r="P1138" s="7">
        <v>13.56</v>
      </c>
      <c r="Q1138" s="7">
        <f t="shared" si="187"/>
        <v>24.939999999999998</v>
      </c>
      <c r="R1138" s="9">
        <v>1</v>
      </c>
      <c r="S1138" s="9">
        <v>0</v>
      </c>
      <c r="T1138" s="9">
        <v>0</v>
      </c>
      <c r="U1138" s="9">
        <v>0</v>
      </c>
      <c r="V1138" s="9">
        <v>1</v>
      </c>
      <c r="W1138" s="25">
        <v>0</v>
      </c>
      <c r="X1138" s="9">
        <v>0</v>
      </c>
      <c r="Y1138" s="9">
        <v>1</v>
      </c>
      <c r="Z1138" s="25">
        <v>0</v>
      </c>
      <c r="AA1138" s="9">
        <v>1</v>
      </c>
      <c r="AB1138" s="25">
        <v>0</v>
      </c>
      <c r="AC1138" s="17">
        <v>1980</v>
      </c>
      <c r="AD1138" s="27">
        <f t="shared" si="189"/>
        <v>6.9999999999999979E-2</v>
      </c>
      <c r="AE1138" s="27">
        <f t="shared" si="189"/>
        <v>6.9999999999999979E-2</v>
      </c>
      <c r="AF1138" s="27">
        <f t="shared" si="190"/>
        <v>0.56000000000000005</v>
      </c>
      <c r="AG1138" s="34">
        <v>0.3</v>
      </c>
      <c r="AH1138" s="33" t="s">
        <v>87</v>
      </c>
      <c r="AI1138" s="15" t="s">
        <v>87</v>
      </c>
      <c r="AJ1138">
        <v>1</v>
      </c>
      <c r="AK1138" s="31">
        <v>0</v>
      </c>
      <c r="AL1138" t="s">
        <v>87</v>
      </c>
      <c r="AM1138" s="31" t="s">
        <v>87</v>
      </c>
      <c r="AN1138">
        <v>0</v>
      </c>
      <c r="AO1138" s="15">
        <v>1</v>
      </c>
      <c r="AP1138" t="s">
        <v>87</v>
      </c>
      <c r="AQ1138" s="15" t="s">
        <v>87</v>
      </c>
      <c r="AR1138" s="15" t="s">
        <v>129</v>
      </c>
      <c r="AS1138">
        <v>1</v>
      </c>
      <c r="AT1138">
        <v>0</v>
      </c>
      <c r="AU1138">
        <v>0</v>
      </c>
      <c r="AV1138">
        <v>0</v>
      </c>
      <c r="AW1138">
        <v>0</v>
      </c>
      <c r="AX1138">
        <v>0</v>
      </c>
      <c r="AY1138" s="15">
        <v>0</v>
      </c>
      <c r="AZ1138">
        <v>1</v>
      </c>
      <c r="BA1138">
        <v>0</v>
      </c>
      <c r="BB1138" s="15">
        <v>0</v>
      </c>
      <c r="BC1138">
        <v>19291</v>
      </c>
      <c r="BD1138">
        <v>1766</v>
      </c>
      <c r="BE1138" s="21">
        <v>0.91900000000000004</v>
      </c>
      <c r="BF1138" s="21">
        <v>44.5</v>
      </c>
      <c r="BG1138">
        <v>1</v>
      </c>
      <c r="BH1138">
        <v>0</v>
      </c>
      <c r="BI1138">
        <v>0</v>
      </c>
      <c r="BJ1138">
        <v>0</v>
      </c>
      <c r="BK1138">
        <v>0</v>
      </c>
      <c r="BL1138" s="15">
        <v>0</v>
      </c>
      <c r="BM1138">
        <v>0</v>
      </c>
      <c r="BN1138">
        <v>0</v>
      </c>
      <c r="BO1138">
        <v>1</v>
      </c>
      <c r="BP1138" s="15">
        <v>0</v>
      </c>
      <c r="BQ1138">
        <v>0</v>
      </c>
      <c r="BR1138">
        <v>0</v>
      </c>
      <c r="BS1138" s="15">
        <v>0</v>
      </c>
      <c r="BT1138">
        <v>0</v>
      </c>
      <c r="BU1138">
        <v>0</v>
      </c>
      <c r="BV1138">
        <v>0</v>
      </c>
      <c r="BW1138">
        <v>0</v>
      </c>
      <c r="BX1138">
        <v>0</v>
      </c>
      <c r="BY1138">
        <v>0</v>
      </c>
      <c r="BZ1138">
        <v>0</v>
      </c>
      <c r="CA1138">
        <v>1</v>
      </c>
      <c r="CB1138">
        <v>0</v>
      </c>
      <c r="CC1138">
        <v>0</v>
      </c>
      <c r="CD1138">
        <v>0</v>
      </c>
      <c r="CE1138" s="15">
        <v>0</v>
      </c>
      <c r="CF1138">
        <v>3.0920000000000001</v>
      </c>
      <c r="CG1138">
        <v>3590</v>
      </c>
      <c r="CH1138">
        <v>1</v>
      </c>
      <c r="CI1138">
        <v>0</v>
      </c>
      <c r="CJ1138">
        <v>12</v>
      </c>
      <c r="CK1138" s="28" t="s">
        <v>80</v>
      </c>
    </row>
    <row r="1139" spans="1:89" x14ac:dyDescent="0.35">
      <c r="A1139">
        <v>1138</v>
      </c>
      <c r="B1139">
        <v>77</v>
      </c>
      <c r="C1139" s="21" t="s">
        <v>246</v>
      </c>
      <c r="D1139" s="11">
        <v>3.93</v>
      </c>
      <c r="E1139" s="12">
        <v>1.45</v>
      </c>
      <c r="F1139" s="7">
        <f t="shared" si="191"/>
        <v>2.7103448275862072</v>
      </c>
      <c r="G1139" s="8">
        <v>0</v>
      </c>
      <c r="H1139" s="9">
        <v>0</v>
      </c>
      <c r="I1139" s="9">
        <v>0</v>
      </c>
      <c r="J1139" s="9">
        <v>1</v>
      </c>
      <c r="K1139" s="9">
        <v>0</v>
      </c>
      <c r="L1139" s="8">
        <v>486926</v>
      </c>
      <c r="M1139" s="9">
        <v>21</v>
      </c>
      <c r="N1139" s="9">
        <f t="shared" si="181"/>
        <v>486904</v>
      </c>
      <c r="O1139" s="9">
        <f t="shared" si="182"/>
        <v>28</v>
      </c>
      <c r="P1139" s="7">
        <v>13.56</v>
      </c>
      <c r="Q1139" s="7">
        <f t="shared" si="187"/>
        <v>24.939999999999998</v>
      </c>
      <c r="R1139" s="9">
        <v>1</v>
      </c>
      <c r="S1139" s="9">
        <v>0</v>
      </c>
      <c r="T1139" s="9">
        <v>0</v>
      </c>
      <c r="U1139" s="9">
        <v>0</v>
      </c>
      <c r="V1139" s="9">
        <v>1</v>
      </c>
      <c r="W1139" s="25">
        <v>0</v>
      </c>
      <c r="X1139" s="9">
        <v>0</v>
      </c>
      <c r="Y1139" s="9">
        <v>1</v>
      </c>
      <c r="Z1139" s="25">
        <v>0</v>
      </c>
      <c r="AA1139" s="9">
        <v>1</v>
      </c>
      <c r="AB1139" s="25">
        <v>0</v>
      </c>
      <c r="AC1139" s="17">
        <v>1980</v>
      </c>
      <c r="AD1139" s="27">
        <f t="shared" si="189"/>
        <v>6.9999999999999979E-2</v>
      </c>
      <c r="AE1139" s="27">
        <f t="shared" si="189"/>
        <v>6.9999999999999979E-2</v>
      </c>
      <c r="AF1139" s="27">
        <f t="shared" si="190"/>
        <v>0.56000000000000005</v>
      </c>
      <c r="AG1139" s="34">
        <v>0.3</v>
      </c>
      <c r="AH1139" s="33" t="s">
        <v>87</v>
      </c>
      <c r="AI1139" s="15" t="s">
        <v>87</v>
      </c>
      <c r="AJ1139">
        <v>1</v>
      </c>
      <c r="AK1139" s="31">
        <v>0</v>
      </c>
      <c r="AL1139" t="s">
        <v>87</v>
      </c>
      <c r="AM1139" s="31" t="s">
        <v>87</v>
      </c>
      <c r="AN1139">
        <v>0</v>
      </c>
      <c r="AO1139" s="15">
        <v>1</v>
      </c>
      <c r="AP1139" t="s">
        <v>87</v>
      </c>
      <c r="AQ1139" s="15" t="s">
        <v>87</v>
      </c>
      <c r="AR1139" s="15" t="s">
        <v>129</v>
      </c>
      <c r="AS1139">
        <v>1</v>
      </c>
      <c r="AT1139">
        <v>0</v>
      </c>
      <c r="AU1139">
        <v>0</v>
      </c>
      <c r="AV1139">
        <v>0</v>
      </c>
      <c r="AW1139">
        <v>0</v>
      </c>
      <c r="AX1139">
        <v>0</v>
      </c>
      <c r="AY1139" s="15">
        <v>0</v>
      </c>
      <c r="AZ1139">
        <v>1</v>
      </c>
      <c r="BA1139">
        <v>0</v>
      </c>
      <c r="BB1139" s="15">
        <v>0</v>
      </c>
      <c r="BC1139">
        <v>19291</v>
      </c>
      <c r="BD1139">
        <v>1766</v>
      </c>
      <c r="BE1139" s="21">
        <v>0.91900000000000004</v>
      </c>
      <c r="BF1139" s="21">
        <v>44.5</v>
      </c>
      <c r="BG1139">
        <v>0</v>
      </c>
      <c r="BH1139">
        <v>0</v>
      </c>
      <c r="BI1139">
        <v>1</v>
      </c>
      <c r="BJ1139">
        <v>0</v>
      </c>
      <c r="BK1139">
        <v>0</v>
      </c>
      <c r="BL1139" s="15">
        <v>0</v>
      </c>
      <c r="BM1139">
        <v>0</v>
      </c>
      <c r="BN1139">
        <v>0</v>
      </c>
      <c r="BO1139">
        <v>1</v>
      </c>
      <c r="BP1139" s="15">
        <v>0</v>
      </c>
      <c r="BQ1139">
        <v>0</v>
      </c>
      <c r="BR1139">
        <v>0</v>
      </c>
      <c r="BS1139" s="15">
        <v>0</v>
      </c>
      <c r="BT1139">
        <v>0</v>
      </c>
      <c r="BU1139">
        <v>0</v>
      </c>
      <c r="BV1139">
        <v>0</v>
      </c>
      <c r="BW1139">
        <v>0</v>
      </c>
      <c r="BX1139">
        <v>0</v>
      </c>
      <c r="BY1139">
        <v>0</v>
      </c>
      <c r="BZ1139">
        <v>0</v>
      </c>
      <c r="CA1139">
        <v>1</v>
      </c>
      <c r="CB1139">
        <v>0</v>
      </c>
      <c r="CC1139">
        <v>0</v>
      </c>
      <c r="CD1139">
        <v>0</v>
      </c>
      <c r="CE1139" s="15">
        <v>0</v>
      </c>
      <c r="CF1139">
        <v>3.0920000000000001</v>
      </c>
      <c r="CG1139">
        <v>3590</v>
      </c>
      <c r="CH1139">
        <v>1</v>
      </c>
      <c r="CI1139">
        <v>0</v>
      </c>
      <c r="CJ1139">
        <v>12</v>
      </c>
      <c r="CK1139" s="28" t="s">
        <v>80</v>
      </c>
    </row>
    <row r="1140" spans="1:89" x14ac:dyDescent="0.35">
      <c r="A1140">
        <v>1139</v>
      </c>
      <c r="B1140">
        <v>77</v>
      </c>
      <c r="C1140" s="21" t="s">
        <v>246</v>
      </c>
      <c r="D1140" s="11">
        <v>5.21</v>
      </c>
      <c r="E1140" s="12">
        <v>0.03</v>
      </c>
      <c r="F1140" s="7">
        <f t="shared" si="191"/>
        <v>173.66666666666669</v>
      </c>
      <c r="G1140" s="8">
        <v>0</v>
      </c>
      <c r="H1140" s="9">
        <v>0</v>
      </c>
      <c r="I1140" s="9">
        <v>0</v>
      </c>
      <c r="J1140" s="9">
        <v>1</v>
      </c>
      <c r="K1140" s="9">
        <v>0</v>
      </c>
      <c r="L1140" s="8">
        <v>486926</v>
      </c>
      <c r="M1140" s="9">
        <v>23</v>
      </c>
      <c r="N1140" s="9">
        <f t="shared" si="181"/>
        <v>486902</v>
      </c>
      <c r="O1140" s="9">
        <f t="shared" si="182"/>
        <v>28</v>
      </c>
      <c r="P1140" s="7">
        <v>13.56</v>
      </c>
      <c r="Q1140" s="7">
        <f t="shared" si="187"/>
        <v>24.939999999999998</v>
      </c>
      <c r="R1140" s="9">
        <v>1</v>
      </c>
      <c r="S1140" s="9">
        <v>0</v>
      </c>
      <c r="T1140" s="9">
        <v>0</v>
      </c>
      <c r="U1140" s="9">
        <v>0</v>
      </c>
      <c r="V1140" s="9">
        <v>1</v>
      </c>
      <c r="W1140" s="25">
        <v>0</v>
      </c>
      <c r="X1140" s="9">
        <v>0</v>
      </c>
      <c r="Y1140" s="9">
        <v>1</v>
      </c>
      <c r="Z1140" s="25">
        <v>0</v>
      </c>
      <c r="AA1140" s="9">
        <v>1</v>
      </c>
      <c r="AB1140" s="25">
        <v>0</v>
      </c>
      <c r="AC1140" s="17">
        <v>1980</v>
      </c>
      <c r="AD1140" s="27">
        <f t="shared" si="189"/>
        <v>6.9999999999999979E-2</v>
      </c>
      <c r="AE1140" s="27">
        <f t="shared" si="189"/>
        <v>6.9999999999999979E-2</v>
      </c>
      <c r="AF1140" s="27">
        <f t="shared" si="190"/>
        <v>0.56000000000000005</v>
      </c>
      <c r="AG1140" s="34">
        <v>0.3</v>
      </c>
      <c r="AH1140" s="33" t="s">
        <v>87</v>
      </c>
      <c r="AI1140" s="15" t="s">
        <v>87</v>
      </c>
      <c r="AJ1140">
        <v>1</v>
      </c>
      <c r="AK1140" s="31">
        <v>0</v>
      </c>
      <c r="AL1140" t="s">
        <v>87</v>
      </c>
      <c r="AM1140" s="31" t="s">
        <v>87</v>
      </c>
      <c r="AN1140">
        <v>0</v>
      </c>
      <c r="AO1140" s="15">
        <v>1</v>
      </c>
      <c r="AP1140" t="s">
        <v>87</v>
      </c>
      <c r="AQ1140" s="15" t="s">
        <v>87</v>
      </c>
      <c r="AR1140" s="15" t="s">
        <v>129</v>
      </c>
      <c r="AS1140">
        <v>1</v>
      </c>
      <c r="AT1140">
        <v>0</v>
      </c>
      <c r="AU1140">
        <v>0</v>
      </c>
      <c r="AV1140">
        <v>0</v>
      </c>
      <c r="AW1140">
        <v>0</v>
      </c>
      <c r="AX1140">
        <v>0</v>
      </c>
      <c r="AY1140" s="15">
        <v>0</v>
      </c>
      <c r="AZ1140">
        <v>1</v>
      </c>
      <c r="BA1140">
        <v>0</v>
      </c>
      <c r="BB1140" s="15">
        <v>0</v>
      </c>
      <c r="BC1140">
        <v>19291</v>
      </c>
      <c r="BD1140">
        <v>1766</v>
      </c>
      <c r="BE1140" s="21">
        <v>0.91900000000000004</v>
      </c>
      <c r="BF1140" s="21">
        <v>44.5</v>
      </c>
      <c r="BG1140">
        <v>1</v>
      </c>
      <c r="BH1140">
        <v>0</v>
      </c>
      <c r="BI1140">
        <v>0</v>
      </c>
      <c r="BJ1140">
        <v>0</v>
      </c>
      <c r="BK1140">
        <v>0</v>
      </c>
      <c r="BL1140" s="15">
        <v>0</v>
      </c>
      <c r="BM1140">
        <v>0</v>
      </c>
      <c r="BN1140">
        <v>0</v>
      </c>
      <c r="BO1140">
        <v>1</v>
      </c>
      <c r="BP1140" s="15">
        <v>0</v>
      </c>
      <c r="BQ1140">
        <v>0</v>
      </c>
      <c r="BR1140">
        <v>0</v>
      </c>
      <c r="BS1140" s="15">
        <v>0</v>
      </c>
      <c r="BT1140">
        <v>1</v>
      </c>
      <c r="BU1140">
        <v>1</v>
      </c>
      <c r="BV1140">
        <v>0</v>
      </c>
      <c r="BW1140">
        <v>0</v>
      </c>
      <c r="BX1140">
        <v>1</v>
      </c>
      <c r="BY1140">
        <v>0</v>
      </c>
      <c r="BZ1140">
        <v>0</v>
      </c>
      <c r="CA1140">
        <v>1</v>
      </c>
      <c r="CB1140">
        <v>0</v>
      </c>
      <c r="CC1140">
        <v>0</v>
      </c>
      <c r="CD1140">
        <v>1</v>
      </c>
      <c r="CE1140" s="15">
        <v>1</v>
      </c>
      <c r="CF1140">
        <v>3.0920000000000001</v>
      </c>
      <c r="CG1140">
        <v>3590</v>
      </c>
      <c r="CH1140">
        <v>1</v>
      </c>
      <c r="CI1140">
        <v>0</v>
      </c>
      <c r="CJ1140">
        <v>12</v>
      </c>
      <c r="CK1140" s="28" t="s">
        <v>80</v>
      </c>
    </row>
    <row r="1141" spans="1:89" x14ac:dyDescent="0.35">
      <c r="A1141">
        <v>1140</v>
      </c>
      <c r="B1141">
        <v>77</v>
      </c>
      <c r="C1141" s="21" t="s">
        <v>246</v>
      </c>
      <c r="D1141" s="11">
        <v>7.79</v>
      </c>
      <c r="E1141" s="12">
        <v>2.39</v>
      </c>
      <c r="F1141" s="7">
        <f t="shared" si="191"/>
        <v>3.2594142259414225</v>
      </c>
      <c r="G1141" s="8">
        <v>0</v>
      </c>
      <c r="H1141" s="9">
        <v>0</v>
      </c>
      <c r="I1141" s="9">
        <v>0</v>
      </c>
      <c r="J1141" s="9">
        <v>1</v>
      </c>
      <c r="K1141" s="9">
        <v>0</v>
      </c>
      <c r="L1141" s="8">
        <v>486926</v>
      </c>
      <c r="M1141" s="9">
        <v>23</v>
      </c>
      <c r="N1141" s="9">
        <f t="shared" si="181"/>
        <v>486902</v>
      </c>
      <c r="O1141" s="9">
        <f t="shared" si="182"/>
        <v>28</v>
      </c>
      <c r="P1141" s="7">
        <v>13.56</v>
      </c>
      <c r="Q1141" s="7">
        <f t="shared" si="187"/>
        <v>24.939999999999998</v>
      </c>
      <c r="R1141" s="9">
        <v>1</v>
      </c>
      <c r="S1141" s="9">
        <v>0</v>
      </c>
      <c r="T1141" s="9">
        <v>0</v>
      </c>
      <c r="U1141" s="9">
        <v>0</v>
      </c>
      <c r="V1141" s="9">
        <v>1</v>
      </c>
      <c r="W1141" s="25">
        <v>0</v>
      </c>
      <c r="X1141" s="9">
        <v>0</v>
      </c>
      <c r="Y1141" s="9">
        <v>1</v>
      </c>
      <c r="Z1141" s="25">
        <v>0</v>
      </c>
      <c r="AA1141" s="9">
        <v>1</v>
      </c>
      <c r="AB1141" s="25">
        <v>0</v>
      </c>
      <c r="AC1141" s="17">
        <v>1980</v>
      </c>
      <c r="AD1141" s="27">
        <f t="shared" si="189"/>
        <v>6.9999999999999979E-2</v>
      </c>
      <c r="AE1141" s="27">
        <f t="shared" si="189"/>
        <v>6.9999999999999979E-2</v>
      </c>
      <c r="AF1141" s="27">
        <f t="shared" si="190"/>
        <v>0.56000000000000005</v>
      </c>
      <c r="AG1141" s="34">
        <v>0.3</v>
      </c>
      <c r="AH1141" s="33" t="s">
        <v>87</v>
      </c>
      <c r="AI1141" s="15" t="s">
        <v>87</v>
      </c>
      <c r="AJ1141">
        <v>1</v>
      </c>
      <c r="AK1141" s="31">
        <v>0</v>
      </c>
      <c r="AL1141" t="s">
        <v>87</v>
      </c>
      <c r="AM1141" s="31" t="s">
        <v>87</v>
      </c>
      <c r="AN1141">
        <v>0</v>
      </c>
      <c r="AO1141" s="15">
        <v>1</v>
      </c>
      <c r="AP1141" t="s">
        <v>87</v>
      </c>
      <c r="AQ1141" s="15" t="s">
        <v>87</v>
      </c>
      <c r="AR1141" s="15" t="s">
        <v>129</v>
      </c>
      <c r="AS1141">
        <v>1</v>
      </c>
      <c r="AT1141">
        <v>0</v>
      </c>
      <c r="AU1141">
        <v>0</v>
      </c>
      <c r="AV1141">
        <v>0</v>
      </c>
      <c r="AW1141">
        <v>0</v>
      </c>
      <c r="AX1141">
        <v>0</v>
      </c>
      <c r="AY1141" s="15">
        <v>0</v>
      </c>
      <c r="AZ1141">
        <v>1</v>
      </c>
      <c r="BA1141">
        <v>0</v>
      </c>
      <c r="BB1141" s="15">
        <v>0</v>
      </c>
      <c r="BC1141">
        <v>19291</v>
      </c>
      <c r="BD1141">
        <v>1766</v>
      </c>
      <c r="BE1141" s="21">
        <v>0.91900000000000004</v>
      </c>
      <c r="BF1141" s="21">
        <v>44.5</v>
      </c>
      <c r="BG1141">
        <v>0</v>
      </c>
      <c r="BH1141">
        <v>0</v>
      </c>
      <c r="BI1141">
        <v>1</v>
      </c>
      <c r="BJ1141">
        <v>0</v>
      </c>
      <c r="BK1141">
        <v>0</v>
      </c>
      <c r="BL1141" s="15">
        <v>0</v>
      </c>
      <c r="BM1141">
        <v>0</v>
      </c>
      <c r="BN1141">
        <v>0</v>
      </c>
      <c r="BO1141">
        <v>1</v>
      </c>
      <c r="BP1141" s="15">
        <v>0</v>
      </c>
      <c r="BQ1141">
        <v>0</v>
      </c>
      <c r="BR1141">
        <v>0</v>
      </c>
      <c r="BS1141" s="15">
        <v>0</v>
      </c>
      <c r="BT1141">
        <v>1</v>
      </c>
      <c r="BU1141">
        <v>1</v>
      </c>
      <c r="BV1141">
        <v>0</v>
      </c>
      <c r="BW1141">
        <v>0</v>
      </c>
      <c r="BX1141">
        <v>1</v>
      </c>
      <c r="BY1141">
        <v>0</v>
      </c>
      <c r="BZ1141">
        <v>0</v>
      </c>
      <c r="CA1141">
        <v>1</v>
      </c>
      <c r="CB1141">
        <v>0</v>
      </c>
      <c r="CC1141">
        <v>0</v>
      </c>
      <c r="CD1141">
        <v>1</v>
      </c>
      <c r="CE1141" s="15">
        <v>1</v>
      </c>
      <c r="CF1141">
        <v>3.0920000000000001</v>
      </c>
      <c r="CG1141">
        <v>3590</v>
      </c>
      <c r="CH1141">
        <v>1</v>
      </c>
      <c r="CI1141">
        <v>0</v>
      </c>
      <c r="CJ1141">
        <v>12</v>
      </c>
      <c r="CK1141" s="28" t="s">
        <v>80</v>
      </c>
    </row>
    <row r="1142" spans="1:89" x14ac:dyDescent="0.35">
      <c r="A1142">
        <v>1141</v>
      </c>
      <c r="B1142">
        <v>77</v>
      </c>
      <c r="C1142" s="21" t="s">
        <v>246</v>
      </c>
      <c r="D1142" s="11">
        <v>6.73</v>
      </c>
      <c r="E1142" s="12">
        <v>0.03</v>
      </c>
      <c r="F1142" s="7">
        <f t="shared" si="191"/>
        <v>224.33333333333334</v>
      </c>
      <c r="G1142" s="8">
        <v>0</v>
      </c>
      <c r="H1142" s="9">
        <v>0</v>
      </c>
      <c r="I1142" s="9">
        <v>0</v>
      </c>
      <c r="J1142" s="9">
        <v>1</v>
      </c>
      <c r="K1142" s="9">
        <v>0</v>
      </c>
      <c r="L1142" s="8">
        <v>329509</v>
      </c>
      <c r="M1142" s="9">
        <v>10</v>
      </c>
      <c r="N1142" s="9">
        <f t="shared" si="181"/>
        <v>329498</v>
      </c>
      <c r="O1142" s="9">
        <f t="shared" si="182"/>
        <v>28</v>
      </c>
      <c r="P1142" s="7">
        <v>12.79</v>
      </c>
      <c r="Q1142" s="7">
        <f t="shared" si="187"/>
        <v>35.71</v>
      </c>
      <c r="R1142" s="9">
        <v>1</v>
      </c>
      <c r="S1142" s="9">
        <v>0</v>
      </c>
      <c r="T1142" s="9">
        <v>0</v>
      </c>
      <c r="U1142" s="9">
        <v>0</v>
      </c>
      <c r="V1142" s="9">
        <v>1</v>
      </c>
      <c r="W1142" s="25">
        <v>0</v>
      </c>
      <c r="X1142" s="9">
        <v>0</v>
      </c>
      <c r="Y1142" s="9">
        <v>1</v>
      </c>
      <c r="Z1142" s="25">
        <v>0</v>
      </c>
      <c r="AA1142" s="9">
        <v>1</v>
      </c>
      <c r="AB1142" s="25">
        <v>0</v>
      </c>
      <c r="AC1142" s="17">
        <v>1980</v>
      </c>
      <c r="AD1142" s="27">
        <f t="shared" si="189"/>
        <v>0.11499999999999999</v>
      </c>
      <c r="AE1142" s="27">
        <f t="shared" si="189"/>
        <v>0.11499999999999999</v>
      </c>
      <c r="AF1142" s="27">
        <f t="shared" ref="AF1142:AF1157" si="192">0.77-AG1142</f>
        <v>0.53</v>
      </c>
      <c r="AG1142" s="34">
        <v>0.24</v>
      </c>
      <c r="AH1142" s="33" t="s">
        <v>87</v>
      </c>
      <c r="AI1142" s="15" t="s">
        <v>87</v>
      </c>
      <c r="AJ1142">
        <v>1</v>
      </c>
      <c r="AK1142" s="31">
        <v>0</v>
      </c>
      <c r="AL1142" t="s">
        <v>87</v>
      </c>
      <c r="AM1142" s="31" t="s">
        <v>87</v>
      </c>
      <c r="AN1142">
        <v>0</v>
      </c>
      <c r="AO1142" s="15">
        <v>1</v>
      </c>
      <c r="AP1142" t="s">
        <v>87</v>
      </c>
      <c r="AQ1142" s="15" t="s">
        <v>87</v>
      </c>
      <c r="AR1142" s="15" t="s">
        <v>129</v>
      </c>
      <c r="AS1142">
        <v>1</v>
      </c>
      <c r="AT1142">
        <v>0</v>
      </c>
      <c r="AU1142">
        <v>0</v>
      </c>
      <c r="AV1142">
        <v>0</v>
      </c>
      <c r="AW1142">
        <v>0</v>
      </c>
      <c r="AX1142">
        <v>0</v>
      </c>
      <c r="AY1142" s="15">
        <v>0</v>
      </c>
      <c r="AZ1142">
        <v>1</v>
      </c>
      <c r="BA1142">
        <v>0</v>
      </c>
      <c r="BB1142" s="15">
        <v>0</v>
      </c>
      <c r="BC1142">
        <v>19291</v>
      </c>
      <c r="BD1142">
        <v>1766</v>
      </c>
      <c r="BE1142" s="21">
        <v>0.91900000000000004</v>
      </c>
      <c r="BF1142" s="21">
        <v>54.5</v>
      </c>
      <c r="BG1142">
        <v>1</v>
      </c>
      <c r="BH1142">
        <v>0</v>
      </c>
      <c r="BI1142">
        <v>0</v>
      </c>
      <c r="BJ1142">
        <v>0</v>
      </c>
      <c r="BK1142">
        <v>0</v>
      </c>
      <c r="BL1142" s="15">
        <v>0</v>
      </c>
      <c r="BM1142">
        <v>0</v>
      </c>
      <c r="BN1142">
        <v>0</v>
      </c>
      <c r="BO1142">
        <v>1</v>
      </c>
      <c r="BP1142" s="15">
        <v>0</v>
      </c>
      <c r="BQ1142">
        <v>0</v>
      </c>
      <c r="BR1142">
        <v>0</v>
      </c>
      <c r="BS1142" s="15">
        <v>0</v>
      </c>
      <c r="BT1142">
        <v>0</v>
      </c>
      <c r="BU1142">
        <v>0</v>
      </c>
      <c r="BV1142">
        <v>0</v>
      </c>
      <c r="BW1142">
        <v>0</v>
      </c>
      <c r="BX1142">
        <v>0</v>
      </c>
      <c r="BY1142">
        <v>0</v>
      </c>
      <c r="BZ1142">
        <v>0</v>
      </c>
      <c r="CA1142">
        <v>1</v>
      </c>
      <c r="CB1142">
        <v>0</v>
      </c>
      <c r="CC1142">
        <v>0</v>
      </c>
      <c r="CD1142">
        <v>0</v>
      </c>
      <c r="CE1142" s="15">
        <v>0</v>
      </c>
      <c r="CF1142">
        <v>3.0920000000000001</v>
      </c>
      <c r="CG1142">
        <v>3590</v>
      </c>
      <c r="CH1142">
        <v>1</v>
      </c>
      <c r="CI1142">
        <v>0</v>
      </c>
      <c r="CJ1142">
        <v>12</v>
      </c>
      <c r="CK1142" s="28" t="s">
        <v>80</v>
      </c>
    </row>
    <row r="1143" spans="1:89" x14ac:dyDescent="0.35">
      <c r="A1143">
        <v>1142</v>
      </c>
      <c r="B1143">
        <v>77</v>
      </c>
      <c r="C1143" s="21" t="s">
        <v>246</v>
      </c>
      <c r="D1143" s="11">
        <v>9.2799999999999994</v>
      </c>
      <c r="E1143" s="12">
        <v>0.93</v>
      </c>
      <c r="F1143" s="7">
        <f t="shared" si="191"/>
        <v>9.9784946236559122</v>
      </c>
      <c r="G1143" s="8">
        <v>0</v>
      </c>
      <c r="H1143" s="9">
        <v>0</v>
      </c>
      <c r="I1143" s="9">
        <v>0</v>
      </c>
      <c r="J1143" s="9">
        <v>1</v>
      </c>
      <c r="K1143" s="9">
        <v>0</v>
      </c>
      <c r="L1143" s="8">
        <v>329509</v>
      </c>
      <c r="M1143" s="9">
        <v>10</v>
      </c>
      <c r="N1143" s="9">
        <f t="shared" si="181"/>
        <v>329498</v>
      </c>
      <c r="O1143" s="9">
        <f t="shared" si="182"/>
        <v>28</v>
      </c>
      <c r="P1143" s="7">
        <v>12.79</v>
      </c>
      <c r="Q1143" s="7">
        <f t="shared" si="187"/>
        <v>35.71</v>
      </c>
      <c r="R1143" s="9">
        <v>1</v>
      </c>
      <c r="S1143" s="9">
        <v>0</v>
      </c>
      <c r="T1143" s="9">
        <v>0</v>
      </c>
      <c r="U1143" s="9">
        <v>0</v>
      </c>
      <c r="V1143" s="9">
        <v>1</v>
      </c>
      <c r="W1143" s="25">
        <v>0</v>
      </c>
      <c r="X1143" s="9">
        <v>0</v>
      </c>
      <c r="Y1143" s="9">
        <v>1</v>
      </c>
      <c r="Z1143" s="25">
        <v>0</v>
      </c>
      <c r="AA1143" s="9">
        <v>1</v>
      </c>
      <c r="AB1143" s="25">
        <v>0</v>
      </c>
      <c r="AC1143" s="17">
        <v>1980</v>
      </c>
      <c r="AD1143" s="27">
        <f t="shared" si="189"/>
        <v>0.11499999999999999</v>
      </c>
      <c r="AE1143" s="27">
        <f t="shared" si="189"/>
        <v>0.11499999999999999</v>
      </c>
      <c r="AF1143" s="27">
        <f t="shared" si="192"/>
        <v>0.53</v>
      </c>
      <c r="AG1143" s="34">
        <v>0.24</v>
      </c>
      <c r="AH1143" s="33" t="s">
        <v>87</v>
      </c>
      <c r="AI1143" s="15" t="s">
        <v>87</v>
      </c>
      <c r="AJ1143">
        <v>1</v>
      </c>
      <c r="AK1143" s="31">
        <v>0</v>
      </c>
      <c r="AL1143" t="s">
        <v>87</v>
      </c>
      <c r="AM1143" s="31" t="s">
        <v>87</v>
      </c>
      <c r="AN1143">
        <v>0</v>
      </c>
      <c r="AO1143" s="15">
        <v>1</v>
      </c>
      <c r="AP1143" t="s">
        <v>87</v>
      </c>
      <c r="AQ1143" s="15" t="s">
        <v>87</v>
      </c>
      <c r="AR1143" s="15" t="s">
        <v>129</v>
      </c>
      <c r="AS1143">
        <v>1</v>
      </c>
      <c r="AT1143">
        <v>0</v>
      </c>
      <c r="AU1143">
        <v>0</v>
      </c>
      <c r="AV1143">
        <v>0</v>
      </c>
      <c r="AW1143">
        <v>0</v>
      </c>
      <c r="AX1143">
        <v>0</v>
      </c>
      <c r="AY1143" s="15">
        <v>0</v>
      </c>
      <c r="AZ1143">
        <v>1</v>
      </c>
      <c r="BA1143">
        <v>0</v>
      </c>
      <c r="BB1143" s="15">
        <v>0</v>
      </c>
      <c r="BC1143">
        <v>19291</v>
      </c>
      <c r="BD1143">
        <v>1766</v>
      </c>
      <c r="BE1143" s="21">
        <v>0.91900000000000004</v>
      </c>
      <c r="BF1143" s="21">
        <v>54.5</v>
      </c>
      <c r="BG1143">
        <v>0</v>
      </c>
      <c r="BH1143">
        <v>0</v>
      </c>
      <c r="BI1143">
        <v>1</v>
      </c>
      <c r="BJ1143">
        <v>0</v>
      </c>
      <c r="BK1143">
        <v>0</v>
      </c>
      <c r="BL1143" s="15">
        <v>0</v>
      </c>
      <c r="BM1143">
        <v>0</v>
      </c>
      <c r="BN1143">
        <v>0</v>
      </c>
      <c r="BO1143">
        <v>1</v>
      </c>
      <c r="BP1143" s="15">
        <v>0</v>
      </c>
      <c r="BQ1143">
        <v>0</v>
      </c>
      <c r="BR1143">
        <v>0</v>
      </c>
      <c r="BS1143" s="15">
        <v>0</v>
      </c>
      <c r="BT1143">
        <v>0</v>
      </c>
      <c r="BU1143">
        <v>0</v>
      </c>
      <c r="BV1143">
        <v>0</v>
      </c>
      <c r="BW1143">
        <v>0</v>
      </c>
      <c r="BX1143">
        <v>0</v>
      </c>
      <c r="BY1143">
        <v>0</v>
      </c>
      <c r="BZ1143">
        <v>0</v>
      </c>
      <c r="CA1143">
        <v>1</v>
      </c>
      <c r="CB1143">
        <v>0</v>
      </c>
      <c r="CC1143">
        <v>0</v>
      </c>
      <c r="CD1143">
        <v>0</v>
      </c>
      <c r="CE1143" s="15">
        <v>0</v>
      </c>
      <c r="CF1143">
        <v>3.0920000000000001</v>
      </c>
      <c r="CG1143">
        <v>3590</v>
      </c>
      <c r="CH1143">
        <v>1</v>
      </c>
      <c r="CI1143">
        <v>0</v>
      </c>
      <c r="CJ1143">
        <v>12</v>
      </c>
      <c r="CK1143" s="28" t="s">
        <v>80</v>
      </c>
    </row>
    <row r="1144" spans="1:89" x14ac:dyDescent="0.35">
      <c r="A1144">
        <v>1143</v>
      </c>
      <c r="B1144">
        <v>77</v>
      </c>
      <c r="C1144" s="21" t="s">
        <v>246</v>
      </c>
      <c r="D1144" s="11">
        <v>6.73</v>
      </c>
      <c r="E1144" s="12">
        <v>0.03</v>
      </c>
      <c r="F1144" s="7">
        <f t="shared" si="191"/>
        <v>224.33333333333334</v>
      </c>
      <c r="G1144" s="8">
        <v>0</v>
      </c>
      <c r="H1144" s="9">
        <v>0</v>
      </c>
      <c r="I1144" s="9">
        <v>0</v>
      </c>
      <c r="J1144" s="9">
        <v>1</v>
      </c>
      <c r="K1144" s="9">
        <v>0</v>
      </c>
      <c r="L1144" s="8">
        <v>329509</v>
      </c>
      <c r="M1144" s="9">
        <v>12</v>
      </c>
      <c r="N1144" s="9">
        <f t="shared" si="181"/>
        <v>329496</v>
      </c>
      <c r="O1144" s="9">
        <f t="shared" si="182"/>
        <v>28</v>
      </c>
      <c r="P1144" s="7">
        <v>12.79</v>
      </c>
      <c r="Q1144" s="7">
        <f t="shared" si="187"/>
        <v>35.71</v>
      </c>
      <c r="R1144" s="9">
        <v>1</v>
      </c>
      <c r="S1144" s="9">
        <v>0</v>
      </c>
      <c r="T1144" s="9">
        <v>0</v>
      </c>
      <c r="U1144" s="9">
        <v>0</v>
      </c>
      <c r="V1144" s="9">
        <v>1</v>
      </c>
      <c r="W1144" s="25">
        <v>0</v>
      </c>
      <c r="X1144" s="9">
        <v>0</v>
      </c>
      <c r="Y1144" s="9">
        <v>1</v>
      </c>
      <c r="Z1144" s="25">
        <v>0</v>
      </c>
      <c r="AA1144" s="9">
        <v>1</v>
      </c>
      <c r="AB1144" s="25">
        <v>0</v>
      </c>
      <c r="AC1144" s="17">
        <v>1980</v>
      </c>
      <c r="AD1144" s="27">
        <f t="shared" si="189"/>
        <v>0.11499999999999999</v>
      </c>
      <c r="AE1144" s="27">
        <f t="shared" si="189"/>
        <v>0.11499999999999999</v>
      </c>
      <c r="AF1144" s="27">
        <f t="shared" si="192"/>
        <v>0.53</v>
      </c>
      <c r="AG1144" s="34">
        <v>0.24</v>
      </c>
      <c r="AH1144" s="33" t="s">
        <v>87</v>
      </c>
      <c r="AI1144" s="15" t="s">
        <v>87</v>
      </c>
      <c r="AJ1144">
        <v>1</v>
      </c>
      <c r="AK1144" s="31">
        <v>0</v>
      </c>
      <c r="AL1144" t="s">
        <v>87</v>
      </c>
      <c r="AM1144" s="31" t="s">
        <v>87</v>
      </c>
      <c r="AN1144">
        <v>0</v>
      </c>
      <c r="AO1144" s="15">
        <v>1</v>
      </c>
      <c r="AP1144" t="s">
        <v>87</v>
      </c>
      <c r="AQ1144" s="15" t="s">
        <v>87</v>
      </c>
      <c r="AR1144" s="15" t="s">
        <v>129</v>
      </c>
      <c r="AS1144">
        <v>1</v>
      </c>
      <c r="AT1144">
        <v>0</v>
      </c>
      <c r="AU1144">
        <v>0</v>
      </c>
      <c r="AV1144">
        <v>0</v>
      </c>
      <c r="AW1144">
        <v>0</v>
      </c>
      <c r="AX1144">
        <v>0</v>
      </c>
      <c r="AY1144" s="15">
        <v>0</v>
      </c>
      <c r="AZ1144">
        <v>1</v>
      </c>
      <c r="BA1144">
        <v>0</v>
      </c>
      <c r="BB1144" s="15">
        <v>0</v>
      </c>
      <c r="BC1144">
        <v>19291</v>
      </c>
      <c r="BD1144">
        <v>1766</v>
      </c>
      <c r="BE1144" s="21">
        <v>0.91900000000000004</v>
      </c>
      <c r="BF1144" s="21">
        <v>54.5</v>
      </c>
      <c r="BG1144">
        <v>1</v>
      </c>
      <c r="BH1144">
        <v>0</v>
      </c>
      <c r="BI1144">
        <v>0</v>
      </c>
      <c r="BJ1144">
        <v>0</v>
      </c>
      <c r="BK1144">
        <v>0</v>
      </c>
      <c r="BL1144" s="15">
        <v>0</v>
      </c>
      <c r="BM1144">
        <v>0</v>
      </c>
      <c r="BN1144">
        <v>0</v>
      </c>
      <c r="BO1144">
        <v>1</v>
      </c>
      <c r="BP1144" s="15">
        <v>0</v>
      </c>
      <c r="BQ1144">
        <v>0</v>
      </c>
      <c r="BR1144">
        <v>0</v>
      </c>
      <c r="BS1144" s="15">
        <v>0</v>
      </c>
      <c r="BT1144">
        <v>1</v>
      </c>
      <c r="BU1144">
        <v>1</v>
      </c>
      <c r="BV1144">
        <v>0</v>
      </c>
      <c r="BW1144">
        <v>0</v>
      </c>
      <c r="BX1144">
        <v>0</v>
      </c>
      <c r="BY1144">
        <v>0</v>
      </c>
      <c r="BZ1144">
        <v>0</v>
      </c>
      <c r="CA1144">
        <v>1</v>
      </c>
      <c r="CB1144">
        <v>0</v>
      </c>
      <c r="CC1144">
        <v>0</v>
      </c>
      <c r="CD1144">
        <v>0</v>
      </c>
      <c r="CE1144" s="15">
        <v>0</v>
      </c>
      <c r="CF1144">
        <v>3.0920000000000001</v>
      </c>
      <c r="CG1144">
        <v>3590</v>
      </c>
      <c r="CH1144">
        <v>1</v>
      </c>
      <c r="CI1144">
        <v>0</v>
      </c>
      <c r="CJ1144">
        <v>12</v>
      </c>
      <c r="CK1144" s="28" t="s">
        <v>80</v>
      </c>
    </row>
    <row r="1145" spans="1:89" x14ac:dyDescent="0.35">
      <c r="A1145">
        <v>1144</v>
      </c>
      <c r="B1145">
        <v>77</v>
      </c>
      <c r="C1145" s="21" t="s">
        <v>246</v>
      </c>
      <c r="D1145" s="11">
        <v>9.07</v>
      </c>
      <c r="E1145" s="12">
        <v>1.07</v>
      </c>
      <c r="F1145" s="7">
        <f t="shared" si="191"/>
        <v>8.4766355140186906</v>
      </c>
      <c r="G1145" s="8">
        <v>0</v>
      </c>
      <c r="H1145" s="9">
        <v>0</v>
      </c>
      <c r="I1145" s="9">
        <v>0</v>
      </c>
      <c r="J1145" s="9">
        <v>1</v>
      </c>
      <c r="K1145" s="9">
        <v>0</v>
      </c>
      <c r="L1145" s="8">
        <v>329509</v>
      </c>
      <c r="M1145" s="9">
        <v>12</v>
      </c>
      <c r="N1145" s="9">
        <f t="shared" si="181"/>
        <v>329496</v>
      </c>
      <c r="O1145" s="9">
        <f t="shared" si="182"/>
        <v>28</v>
      </c>
      <c r="P1145" s="7">
        <v>12.79</v>
      </c>
      <c r="Q1145" s="7">
        <f t="shared" si="187"/>
        <v>35.71</v>
      </c>
      <c r="R1145" s="9">
        <v>1</v>
      </c>
      <c r="S1145" s="9">
        <v>0</v>
      </c>
      <c r="T1145" s="9">
        <v>0</v>
      </c>
      <c r="U1145" s="9">
        <v>0</v>
      </c>
      <c r="V1145" s="9">
        <v>1</v>
      </c>
      <c r="W1145" s="25">
        <v>0</v>
      </c>
      <c r="X1145" s="9">
        <v>0</v>
      </c>
      <c r="Y1145" s="9">
        <v>1</v>
      </c>
      <c r="Z1145" s="25">
        <v>0</v>
      </c>
      <c r="AA1145" s="9">
        <v>1</v>
      </c>
      <c r="AB1145" s="25">
        <v>0</v>
      </c>
      <c r="AC1145" s="17">
        <v>1980</v>
      </c>
      <c r="AD1145" s="27">
        <f t="shared" si="189"/>
        <v>0.11499999999999999</v>
      </c>
      <c r="AE1145" s="27">
        <f t="shared" si="189"/>
        <v>0.11499999999999999</v>
      </c>
      <c r="AF1145" s="27">
        <f t="shared" si="192"/>
        <v>0.53</v>
      </c>
      <c r="AG1145" s="34">
        <v>0.24</v>
      </c>
      <c r="AH1145" s="33" t="s">
        <v>87</v>
      </c>
      <c r="AI1145" s="15" t="s">
        <v>87</v>
      </c>
      <c r="AJ1145">
        <v>1</v>
      </c>
      <c r="AK1145" s="31">
        <v>0</v>
      </c>
      <c r="AL1145" t="s">
        <v>87</v>
      </c>
      <c r="AM1145" s="31" t="s">
        <v>87</v>
      </c>
      <c r="AN1145">
        <v>0</v>
      </c>
      <c r="AO1145" s="15">
        <v>1</v>
      </c>
      <c r="AP1145" t="s">
        <v>87</v>
      </c>
      <c r="AQ1145" s="15" t="s">
        <v>87</v>
      </c>
      <c r="AR1145" s="15" t="s">
        <v>129</v>
      </c>
      <c r="AS1145">
        <v>1</v>
      </c>
      <c r="AT1145">
        <v>0</v>
      </c>
      <c r="AU1145">
        <v>0</v>
      </c>
      <c r="AV1145">
        <v>0</v>
      </c>
      <c r="AW1145">
        <v>0</v>
      </c>
      <c r="AX1145">
        <v>0</v>
      </c>
      <c r="AY1145" s="15">
        <v>0</v>
      </c>
      <c r="AZ1145">
        <v>1</v>
      </c>
      <c r="BA1145">
        <v>0</v>
      </c>
      <c r="BB1145" s="15">
        <v>0</v>
      </c>
      <c r="BC1145">
        <v>19291</v>
      </c>
      <c r="BD1145">
        <v>1766</v>
      </c>
      <c r="BE1145" s="21">
        <v>0.91900000000000004</v>
      </c>
      <c r="BF1145" s="21">
        <v>54.5</v>
      </c>
      <c r="BG1145">
        <v>0</v>
      </c>
      <c r="BH1145">
        <v>0</v>
      </c>
      <c r="BI1145">
        <v>1</v>
      </c>
      <c r="BJ1145">
        <v>0</v>
      </c>
      <c r="BK1145">
        <v>0</v>
      </c>
      <c r="BL1145" s="15">
        <v>0</v>
      </c>
      <c r="BM1145">
        <v>0</v>
      </c>
      <c r="BN1145">
        <v>0</v>
      </c>
      <c r="BO1145">
        <v>1</v>
      </c>
      <c r="BP1145" s="15">
        <v>0</v>
      </c>
      <c r="BQ1145">
        <v>0</v>
      </c>
      <c r="BR1145">
        <v>0</v>
      </c>
      <c r="BS1145" s="15">
        <v>0</v>
      </c>
      <c r="BT1145">
        <v>1</v>
      </c>
      <c r="BU1145">
        <v>1</v>
      </c>
      <c r="BV1145">
        <v>0</v>
      </c>
      <c r="BW1145">
        <v>0</v>
      </c>
      <c r="BX1145">
        <v>0</v>
      </c>
      <c r="BY1145">
        <v>0</v>
      </c>
      <c r="BZ1145">
        <v>0</v>
      </c>
      <c r="CA1145">
        <v>1</v>
      </c>
      <c r="CB1145">
        <v>0</v>
      </c>
      <c r="CC1145">
        <v>0</v>
      </c>
      <c r="CD1145">
        <v>0</v>
      </c>
      <c r="CE1145" s="15">
        <v>0</v>
      </c>
      <c r="CF1145">
        <v>3.0920000000000001</v>
      </c>
      <c r="CG1145">
        <v>3590</v>
      </c>
      <c r="CH1145">
        <v>1</v>
      </c>
      <c r="CI1145">
        <v>0</v>
      </c>
      <c r="CJ1145">
        <v>12</v>
      </c>
      <c r="CK1145" s="28" t="s">
        <v>80</v>
      </c>
    </row>
    <row r="1146" spans="1:89" x14ac:dyDescent="0.35">
      <c r="A1146">
        <v>1145</v>
      </c>
      <c r="B1146">
        <v>77</v>
      </c>
      <c r="C1146" s="21" t="s">
        <v>246</v>
      </c>
      <c r="D1146" s="11">
        <v>6.28</v>
      </c>
      <c r="E1146" s="12">
        <v>0.03</v>
      </c>
      <c r="F1146" s="7">
        <f t="shared" si="191"/>
        <v>209.33333333333334</v>
      </c>
      <c r="G1146" s="8">
        <v>0</v>
      </c>
      <c r="H1146" s="9">
        <v>0</v>
      </c>
      <c r="I1146" s="9">
        <v>0</v>
      </c>
      <c r="J1146" s="9">
        <v>1</v>
      </c>
      <c r="K1146" s="9">
        <v>0</v>
      </c>
      <c r="L1146" s="8">
        <v>329509</v>
      </c>
      <c r="M1146" s="9">
        <v>21</v>
      </c>
      <c r="N1146" s="9">
        <f t="shared" si="181"/>
        <v>329487</v>
      </c>
      <c r="O1146" s="9">
        <f t="shared" si="182"/>
        <v>28</v>
      </c>
      <c r="P1146" s="7">
        <v>12.79</v>
      </c>
      <c r="Q1146" s="7">
        <f t="shared" si="187"/>
        <v>35.71</v>
      </c>
      <c r="R1146" s="9">
        <v>1</v>
      </c>
      <c r="S1146" s="9">
        <v>0</v>
      </c>
      <c r="T1146" s="9">
        <v>0</v>
      </c>
      <c r="U1146" s="9">
        <v>0</v>
      </c>
      <c r="V1146" s="9">
        <v>1</v>
      </c>
      <c r="W1146" s="25">
        <v>0</v>
      </c>
      <c r="X1146" s="9">
        <v>0</v>
      </c>
      <c r="Y1146" s="9">
        <v>1</v>
      </c>
      <c r="Z1146" s="25">
        <v>0</v>
      </c>
      <c r="AA1146" s="9">
        <v>1</v>
      </c>
      <c r="AB1146" s="25">
        <v>0</v>
      </c>
      <c r="AC1146" s="17">
        <v>1980</v>
      </c>
      <c r="AD1146" s="27">
        <f t="shared" si="189"/>
        <v>0.11499999999999999</v>
      </c>
      <c r="AE1146" s="27">
        <f t="shared" si="189"/>
        <v>0.11499999999999999</v>
      </c>
      <c r="AF1146" s="27">
        <f t="shared" si="192"/>
        <v>0.53</v>
      </c>
      <c r="AG1146" s="34">
        <v>0.24</v>
      </c>
      <c r="AH1146" s="33" t="s">
        <v>87</v>
      </c>
      <c r="AI1146" s="15" t="s">
        <v>87</v>
      </c>
      <c r="AJ1146">
        <v>1</v>
      </c>
      <c r="AK1146" s="31">
        <v>0</v>
      </c>
      <c r="AL1146" t="s">
        <v>87</v>
      </c>
      <c r="AM1146" s="31" t="s">
        <v>87</v>
      </c>
      <c r="AN1146">
        <v>0</v>
      </c>
      <c r="AO1146" s="15">
        <v>1</v>
      </c>
      <c r="AP1146" t="s">
        <v>87</v>
      </c>
      <c r="AQ1146" s="15" t="s">
        <v>87</v>
      </c>
      <c r="AR1146" s="15" t="s">
        <v>129</v>
      </c>
      <c r="AS1146">
        <v>1</v>
      </c>
      <c r="AT1146">
        <v>0</v>
      </c>
      <c r="AU1146">
        <v>0</v>
      </c>
      <c r="AV1146">
        <v>0</v>
      </c>
      <c r="AW1146">
        <v>0</v>
      </c>
      <c r="AX1146">
        <v>0</v>
      </c>
      <c r="AY1146" s="15">
        <v>0</v>
      </c>
      <c r="AZ1146">
        <v>1</v>
      </c>
      <c r="BA1146">
        <v>0</v>
      </c>
      <c r="BB1146" s="15">
        <v>0</v>
      </c>
      <c r="BC1146">
        <v>19291</v>
      </c>
      <c r="BD1146">
        <v>1766</v>
      </c>
      <c r="BE1146" s="21">
        <v>0.91900000000000004</v>
      </c>
      <c r="BF1146" s="21">
        <v>54.5</v>
      </c>
      <c r="BG1146">
        <v>1</v>
      </c>
      <c r="BH1146">
        <v>0</v>
      </c>
      <c r="BI1146">
        <v>0</v>
      </c>
      <c r="BJ1146">
        <v>0</v>
      </c>
      <c r="BK1146">
        <v>0</v>
      </c>
      <c r="BL1146" s="15">
        <v>0</v>
      </c>
      <c r="BM1146">
        <v>0</v>
      </c>
      <c r="BN1146">
        <v>0</v>
      </c>
      <c r="BO1146">
        <v>1</v>
      </c>
      <c r="BP1146" s="15">
        <v>0</v>
      </c>
      <c r="BQ1146">
        <v>0</v>
      </c>
      <c r="BR1146">
        <v>0</v>
      </c>
      <c r="BS1146" s="15">
        <v>0</v>
      </c>
      <c r="BT1146">
        <v>0</v>
      </c>
      <c r="BU1146">
        <v>0</v>
      </c>
      <c r="BV1146">
        <v>0</v>
      </c>
      <c r="BW1146">
        <v>0</v>
      </c>
      <c r="BX1146">
        <v>0</v>
      </c>
      <c r="BY1146">
        <v>0</v>
      </c>
      <c r="BZ1146">
        <v>0</v>
      </c>
      <c r="CA1146">
        <v>1</v>
      </c>
      <c r="CB1146">
        <v>0</v>
      </c>
      <c r="CC1146">
        <v>0</v>
      </c>
      <c r="CD1146">
        <v>0</v>
      </c>
      <c r="CE1146" s="15">
        <v>0</v>
      </c>
      <c r="CF1146">
        <v>3.0920000000000001</v>
      </c>
      <c r="CG1146">
        <v>3590</v>
      </c>
      <c r="CH1146">
        <v>1</v>
      </c>
      <c r="CI1146">
        <v>0</v>
      </c>
      <c r="CJ1146">
        <v>12</v>
      </c>
      <c r="CK1146" s="28" t="s">
        <v>80</v>
      </c>
    </row>
    <row r="1147" spans="1:89" x14ac:dyDescent="0.35">
      <c r="A1147">
        <v>1146</v>
      </c>
      <c r="B1147">
        <v>77</v>
      </c>
      <c r="C1147" s="21" t="s">
        <v>246</v>
      </c>
      <c r="D1147" s="11">
        <v>8.31</v>
      </c>
      <c r="E1147" s="12">
        <v>0.95</v>
      </c>
      <c r="F1147" s="7">
        <f t="shared" si="191"/>
        <v>8.7473684210526326</v>
      </c>
      <c r="G1147" s="8">
        <v>0</v>
      </c>
      <c r="H1147" s="9">
        <v>0</v>
      </c>
      <c r="I1147" s="9">
        <v>0</v>
      </c>
      <c r="J1147" s="9">
        <v>1</v>
      </c>
      <c r="K1147" s="9">
        <v>0</v>
      </c>
      <c r="L1147" s="8">
        <v>329509</v>
      </c>
      <c r="M1147" s="9">
        <v>21</v>
      </c>
      <c r="N1147" s="9">
        <f t="shared" si="181"/>
        <v>329487</v>
      </c>
      <c r="O1147" s="9">
        <f t="shared" si="182"/>
        <v>28</v>
      </c>
      <c r="P1147" s="7">
        <v>12.79</v>
      </c>
      <c r="Q1147" s="7">
        <f t="shared" si="187"/>
        <v>35.71</v>
      </c>
      <c r="R1147" s="9">
        <v>1</v>
      </c>
      <c r="S1147" s="9">
        <v>0</v>
      </c>
      <c r="T1147" s="9">
        <v>0</v>
      </c>
      <c r="U1147" s="9">
        <v>0</v>
      </c>
      <c r="V1147" s="9">
        <v>1</v>
      </c>
      <c r="W1147" s="25">
        <v>0</v>
      </c>
      <c r="X1147" s="9">
        <v>0</v>
      </c>
      <c r="Y1147" s="9">
        <v>1</v>
      </c>
      <c r="Z1147" s="25">
        <v>0</v>
      </c>
      <c r="AA1147" s="9">
        <v>1</v>
      </c>
      <c r="AB1147" s="25">
        <v>0</v>
      </c>
      <c r="AC1147" s="17">
        <v>1980</v>
      </c>
      <c r="AD1147" s="27">
        <f t="shared" si="189"/>
        <v>0.11499999999999999</v>
      </c>
      <c r="AE1147" s="27">
        <f t="shared" si="189"/>
        <v>0.11499999999999999</v>
      </c>
      <c r="AF1147" s="27">
        <f t="shared" si="192"/>
        <v>0.53</v>
      </c>
      <c r="AG1147" s="34">
        <v>0.24</v>
      </c>
      <c r="AH1147" s="33" t="s">
        <v>87</v>
      </c>
      <c r="AI1147" s="15" t="s">
        <v>87</v>
      </c>
      <c r="AJ1147">
        <v>1</v>
      </c>
      <c r="AK1147" s="31">
        <v>0</v>
      </c>
      <c r="AL1147" t="s">
        <v>87</v>
      </c>
      <c r="AM1147" s="31" t="s">
        <v>87</v>
      </c>
      <c r="AN1147">
        <v>0</v>
      </c>
      <c r="AO1147" s="15">
        <v>1</v>
      </c>
      <c r="AP1147" t="s">
        <v>87</v>
      </c>
      <c r="AQ1147" s="15" t="s">
        <v>87</v>
      </c>
      <c r="AR1147" s="15" t="s">
        <v>129</v>
      </c>
      <c r="AS1147">
        <v>1</v>
      </c>
      <c r="AT1147">
        <v>0</v>
      </c>
      <c r="AU1147">
        <v>0</v>
      </c>
      <c r="AV1147">
        <v>0</v>
      </c>
      <c r="AW1147">
        <v>0</v>
      </c>
      <c r="AX1147">
        <v>0</v>
      </c>
      <c r="AY1147" s="15">
        <v>0</v>
      </c>
      <c r="AZ1147">
        <v>1</v>
      </c>
      <c r="BA1147">
        <v>0</v>
      </c>
      <c r="BB1147" s="15">
        <v>0</v>
      </c>
      <c r="BC1147">
        <v>19291</v>
      </c>
      <c r="BD1147">
        <v>1766</v>
      </c>
      <c r="BE1147" s="21">
        <v>0.91900000000000004</v>
      </c>
      <c r="BF1147" s="21">
        <v>54.5</v>
      </c>
      <c r="BG1147">
        <v>0</v>
      </c>
      <c r="BH1147">
        <v>0</v>
      </c>
      <c r="BI1147">
        <v>1</v>
      </c>
      <c r="BJ1147">
        <v>0</v>
      </c>
      <c r="BK1147">
        <v>0</v>
      </c>
      <c r="BL1147" s="15">
        <v>0</v>
      </c>
      <c r="BM1147">
        <v>0</v>
      </c>
      <c r="BN1147">
        <v>0</v>
      </c>
      <c r="BO1147">
        <v>1</v>
      </c>
      <c r="BP1147" s="15">
        <v>0</v>
      </c>
      <c r="BQ1147">
        <v>0</v>
      </c>
      <c r="BR1147">
        <v>0</v>
      </c>
      <c r="BS1147" s="15">
        <v>0</v>
      </c>
      <c r="BT1147">
        <v>0</v>
      </c>
      <c r="BU1147">
        <v>0</v>
      </c>
      <c r="BV1147">
        <v>0</v>
      </c>
      <c r="BW1147">
        <v>0</v>
      </c>
      <c r="BX1147">
        <v>0</v>
      </c>
      <c r="BY1147">
        <v>0</v>
      </c>
      <c r="BZ1147">
        <v>0</v>
      </c>
      <c r="CA1147">
        <v>1</v>
      </c>
      <c r="CB1147">
        <v>0</v>
      </c>
      <c r="CC1147">
        <v>0</v>
      </c>
      <c r="CD1147">
        <v>0</v>
      </c>
      <c r="CE1147" s="15">
        <v>0</v>
      </c>
      <c r="CF1147">
        <v>3.0920000000000001</v>
      </c>
      <c r="CG1147">
        <v>3590</v>
      </c>
      <c r="CH1147">
        <v>1</v>
      </c>
      <c r="CI1147">
        <v>0</v>
      </c>
      <c r="CJ1147">
        <v>12</v>
      </c>
      <c r="CK1147" s="28" t="s">
        <v>80</v>
      </c>
    </row>
    <row r="1148" spans="1:89" x14ac:dyDescent="0.35">
      <c r="A1148">
        <v>1147</v>
      </c>
      <c r="B1148">
        <v>77</v>
      </c>
      <c r="C1148" s="21" t="s">
        <v>246</v>
      </c>
      <c r="D1148" s="11">
        <v>6.28</v>
      </c>
      <c r="E1148" s="12">
        <v>0.03</v>
      </c>
      <c r="F1148" s="7">
        <f t="shared" si="191"/>
        <v>209.33333333333334</v>
      </c>
      <c r="G1148" s="8">
        <v>0</v>
      </c>
      <c r="H1148" s="9">
        <v>0</v>
      </c>
      <c r="I1148" s="9">
        <v>0</v>
      </c>
      <c r="J1148" s="9">
        <v>1</v>
      </c>
      <c r="K1148" s="9">
        <v>0</v>
      </c>
      <c r="L1148" s="8">
        <v>329509</v>
      </c>
      <c r="M1148" s="9">
        <v>23</v>
      </c>
      <c r="N1148" s="9">
        <f t="shared" si="181"/>
        <v>329485</v>
      </c>
      <c r="O1148" s="9">
        <f t="shared" si="182"/>
        <v>28</v>
      </c>
      <c r="P1148" s="7">
        <v>12.79</v>
      </c>
      <c r="Q1148" s="7">
        <f t="shared" si="187"/>
        <v>35.71</v>
      </c>
      <c r="R1148" s="9">
        <v>1</v>
      </c>
      <c r="S1148" s="9">
        <v>0</v>
      </c>
      <c r="T1148" s="9">
        <v>0</v>
      </c>
      <c r="U1148" s="9">
        <v>0</v>
      </c>
      <c r="V1148" s="9">
        <v>1</v>
      </c>
      <c r="W1148" s="25">
        <v>0</v>
      </c>
      <c r="X1148" s="9">
        <v>0</v>
      </c>
      <c r="Y1148" s="9">
        <v>1</v>
      </c>
      <c r="Z1148" s="25">
        <v>0</v>
      </c>
      <c r="AA1148" s="9">
        <v>1</v>
      </c>
      <c r="AB1148" s="25">
        <v>0</v>
      </c>
      <c r="AC1148" s="17">
        <v>1980</v>
      </c>
      <c r="AD1148" s="27">
        <f t="shared" si="189"/>
        <v>0.11499999999999999</v>
      </c>
      <c r="AE1148" s="27">
        <f t="shared" si="189"/>
        <v>0.11499999999999999</v>
      </c>
      <c r="AF1148" s="27">
        <f t="shared" si="192"/>
        <v>0.53</v>
      </c>
      <c r="AG1148" s="34">
        <v>0.24</v>
      </c>
      <c r="AH1148" s="33" t="s">
        <v>87</v>
      </c>
      <c r="AI1148" s="15" t="s">
        <v>87</v>
      </c>
      <c r="AJ1148">
        <v>1</v>
      </c>
      <c r="AK1148" s="31">
        <v>0</v>
      </c>
      <c r="AL1148" t="s">
        <v>87</v>
      </c>
      <c r="AM1148" s="31" t="s">
        <v>87</v>
      </c>
      <c r="AN1148">
        <v>0</v>
      </c>
      <c r="AO1148" s="15">
        <v>1</v>
      </c>
      <c r="AP1148" t="s">
        <v>87</v>
      </c>
      <c r="AQ1148" s="15" t="s">
        <v>87</v>
      </c>
      <c r="AR1148" s="15" t="s">
        <v>129</v>
      </c>
      <c r="AS1148">
        <v>1</v>
      </c>
      <c r="AT1148">
        <v>0</v>
      </c>
      <c r="AU1148">
        <v>0</v>
      </c>
      <c r="AV1148">
        <v>0</v>
      </c>
      <c r="AW1148">
        <v>0</v>
      </c>
      <c r="AX1148">
        <v>0</v>
      </c>
      <c r="AY1148" s="15">
        <v>0</v>
      </c>
      <c r="AZ1148">
        <v>1</v>
      </c>
      <c r="BA1148">
        <v>0</v>
      </c>
      <c r="BB1148" s="15">
        <v>0</v>
      </c>
      <c r="BC1148">
        <v>19291</v>
      </c>
      <c r="BD1148">
        <v>1766</v>
      </c>
      <c r="BE1148" s="21">
        <v>0.91900000000000004</v>
      </c>
      <c r="BF1148" s="21">
        <v>54.5</v>
      </c>
      <c r="BG1148">
        <v>1</v>
      </c>
      <c r="BH1148">
        <v>0</v>
      </c>
      <c r="BI1148">
        <v>0</v>
      </c>
      <c r="BJ1148">
        <v>0</v>
      </c>
      <c r="BK1148">
        <v>0</v>
      </c>
      <c r="BL1148" s="15">
        <v>0</v>
      </c>
      <c r="BM1148">
        <v>0</v>
      </c>
      <c r="BN1148">
        <v>0</v>
      </c>
      <c r="BO1148">
        <v>1</v>
      </c>
      <c r="BP1148" s="15">
        <v>0</v>
      </c>
      <c r="BQ1148">
        <v>0</v>
      </c>
      <c r="BR1148">
        <v>0</v>
      </c>
      <c r="BS1148" s="15">
        <v>0</v>
      </c>
      <c r="BT1148">
        <v>1</v>
      </c>
      <c r="BU1148">
        <v>1</v>
      </c>
      <c r="BV1148">
        <v>0</v>
      </c>
      <c r="BW1148">
        <v>0</v>
      </c>
      <c r="BX1148">
        <v>1</v>
      </c>
      <c r="BY1148">
        <v>0</v>
      </c>
      <c r="BZ1148">
        <v>0</v>
      </c>
      <c r="CA1148">
        <v>1</v>
      </c>
      <c r="CB1148">
        <v>0</v>
      </c>
      <c r="CC1148">
        <v>0</v>
      </c>
      <c r="CD1148">
        <v>1</v>
      </c>
      <c r="CE1148" s="15">
        <v>1</v>
      </c>
      <c r="CF1148">
        <v>3.0920000000000001</v>
      </c>
      <c r="CG1148">
        <v>3590</v>
      </c>
      <c r="CH1148">
        <v>1</v>
      </c>
      <c r="CI1148">
        <v>0</v>
      </c>
      <c r="CJ1148">
        <v>12</v>
      </c>
      <c r="CK1148" s="28" t="s">
        <v>80</v>
      </c>
    </row>
    <row r="1149" spans="1:89" x14ac:dyDescent="0.35">
      <c r="A1149">
        <v>1148</v>
      </c>
      <c r="B1149">
        <v>77</v>
      </c>
      <c r="C1149" s="21" t="s">
        <v>246</v>
      </c>
      <c r="D1149" s="11">
        <v>8.11</v>
      </c>
      <c r="E1149" s="12">
        <v>1.0900000000000001</v>
      </c>
      <c r="F1149" s="7">
        <f t="shared" si="191"/>
        <v>7.4403669724770634</v>
      </c>
      <c r="G1149" s="8">
        <v>0</v>
      </c>
      <c r="H1149" s="9">
        <v>0</v>
      </c>
      <c r="I1149" s="9">
        <v>0</v>
      </c>
      <c r="J1149" s="9">
        <v>1</v>
      </c>
      <c r="K1149" s="9">
        <v>0</v>
      </c>
      <c r="L1149" s="8">
        <v>329509</v>
      </c>
      <c r="M1149" s="9">
        <v>23</v>
      </c>
      <c r="N1149" s="9">
        <f t="shared" si="181"/>
        <v>329485</v>
      </c>
      <c r="O1149" s="9">
        <f t="shared" si="182"/>
        <v>28</v>
      </c>
      <c r="P1149" s="7">
        <v>12.79</v>
      </c>
      <c r="Q1149" s="7">
        <f t="shared" si="187"/>
        <v>35.71</v>
      </c>
      <c r="R1149" s="9">
        <v>1</v>
      </c>
      <c r="S1149" s="9">
        <v>0</v>
      </c>
      <c r="T1149" s="9">
        <v>0</v>
      </c>
      <c r="U1149" s="9">
        <v>0</v>
      </c>
      <c r="V1149" s="9">
        <v>1</v>
      </c>
      <c r="W1149" s="25">
        <v>0</v>
      </c>
      <c r="X1149" s="9">
        <v>0</v>
      </c>
      <c r="Y1149" s="9">
        <v>1</v>
      </c>
      <c r="Z1149" s="25">
        <v>0</v>
      </c>
      <c r="AA1149" s="9">
        <v>1</v>
      </c>
      <c r="AB1149" s="25">
        <v>0</v>
      </c>
      <c r="AC1149" s="17">
        <v>1980</v>
      </c>
      <c r="AD1149" s="27">
        <f t="shared" si="189"/>
        <v>0.11499999999999999</v>
      </c>
      <c r="AE1149" s="27">
        <f t="shared" si="189"/>
        <v>0.11499999999999999</v>
      </c>
      <c r="AF1149" s="27">
        <f t="shared" si="192"/>
        <v>0.53</v>
      </c>
      <c r="AG1149" s="34">
        <v>0.24</v>
      </c>
      <c r="AH1149" s="33" t="s">
        <v>87</v>
      </c>
      <c r="AI1149" s="15" t="s">
        <v>87</v>
      </c>
      <c r="AJ1149">
        <v>1</v>
      </c>
      <c r="AK1149" s="31">
        <v>0</v>
      </c>
      <c r="AL1149" t="s">
        <v>87</v>
      </c>
      <c r="AM1149" s="31" t="s">
        <v>87</v>
      </c>
      <c r="AN1149">
        <v>0</v>
      </c>
      <c r="AO1149" s="15">
        <v>1</v>
      </c>
      <c r="AP1149" t="s">
        <v>87</v>
      </c>
      <c r="AQ1149" s="15" t="s">
        <v>87</v>
      </c>
      <c r="AR1149" s="15" t="s">
        <v>129</v>
      </c>
      <c r="AS1149">
        <v>1</v>
      </c>
      <c r="AT1149">
        <v>0</v>
      </c>
      <c r="AU1149">
        <v>0</v>
      </c>
      <c r="AV1149">
        <v>0</v>
      </c>
      <c r="AW1149">
        <v>0</v>
      </c>
      <c r="AX1149">
        <v>0</v>
      </c>
      <c r="AY1149" s="15">
        <v>0</v>
      </c>
      <c r="AZ1149">
        <v>1</v>
      </c>
      <c r="BA1149">
        <v>0</v>
      </c>
      <c r="BB1149" s="15">
        <v>0</v>
      </c>
      <c r="BC1149">
        <v>19291</v>
      </c>
      <c r="BD1149">
        <v>1766</v>
      </c>
      <c r="BE1149" s="21">
        <v>0.91900000000000004</v>
      </c>
      <c r="BF1149" s="21">
        <v>54.5</v>
      </c>
      <c r="BG1149">
        <v>0</v>
      </c>
      <c r="BH1149">
        <v>0</v>
      </c>
      <c r="BI1149">
        <v>1</v>
      </c>
      <c r="BJ1149">
        <v>0</v>
      </c>
      <c r="BK1149">
        <v>0</v>
      </c>
      <c r="BL1149" s="15">
        <v>0</v>
      </c>
      <c r="BM1149">
        <v>0</v>
      </c>
      <c r="BN1149">
        <v>0</v>
      </c>
      <c r="BO1149">
        <v>1</v>
      </c>
      <c r="BP1149" s="15">
        <v>0</v>
      </c>
      <c r="BQ1149">
        <v>0</v>
      </c>
      <c r="BR1149">
        <v>0</v>
      </c>
      <c r="BS1149" s="15">
        <v>0</v>
      </c>
      <c r="BT1149">
        <v>1</v>
      </c>
      <c r="BU1149">
        <v>1</v>
      </c>
      <c r="BV1149">
        <v>0</v>
      </c>
      <c r="BW1149">
        <v>0</v>
      </c>
      <c r="BX1149">
        <v>1</v>
      </c>
      <c r="BY1149">
        <v>0</v>
      </c>
      <c r="BZ1149">
        <v>0</v>
      </c>
      <c r="CA1149">
        <v>1</v>
      </c>
      <c r="CB1149">
        <v>0</v>
      </c>
      <c r="CC1149">
        <v>0</v>
      </c>
      <c r="CD1149">
        <v>1</v>
      </c>
      <c r="CE1149" s="15">
        <v>1</v>
      </c>
      <c r="CF1149">
        <v>3.0920000000000001</v>
      </c>
      <c r="CG1149">
        <v>3590</v>
      </c>
      <c r="CH1149">
        <v>1</v>
      </c>
      <c r="CI1149">
        <v>0</v>
      </c>
      <c r="CJ1149">
        <v>12</v>
      </c>
      <c r="CK1149" s="28" t="s">
        <v>80</v>
      </c>
    </row>
    <row r="1150" spans="1:89" x14ac:dyDescent="0.35">
      <c r="A1150">
        <v>1149</v>
      </c>
      <c r="B1150">
        <v>77</v>
      </c>
      <c r="C1150" s="21" t="s">
        <v>246</v>
      </c>
      <c r="D1150" s="11">
        <v>6.72</v>
      </c>
      <c r="E1150" s="12">
        <v>0.13</v>
      </c>
      <c r="F1150" s="7">
        <f t="shared" si="191"/>
        <v>51.692307692307686</v>
      </c>
      <c r="G1150" s="8">
        <v>0</v>
      </c>
      <c r="H1150" s="9">
        <v>0</v>
      </c>
      <c r="I1150" s="9">
        <v>0</v>
      </c>
      <c r="J1150" s="9">
        <v>1</v>
      </c>
      <c r="K1150" s="9">
        <v>0</v>
      </c>
      <c r="L1150" s="8">
        <v>26913</v>
      </c>
      <c r="M1150" s="9">
        <v>58</v>
      </c>
      <c r="N1150" s="9">
        <f t="shared" si="181"/>
        <v>26854</v>
      </c>
      <c r="O1150" s="9">
        <f t="shared" si="182"/>
        <v>28</v>
      </c>
      <c r="P1150" s="7">
        <v>12.79</v>
      </c>
      <c r="Q1150" s="7">
        <f t="shared" si="187"/>
        <v>35.71</v>
      </c>
      <c r="R1150" s="9">
        <v>1</v>
      </c>
      <c r="S1150" s="9">
        <v>0</v>
      </c>
      <c r="T1150" s="9">
        <v>0</v>
      </c>
      <c r="U1150" s="9">
        <v>0</v>
      </c>
      <c r="V1150" s="9">
        <v>1</v>
      </c>
      <c r="W1150" s="25">
        <v>0</v>
      </c>
      <c r="X1150" s="9">
        <v>0</v>
      </c>
      <c r="Y1150" s="9">
        <v>1</v>
      </c>
      <c r="Z1150" s="25">
        <v>0</v>
      </c>
      <c r="AA1150" s="9">
        <v>1</v>
      </c>
      <c r="AB1150" s="25">
        <v>0</v>
      </c>
      <c r="AC1150" s="17">
        <v>1980</v>
      </c>
      <c r="AD1150" s="27">
        <f t="shared" si="189"/>
        <v>0.11499999999999999</v>
      </c>
      <c r="AE1150" s="27">
        <f t="shared" si="189"/>
        <v>0.11499999999999999</v>
      </c>
      <c r="AF1150" s="27">
        <f t="shared" si="192"/>
        <v>0.53</v>
      </c>
      <c r="AG1150" s="34">
        <v>0.24</v>
      </c>
      <c r="AH1150" s="33" t="s">
        <v>87</v>
      </c>
      <c r="AI1150" s="15" t="s">
        <v>87</v>
      </c>
      <c r="AJ1150">
        <v>1</v>
      </c>
      <c r="AK1150" s="31">
        <v>0</v>
      </c>
      <c r="AL1150" t="s">
        <v>87</v>
      </c>
      <c r="AM1150" s="31" t="s">
        <v>87</v>
      </c>
      <c r="AN1150">
        <v>0</v>
      </c>
      <c r="AO1150" s="15">
        <v>1</v>
      </c>
      <c r="AP1150" t="s">
        <v>87</v>
      </c>
      <c r="AQ1150" s="15" t="s">
        <v>87</v>
      </c>
      <c r="AR1150" s="15" t="s">
        <v>129</v>
      </c>
      <c r="AS1150">
        <v>1</v>
      </c>
      <c r="AT1150">
        <v>0</v>
      </c>
      <c r="AU1150">
        <v>0</v>
      </c>
      <c r="AV1150">
        <v>0</v>
      </c>
      <c r="AW1150">
        <v>0</v>
      </c>
      <c r="AX1150">
        <v>0</v>
      </c>
      <c r="AY1150" s="15">
        <v>0</v>
      </c>
      <c r="AZ1150">
        <v>1</v>
      </c>
      <c r="BA1150">
        <v>0</v>
      </c>
      <c r="BB1150" s="15">
        <v>0</v>
      </c>
      <c r="BC1150">
        <v>19291</v>
      </c>
      <c r="BD1150">
        <v>1766</v>
      </c>
      <c r="BE1150" s="21">
        <v>0.91900000000000004</v>
      </c>
      <c r="BF1150" s="21">
        <v>54.5</v>
      </c>
      <c r="BG1150">
        <v>1</v>
      </c>
      <c r="BH1150">
        <v>0</v>
      </c>
      <c r="BI1150">
        <v>0</v>
      </c>
      <c r="BJ1150">
        <v>0</v>
      </c>
      <c r="BK1150">
        <v>0</v>
      </c>
      <c r="BL1150" s="15">
        <v>0</v>
      </c>
      <c r="BM1150">
        <v>0</v>
      </c>
      <c r="BN1150">
        <v>0</v>
      </c>
      <c r="BO1150">
        <v>1</v>
      </c>
      <c r="BP1150" s="15">
        <v>0</v>
      </c>
      <c r="BQ1150">
        <v>0</v>
      </c>
      <c r="BR1150">
        <v>0</v>
      </c>
      <c r="BS1150" s="15">
        <v>0</v>
      </c>
      <c r="BT1150">
        <v>0</v>
      </c>
      <c r="BU1150">
        <v>0</v>
      </c>
      <c r="BV1150">
        <v>0</v>
      </c>
      <c r="BW1150">
        <v>0</v>
      </c>
      <c r="BX1150">
        <v>0</v>
      </c>
      <c r="BY1150">
        <v>0</v>
      </c>
      <c r="BZ1150">
        <v>0</v>
      </c>
      <c r="CA1150">
        <v>1</v>
      </c>
      <c r="CB1150">
        <v>0</v>
      </c>
      <c r="CC1150">
        <v>0</v>
      </c>
      <c r="CD1150">
        <v>0</v>
      </c>
      <c r="CE1150" s="15">
        <v>0</v>
      </c>
      <c r="CF1150">
        <v>3.0920000000000001</v>
      </c>
      <c r="CG1150">
        <v>3590</v>
      </c>
      <c r="CH1150">
        <v>1</v>
      </c>
      <c r="CI1150">
        <v>0</v>
      </c>
      <c r="CJ1150">
        <v>12</v>
      </c>
      <c r="CK1150" s="28" t="s">
        <v>80</v>
      </c>
    </row>
    <row r="1151" spans="1:89" x14ac:dyDescent="0.35">
      <c r="A1151">
        <v>1150</v>
      </c>
      <c r="B1151">
        <v>77</v>
      </c>
      <c r="C1151" s="21" t="s">
        <v>246</v>
      </c>
      <c r="D1151" s="11">
        <v>6.35</v>
      </c>
      <c r="E1151" s="12">
        <v>1.85</v>
      </c>
      <c r="F1151" s="7">
        <f t="shared" si="191"/>
        <v>3.432432432432432</v>
      </c>
      <c r="G1151" s="8">
        <v>0</v>
      </c>
      <c r="H1151" s="9">
        <v>0</v>
      </c>
      <c r="I1151" s="9">
        <v>0</v>
      </c>
      <c r="J1151" s="9">
        <v>1</v>
      </c>
      <c r="K1151" s="9">
        <v>0</v>
      </c>
      <c r="L1151" s="8">
        <v>26913</v>
      </c>
      <c r="M1151" s="9">
        <v>58</v>
      </c>
      <c r="N1151" s="9">
        <f t="shared" si="181"/>
        <v>26854</v>
      </c>
      <c r="O1151" s="9">
        <f t="shared" si="182"/>
        <v>28</v>
      </c>
      <c r="P1151" s="7">
        <v>12.79</v>
      </c>
      <c r="Q1151" s="7">
        <f t="shared" si="187"/>
        <v>35.71</v>
      </c>
      <c r="R1151" s="9">
        <v>1</v>
      </c>
      <c r="S1151" s="9">
        <v>0</v>
      </c>
      <c r="T1151" s="9">
        <v>0</v>
      </c>
      <c r="U1151" s="9">
        <v>0</v>
      </c>
      <c r="V1151" s="9">
        <v>1</v>
      </c>
      <c r="W1151" s="25">
        <v>0</v>
      </c>
      <c r="X1151" s="9">
        <v>0</v>
      </c>
      <c r="Y1151" s="9">
        <v>1</v>
      </c>
      <c r="Z1151" s="25">
        <v>0</v>
      </c>
      <c r="AA1151" s="9">
        <v>1</v>
      </c>
      <c r="AB1151" s="25">
        <v>0</v>
      </c>
      <c r="AC1151" s="17">
        <v>1980</v>
      </c>
      <c r="AD1151" s="27">
        <f t="shared" si="189"/>
        <v>0.11499999999999999</v>
      </c>
      <c r="AE1151" s="27">
        <f t="shared" si="189"/>
        <v>0.11499999999999999</v>
      </c>
      <c r="AF1151" s="27">
        <f t="shared" si="192"/>
        <v>0.53</v>
      </c>
      <c r="AG1151" s="34">
        <v>0.24</v>
      </c>
      <c r="AH1151" s="33" t="s">
        <v>87</v>
      </c>
      <c r="AI1151" s="15" t="s">
        <v>87</v>
      </c>
      <c r="AJ1151">
        <v>1</v>
      </c>
      <c r="AK1151" s="31">
        <v>0</v>
      </c>
      <c r="AL1151" t="s">
        <v>87</v>
      </c>
      <c r="AM1151" s="31" t="s">
        <v>87</v>
      </c>
      <c r="AN1151">
        <v>0</v>
      </c>
      <c r="AO1151" s="15">
        <v>1</v>
      </c>
      <c r="AP1151" t="s">
        <v>87</v>
      </c>
      <c r="AQ1151" s="15" t="s">
        <v>87</v>
      </c>
      <c r="AR1151" s="15" t="s">
        <v>129</v>
      </c>
      <c r="AS1151">
        <v>1</v>
      </c>
      <c r="AT1151">
        <v>0</v>
      </c>
      <c r="AU1151">
        <v>0</v>
      </c>
      <c r="AV1151">
        <v>0</v>
      </c>
      <c r="AW1151">
        <v>0</v>
      </c>
      <c r="AX1151">
        <v>0</v>
      </c>
      <c r="AY1151" s="15">
        <v>0</v>
      </c>
      <c r="AZ1151">
        <v>1</v>
      </c>
      <c r="BA1151">
        <v>0</v>
      </c>
      <c r="BB1151" s="15">
        <v>0</v>
      </c>
      <c r="BC1151">
        <v>19291</v>
      </c>
      <c r="BD1151">
        <v>1766</v>
      </c>
      <c r="BE1151" s="21">
        <v>0.91900000000000004</v>
      </c>
      <c r="BF1151" s="21">
        <v>54.5</v>
      </c>
      <c r="BG1151">
        <v>0</v>
      </c>
      <c r="BH1151">
        <v>0</v>
      </c>
      <c r="BI1151">
        <v>1</v>
      </c>
      <c r="BJ1151">
        <v>0</v>
      </c>
      <c r="BK1151">
        <v>0</v>
      </c>
      <c r="BL1151" s="15">
        <v>0</v>
      </c>
      <c r="BM1151">
        <v>0</v>
      </c>
      <c r="BN1151">
        <v>0</v>
      </c>
      <c r="BO1151">
        <v>1</v>
      </c>
      <c r="BP1151" s="15">
        <v>0</v>
      </c>
      <c r="BQ1151">
        <v>0</v>
      </c>
      <c r="BR1151">
        <v>0</v>
      </c>
      <c r="BS1151" s="15">
        <v>0</v>
      </c>
      <c r="BT1151">
        <v>0</v>
      </c>
      <c r="BU1151">
        <v>0</v>
      </c>
      <c r="BV1151">
        <v>0</v>
      </c>
      <c r="BW1151">
        <v>0</v>
      </c>
      <c r="BX1151">
        <v>0</v>
      </c>
      <c r="BY1151">
        <v>0</v>
      </c>
      <c r="BZ1151">
        <v>0</v>
      </c>
      <c r="CA1151">
        <v>1</v>
      </c>
      <c r="CB1151">
        <v>0</v>
      </c>
      <c r="CC1151">
        <v>0</v>
      </c>
      <c r="CD1151">
        <v>0</v>
      </c>
      <c r="CE1151" s="15">
        <v>0</v>
      </c>
      <c r="CF1151">
        <v>3.0920000000000001</v>
      </c>
      <c r="CG1151">
        <v>3590</v>
      </c>
      <c r="CH1151">
        <v>1</v>
      </c>
      <c r="CI1151">
        <v>0</v>
      </c>
      <c r="CJ1151">
        <v>12</v>
      </c>
      <c r="CK1151" s="28" t="s">
        <v>80</v>
      </c>
    </row>
    <row r="1152" spans="1:89" x14ac:dyDescent="0.35">
      <c r="A1152">
        <v>1151</v>
      </c>
      <c r="B1152">
        <v>77</v>
      </c>
      <c r="C1152" s="21" t="s">
        <v>246</v>
      </c>
      <c r="D1152" s="11">
        <v>6.71</v>
      </c>
      <c r="E1152" s="12">
        <v>0.03</v>
      </c>
      <c r="F1152" s="7">
        <f t="shared" si="191"/>
        <v>223.66666666666669</v>
      </c>
      <c r="G1152" s="8">
        <v>0</v>
      </c>
      <c r="H1152" s="9">
        <v>0</v>
      </c>
      <c r="I1152" s="9">
        <v>0</v>
      </c>
      <c r="J1152" s="9">
        <v>1</v>
      </c>
      <c r="K1152" s="9">
        <v>0</v>
      </c>
      <c r="L1152" s="8">
        <v>26913</v>
      </c>
      <c r="M1152" s="9">
        <v>60</v>
      </c>
      <c r="N1152" s="9">
        <f t="shared" si="181"/>
        <v>26852</v>
      </c>
      <c r="O1152" s="9">
        <f t="shared" si="182"/>
        <v>28</v>
      </c>
      <c r="P1152" s="7">
        <v>12.79</v>
      </c>
      <c r="Q1152" s="7">
        <f t="shared" si="187"/>
        <v>35.71</v>
      </c>
      <c r="R1152" s="9">
        <v>1</v>
      </c>
      <c r="S1152" s="9">
        <v>0</v>
      </c>
      <c r="T1152" s="9">
        <v>0</v>
      </c>
      <c r="U1152" s="9">
        <v>0</v>
      </c>
      <c r="V1152" s="9">
        <v>1</v>
      </c>
      <c r="W1152" s="25">
        <v>0</v>
      </c>
      <c r="X1152" s="9">
        <v>0</v>
      </c>
      <c r="Y1152" s="9">
        <v>1</v>
      </c>
      <c r="Z1152" s="25">
        <v>0</v>
      </c>
      <c r="AA1152" s="9">
        <v>1</v>
      </c>
      <c r="AB1152" s="25">
        <v>0</v>
      </c>
      <c r="AC1152" s="17">
        <v>1980</v>
      </c>
      <c r="AD1152" s="27">
        <f t="shared" si="189"/>
        <v>0.11499999999999999</v>
      </c>
      <c r="AE1152" s="27">
        <f t="shared" si="189"/>
        <v>0.11499999999999999</v>
      </c>
      <c r="AF1152" s="27">
        <f t="shared" si="192"/>
        <v>0.53</v>
      </c>
      <c r="AG1152" s="34">
        <v>0.24</v>
      </c>
      <c r="AH1152" s="33" t="s">
        <v>87</v>
      </c>
      <c r="AI1152" s="15" t="s">
        <v>87</v>
      </c>
      <c r="AJ1152">
        <v>1</v>
      </c>
      <c r="AK1152" s="31">
        <v>0</v>
      </c>
      <c r="AL1152" t="s">
        <v>87</v>
      </c>
      <c r="AM1152" s="31" t="s">
        <v>87</v>
      </c>
      <c r="AN1152">
        <v>0</v>
      </c>
      <c r="AO1152" s="15">
        <v>1</v>
      </c>
      <c r="AP1152" t="s">
        <v>87</v>
      </c>
      <c r="AQ1152" s="15" t="s">
        <v>87</v>
      </c>
      <c r="AR1152" s="15" t="s">
        <v>129</v>
      </c>
      <c r="AS1152">
        <v>1</v>
      </c>
      <c r="AT1152">
        <v>0</v>
      </c>
      <c r="AU1152">
        <v>0</v>
      </c>
      <c r="AV1152">
        <v>0</v>
      </c>
      <c r="AW1152">
        <v>0</v>
      </c>
      <c r="AX1152">
        <v>0</v>
      </c>
      <c r="AY1152" s="15">
        <v>0</v>
      </c>
      <c r="AZ1152">
        <v>1</v>
      </c>
      <c r="BA1152">
        <v>0</v>
      </c>
      <c r="BB1152" s="15">
        <v>0</v>
      </c>
      <c r="BC1152">
        <v>19291</v>
      </c>
      <c r="BD1152">
        <v>1766</v>
      </c>
      <c r="BE1152" s="21">
        <v>0.91900000000000004</v>
      </c>
      <c r="BF1152" s="21">
        <v>54.5</v>
      </c>
      <c r="BG1152">
        <v>1</v>
      </c>
      <c r="BH1152">
        <v>0</v>
      </c>
      <c r="BI1152">
        <v>0</v>
      </c>
      <c r="BJ1152">
        <v>0</v>
      </c>
      <c r="BK1152">
        <v>0</v>
      </c>
      <c r="BL1152" s="15">
        <v>0</v>
      </c>
      <c r="BM1152">
        <v>0</v>
      </c>
      <c r="BN1152">
        <v>0</v>
      </c>
      <c r="BO1152">
        <v>1</v>
      </c>
      <c r="BP1152" s="15">
        <v>0</v>
      </c>
      <c r="BQ1152">
        <v>0</v>
      </c>
      <c r="BR1152">
        <v>0</v>
      </c>
      <c r="BS1152" s="15">
        <v>0</v>
      </c>
      <c r="BT1152">
        <v>1</v>
      </c>
      <c r="BU1152">
        <v>1</v>
      </c>
      <c r="BV1152">
        <v>0</v>
      </c>
      <c r="BW1152">
        <v>0</v>
      </c>
      <c r="BX1152">
        <v>0</v>
      </c>
      <c r="BY1152">
        <v>0</v>
      </c>
      <c r="BZ1152">
        <v>0</v>
      </c>
      <c r="CA1152">
        <v>1</v>
      </c>
      <c r="CB1152">
        <v>0</v>
      </c>
      <c r="CC1152">
        <v>0</v>
      </c>
      <c r="CD1152">
        <v>0</v>
      </c>
      <c r="CE1152" s="15">
        <v>0</v>
      </c>
      <c r="CF1152">
        <v>3.0920000000000001</v>
      </c>
      <c r="CG1152">
        <v>3590</v>
      </c>
      <c r="CH1152">
        <v>1</v>
      </c>
      <c r="CI1152">
        <v>0</v>
      </c>
      <c r="CJ1152">
        <v>12</v>
      </c>
      <c r="CK1152" s="28" t="s">
        <v>80</v>
      </c>
    </row>
    <row r="1153" spans="1:89" x14ac:dyDescent="0.35">
      <c r="A1153">
        <v>1152</v>
      </c>
      <c r="B1153">
        <v>77</v>
      </c>
      <c r="C1153" s="21" t="s">
        <v>246</v>
      </c>
      <c r="D1153" s="11">
        <v>5.55</v>
      </c>
      <c r="E1153" s="12">
        <v>1.99</v>
      </c>
      <c r="F1153" s="7">
        <f t="shared" si="191"/>
        <v>2.7889447236180902</v>
      </c>
      <c r="G1153" s="8">
        <v>0</v>
      </c>
      <c r="H1153" s="9">
        <v>0</v>
      </c>
      <c r="I1153" s="9">
        <v>0</v>
      </c>
      <c r="J1153" s="9">
        <v>1</v>
      </c>
      <c r="K1153" s="9">
        <v>0</v>
      </c>
      <c r="L1153" s="8">
        <v>26913</v>
      </c>
      <c r="M1153" s="9">
        <v>60</v>
      </c>
      <c r="N1153" s="9">
        <f t="shared" si="181"/>
        <v>26852</v>
      </c>
      <c r="O1153" s="9">
        <f t="shared" si="182"/>
        <v>28</v>
      </c>
      <c r="P1153" s="7">
        <v>12.79</v>
      </c>
      <c r="Q1153" s="7">
        <f t="shared" si="187"/>
        <v>35.71</v>
      </c>
      <c r="R1153" s="9">
        <v>1</v>
      </c>
      <c r="S1153" s="9">
        <v>0</v>
      </c>
      <c r="T1153" s="9">
        <v>0</v>
      </c>
      <c r="U1153" s="9">
        <v>0</v>
      </c>
      <c r="V1153" s="9">
        <v>1</v>
      </c>
      <c r="W1153" s="25">
        <v>0</v>
      </c>
      <c r="X1153" s="9">
        <v>0</v>
      </c>
      <c r="Y1153" s="9">
        <v>1</v>
      </c>
      <c r="Z1153" s="25">
        <v>0</v>
      </c>
      <c r="AA1153" s="9">
        <v>1</v>
      </c>
      <c r="AB1153" s="25">
        <v>0</v>
      </c>
      <c r="AC1153" s="17">
        <v>1980</v>
      </c>
      <c r="AD1153" s="27">
        <f t="shared" si="189"/>
        <v>0.11499999999999999</v>
      </c>
      <c r="AE1153" s="27">
        <f t="shared" si="189"/>
        <v>0.11499999999999999</v>
      </c>
      <c r="AF1153" s="27">
        <f t="shared" si="192"/>
        <v>0.53</v>
      </c>
      <c r="AG1153" s="34">
        <v>0.24</v>
      </c>
      <c r="AH1153" s="33" t="s">
        <v>87</v>
      </c>
      <c r="AI1153" s="15" t="s">
        <v>87</v>
      </c>
      <c r="AJ1153">
        <v>1</v>
      </c>
      <c r="AK1153" s="31">
        <v>0</v>
      </c>
      <c r="AL1153" t="s">
        <v>87</v>
      </c>
      <c r="AM1153" s="31" t="s">
        <v>87</v>
      </c>
      <c r="AN1153">
        <v>0</v>
      </c>
      <c r="AO1153" s="15">
        <v>1</v>
      </c>
      <c r="AP1153" t="s">
        <v>87</v>
      </c>
      <c r="AQ1153" s="15" t="s">
        <v>87</v>
      </c>
      <c r="AR1153" s="15" t="s">
        <v>129</v>
      </c>
      <c r="AS1153">
        <v>1</v>
      </c>
      <c r="AT1153">
        <v>0</v>
      </c>
      <c r="AU1153">
        <v>0</v>
      </c>
      <c r="AV1153">
        <v>0</v>
      </c>
      <c r="AW1153">
        <v>0</v>
      </c>
      <c r="AX1153">
        <v>0</v>
      </c>
      <c r="AY1153" s="15">
        <v>0</v>
      </c>
      <c r="AZ1153">
        <v>1</v>
      </c>
      <c r="BA1153">
        <v>0</v>
      </c>
      <c r="BB1153" s="15">
        <v>0</v>
      </c>
      <c r="BC1153">
        <v>19291</v>
      </c>
      <c r="BD1153">
        <v>1766</v>
      </c>
      <c r="BE1153" s="21">
        <v>0.91900000000000004</v>
      </c>
      <c r="BF1153" s="21">
        <v>54.5</v>
      </c>
      <c r="BG1153">
        <v>0</v>
      </c>
      <c r="BH1153">
        <v>0</v>
      </c>
      <c r="BI1153">
        <v>1</v>
      </c>
      <c r="BJ1153">
        <v>0</v>
      </c>
      <c r="BK1153">
        <v>0</v>
      </c>
      <c r="BL1153" s="15">
        <v>0</v>
      </c>
      <c r="BM1153">
        <v>0</v>
      </c>
      <c r="BN1153">
        <v>0</v>
      </c>
      <c r="BO1153">
        <v>1</v>
      </c>
      <c r="BP1153" s="15">
        <v>0</v>
      </c>
      <c r="BQ1153">
        <v>0</v>
      </c>
      <c r="BR1153">
        <v>0</v>
      </c>
      <c r="BS1153" s="15">
        <v>0</v>
      </c>
      <c r="BT1153">
        <v>1</v>
      </c>
      <c r="BU1153">
        <v>1</v>
      </c>
      <c r="BV1153">
        <v>0</v>
      </c>
      <c r="BW1153">
        <v>0</v>
      </c>
      <c r="BX1153">
        <v>0</v>
      </c>
      <c r="BY1153">
        <v>0</v>
      </c>
      <c r="BZ1153">
        <v>0</v>
      </c>
      <c r="CA1153">
        <v>1</v>
      </c>
      <c r="CB1153">
        <v>0</v>
      </c>
      <c r="CC1153">
        <v>0</v>
      </c>
      <c r="CD1153">
        <v>0</v>
      </c>
      <c r="CE1153" s="15">
        <v>0</v>
      </c>
      <c r="CF1153">
        <v>3.0920000000000001</v>
      </c>
      <c r="CG1153">
        <v>3590</v>
      </c>
      <c r="CH1153">
        <v>1</v>
      </c>
      <c r="CI1153">
        <v>0</v>
      </c>
      <c r="CJ1153">
        <v>12</v>
      </c>
      <c r="CK1153" s="28" t="s">
        <v>80</v>
      </c>
    </row>
    <row r="1154" spans="1:89" x14ac:dyDescent="0.35">
      <c r="A1154">
        <v>1153</v>
      </c>
      <c r="B1154">
        <v>77</v>
      </c>
      <c r="C1154" s="21" t="s">
        <v>246</v>
      </c>
      <c r="D1154" s="11">
        <v>5.76</v>
      </c>
      <c r="E1154" s="12">
        <v>0.13</v>
      </c>
      <c r="F1154" s="7">
        <f t="shared" si="191"/>
        <v>44.307692307692307</v>
      </c>
      <c r="G1154" s="8">
        <v>0</v>
      </c>
      <c r="H1154" s="9">
        <v>0</v>
      </c>
      <c r="I1154" s="9">
        <v>0</v>
      </c>
      <c r="J1154" s="9">
        <v>1</v>
      </c>
      <c r="K1154" s="9">
        <v>0</v>
      </c>
      <c r="L1154" s="8">
        <v>26913</v>
      </c>
      <c r="M1154" s="9">
        <v>69</v>
      </c>
      <c r="N1154" s="9">
        <f t="shared" ref="N1154:N1217" si="193">L1154-M1154-1</f>
        <v>26843</v>
      </c>
      <c r="O1154" s="9">
        <f t="shared" ref="O1154:O1217" si="194">COUNTIF(B:B,B1154)</f>
        <v>28</v>
      </c>
      <c r="P1154" s="7">
        <v>12.79</v>
      </c>
      <c r="Q1154" s="7">
        <f t="shared" si="187"/>
        <v>35.71</v>
      </c>
      <c r="R1154" s="9">
        <v>1</v>
      </c>
      <c r="S1154" s="9">
        <v>0</v>
      </c>
      <c r="T1154" s="9">
        <v>0</v>
      </c>
      <c r="U1154" s="9">
        <v>0</v>
      </c>
      <c r="V1154" s="9">
        <v>1</v>
      </c>
      <c r="W1154" s="25">
        <v>0</v>
      </c>
      <c r="X1154" s="9">
        <v>0</v>
      </c>
      <c r="Y1154" s="9">
        <v>1</v>
      </c>
      <c r="Z1154" s="25">
        <v>0</v>
      </c>
      <c r="AA1154" s="9">
        <v>1</v>
      </c>
      <c r="AB1154" s="25">
        <v>0</v>
      </c>
      <c r="AC1154" s="17">
        <v>1980</v>
      </c>
      <c r="AD1154" s="27">
        <f t="shared" si="189"/>
        <v>0.11499999999999999</v>
      </c>
      <c r="AE1154" s="27">
        <f t="shared" si="189"/>
        <v>0.11499999999999999</v>
      </c>
      <c r="AF1154" s="27">
        <f t="shared" si="192"/>
        <v>0.53</v>
      </c>
      <c r="AG1154" s="34">
        <v>0.24</v>
      </c>
      <c r="AH1154" s="33" t="s">
        <v>87</v>
      </c>
      <c r="AI1154" s="15" t="s">
        <v>87</v>
      </c>
      <c r="AJ1154">
        <v>1</v>
      </c>
      <c r="AK1154" s="31">
        <v>0</v>
      </c>
      <c r="AL1154" t="s">
        <v>87</v>
      </c>
      <c r="AM1154" s="31" t="s">
        <v>87</v>
      </c>
      <c r="AN1154">
        <v>0</v>
      </c>
      <c r="AO1154" s="15">
        <v>1</v>
      </c>
      <c r="AP1154" t="s">
        <v>87</v>
      </c>
      <c r="AQ1154" s="15" t="s">
        <v>87</v>
      </c>
      <c r="AR1154" s="15" t="s">
        <v>129</v>
      </c>
      <c r="AS1154">
        <v>1</v>
      </c>
      <c r="AT1154">
        <v>0</v>
      </c>
      <c r="AU1154">
        <v>0</v>
      </c>
      <c r="AV1154">
        <v>0</v>
      </c>
      <c r="AW1154">
        <v>0</v>
      </c>
      <c r="AX1154">
        <v>0</v>
      </c>
      <c r="AY1154" s="15">
        <v>0</v>
      </c>
      <c r="AZ1154">
        <v>1</v>
      </c>
      <c r="BA1154">
        <v>0</v>
      </c>
      <c r="BB1154" s="15">
        <v>0</v>
      </c>
      <c r="BC1154">
        <v>19291</v>
      </c>
      <c r="BD1154">
        <v>1766</v>
      </c>
      <c r="BE1154" s="21">
        <v>0.91900000000000004</v>
      </c>
      <c r="BF1154" s="21">
        <v>54.5</v>
      </c>
      <c r="BG1154">
        <v>1</v>
      </c>
      <c r="BH1154">
        <v>0</v>
      </c>
      <c r="BI1154">
        <v>0</v>
      </c>
      <c r="BJ1154">
        <v>0</v>
      </c>
      <c r="BK1154">
        <v>0</v>
      </c>
      <c r="BL1154" s="15">
        <v>0</v>
      </c>
      <c r="BM1154">
        <v>0</v>
      </c>
      <c r="BN1154">
        <v>0</v>
      </c>
      <c r="BO1154">
        <v>1</v>
      </c>
      <c r="BP1154" s="15">
        <v>0</v>
      </c>
      <c r="BQ1154">
        <v>0</v>
      </c>
      <c r="BR1154">
        <v>0</v>
      </c>
      <c r="BS1154" s="15">
        <v>0</v>
      </c>
      <c r="BT1154">
        <v>0</v>
      </c>
      <c r="BU1154">
        <v>0</v>
      </c>
      <c r="BV1154">
        <v>0</v>
      </c>
      <c r="BW1154">
        <v>0</v>
      </c>
      <c r="BX1154">
        <v>0</v>
      </c>
      <c r="BY1154">
        <v>0</v>
      </c>
      <c r="BZ1154">
        <v>0</v>
      </c>
      <c r="CA1154">
        <v>1</v>
      </c>
      <c r="CB1154">
        <v>0</v>
      </c>
      <c r="CC1154">
        <v>0</v>
      </c>
      <c r="CD1154">
        <v>0</v>
      </c>
      <c r="CE1154" s="15">
        <v>0</v>
      </c>
      <c r="CF1154">
        <v>3.0920000000000001</v>
      </c>
      <c r="CG1154">
        <v>3590</v>
      </c>
      <c r="CH1154">
        <v>1</v>
      </c>
      <c r="CI1154">
        <v>0</v>
      </c>
      <c r="CJ1154">
        <v>12</v>
      </c>
      <c r="CK1154" s="28" t="s">
        <v>80</v>
      </c>
    </row>
    <row r="1155" spans="1:89" x14ac:dyDescent="0.35">
      <c r="A1155">
        <v>1154</v>
      </c>
      <c r="B1155">
        <v>77</v>
      </c>
      <c r="C1155" s="21" t="s">
        <v>246</v>
      </c>
      <c r="D1155" s="11">
        <v>4.6100000000000003</v>
      </c>
      <c r="E1155" s="12">
        <v>1.87</v>
      </c>
      <c r="F1155" s="7">
        <f t="shared" si="191"/>
        <v>2.46524064171123</v>
      </c>
      <c r="G1155" s="8">
        <v>0</v>
      </c>
      <c r="H1155" s="9">
        <v>0</v>
      </c>
      <c r="I1155" s="9">
        <v>0</v>
      </c>
      <c r="J1155" s="9">
        <v>1</v>
      </c>
      <c r="K1155" s="9">
        <v>0</v>
      </c>
      <c r="L1155" s="8">
        <v>26913</v>
      </c>
      <c r="M1155" s="9">
        <v>69</v>
      </c>
      <c r="N1155" s="9">
        <f t="shared" si="193"/>
        <v>26843</v>
      </c>
      <c r="O1155" s="9">
        <f t="shared" si="194"/>
        <v>28</v>
      </c>
      <c r="P1155" s="7">
        <v>12.79</v>
      </c>
      <c r="Q1155" s="7">
        <f t="shared" si="187"/>
        <v>35.71</v>
      </c>
      <c r="R1155" s="9">
        <v>1</v>
      </c>
      <c r="S1155" s="9">
        <v>0</v>
      </c>
      <c r="T1155" s="9">
        <v>0</v>
      </c>
      <c r="U1155" s="9">
        <v>0</v>
      </c>
      <c r="V1155" s="9">
        <v>1</v>
      </c>
      <c r="W1155" s="25">
        <v>0</v>
      </c>
      <c r="X1155" s="9">
        <v>0</v>
      </c>
      <c r="Y1155" s="9">
        <v>1</v>
      </c>
      <c r="Z1155" s="25">
        <v>0</v>
      </c>
      <c r="AA1155" s="9">
        <v>1</v>
      </c>
      <c r="AB1155" s="25">
        <v>0</v>
      </c>
      <c r="AC1155" s="17">
        <v>1980</v>
      </c>
      <c r="AD1155" s="27">
        <f t="shared" si="189"/>
        <v>0.11499999999999999</v>
      </c>
      <c r="AE1155" s="27">
        <f t="shared" si="189"/>
        <v>0.11499999999999999</v>
      </c>
      <c r="AF1155" s="27">
        <f t="shared" si="192"/>
        <v>0.53</v>
      </c>
      <c r="AG1155" s="34">
        <v>0.24</v>
      </c>
      <c r="AH1155" s="33" t="s">
        <v>87</v>
      </c>
      <c r="AI1155" s="15" t="s">
        <v>87</v>
      </c>
      <c r="AJ1155">
        <v>1</v>
      </c>
      <c r="AK1155" s="31">
        <v>0</v>
      </c>
      <c r="AL1155" t="s">
        <v>87</v>
      </c>
      <c r="AM1155" s="31" t="s">
        <v>87</v>
      </c>
      <c r="AN1155">
        <v>0</v>
      </c>
      <c r="AO1155" s="15">
        <v>1</v>
      </c>
      <c r="AP1155" t="s">
        <v>87</v>
      </c>
      <c r="AQ1155" s="15" t="s">
        <v>87</v>
      </c>
      <c r="AR1155" s="15" t="s">
        <v>129</v>
      </c>
      <c r="AS1155">
        <v>1</v>
      </c>
      <c r="AT1155">
        <v>0</v>
      </c>
      <c r="AU1155">
        <v>0</v>
      </c>
      <c r="AV1155">
        <v>0</v>
      </c>
      <c r="AW1155">
        <v>0</v>
      </c>
      <c r="AX1155">
        <v>0</v>
      </c>
      <c r="AY1155" s="15">
        <v>0</v>
      </c>
      <c r="AZ1155">
        <v>1</v>
      </c>
      <c r="BA1155">
        <v>0</v>
      </c>
      <c r="BB1155" s="15">
        <v>0</v>
      </c>
      <c r="BC1155">
        <v>19291</v>
      </c>
      <c r="BD1155">
        <v>1766</v>
      </c>
      <c r="BE1155" s="21">
        <v>0.91900000000000004</v>
      </c>
      <c r="BF1155" s="21">
        <v>54.5</v>
      </c>
      <c r="BG1155">
        <v>0</v>
      </c>
      <c r="BH1155">
        <v>0</v>
      </c>
      <c r="BI1155">
        <v>1</v>
      </c>
      <c r="BJ1155">
        <v>0</v>
      </c>
      <c r="BK1155">
        <v>0</v>
      </c>
      <c r="BL1155" s="15">
        <v>0</v>
      </c>
      <c r="BM1155">
        <v>0</v>
      </c>
      <c r="BN1155">
        <v>0</v>
      </c>
      <c r="BO1155">
        <v>1</v>
      </c>
      <c r="BP1155" s="15">
        <v>0</v>
      </c>
      <c r="BQ1155">
        <v>0</v>
      </c>
      <c r="BR1155">
        <v>0</v>
      </c>
      <c r="BS1155" s="15">
        <v>0</v>
      </c>
      <c r="BT1155">
        <v>0</v>
      </c>
      <c r="BU1155">
        <v>0</v>
      </c>
      <c r="BV1155">
        <v>0</v>
      </c>
      <c r="BW1155">
        <v>0</v>
      </c>
      <c r="BX1155">
        <v>0</v>
      </c>
      <c r="BY1155">
        <v>0</v>
      </c>
      <c r="BZ1155">
        <v>0</v>
      </c>
      <c r="CA1155">
        <v>1</v>
      </c>
      <c r="CB1155">
        <v>0</v>
      </c>
      <c r="CC1155">
        <v>0</v>
      </c>
      <c r="CD1155">
        <v>0</v>
      </c>
      <c r="CE1155" s="15">
        <v>0</v>
      </c>
      <c r="CF1155">
        <v>3.0920000000000001</v>
      </c>
      <c r="CG1155">
        <v>3590</v>
      </c>
      <c r="CH1155">
        <v>1</v>
      </c>
      <c r="CI1155">
        <v>0</v>
      </c>
      <c r="CJ1155">
        <v>12</v>
      </c>
      <c r="CK1155" s="28" t="s">
        <v>80</v>
      </c>
    </row>
    <row r="1156" spans="1:89" x14ac:dyDescent="0.35">
      <c r="A1156">
        <v>1155</v>
      </c>
      <c r="B1156">
        <v>77</v>
      </c>
      <c r="C1156" s="21" t="s">
        <v>246</v>
      </c>
      <c r="D1156" s="11">
        <v>5.76</v>
      </c>
      <c r="E1156" s="12">
        <v>0.13</v>
      </c>
      <c r="F1156" s="7">
        <f t="shared" si="191"/>
        <v>44.307692307692307</v>
      </c>
      <c r="G1156" s="8">
        <v>0</v>
      </c>
      <c r="H1156" s="9">
        <v>0</v>
      </c>
      <c r="I1156" s="9">
        <v>0</v>
      </c>
      <c r="J1156" s="9">
        <v>1</v>
      </c>
      <c r="K1156" s="9">
        <v>0</v>
      </c>
      <c r="L1156" s="8">
        <v>26913</v>
      </c>
      <c r="M1156" s="9">
        <v>71</v>
      </c>
      <c r="N1156" s="9">
        <f t="shared" si="193"/>
        <v>26841</v>
      </c>
      <c r="O1156" s="9">
        <f t="shared" si="194"/>
        <v>28</v>
      </c>
      <c r="P1156" s="7">
        <v>12.79</v>
      </c>
      <c r="Q1156" s="7">
        <f t="shared" si="187"/>
        <v>35.71</v>
      </c>
      <c r="R1156" s="9">
        <v>1</v>
      </c>
      <c r="S1156" s="9">
        <v>0</v>
      </c>
      <c r="T1156" s="9">
        <v>0</v>
      </c>
      <c r="U1156" s="9">
        <v>0</v>
      </c>
      <c r="V1156" s="9">
        <v>1</v>
      </c>
      <c r="W1156" s="25">
        <v>0</v>
      </c>
      <c r="X1156" s="9">
        <v>0</v>
      </c>
      <c r="Y1156" s="9">
        <v>1</v>
      </c>
      <c r="Z1156" s="25">
        <v>0</v>
      </c>
      <c r="AA1156" s="9">
        <v>1</v>
      </c>
      <c r="AB1156" s="25">
        <v>0</v>
      </c>
      <c r="AC1156" s="17">
        <v>1980</v>
      </c>
      <c r="AD1156" s="27">
        <f t="shared" si="189"/>
        <v>0.11499999999999999</v>
      </c>
      <c r="AE1156" s="27">
        <f t="shared" si="189"/>
        <v>0.11499999999999999</v>
      </c>
      <c r="AF1156" s="27">
        <f t="shared" si="192"/>
        <v>0.53</v>
      </c>
      <c r="AG1156" s="34">
        <v>0.24</v>
      </c>
      <c r="AH1156" s="33" t="s">
        <v>87</v>
      </c>
      <c r="AI1156" s="15" t="s">
        <v>87</v>
      </c>
      <c r="AJ1156">
        <v>1</v>
      </c>
      <c r="AK1156" s="31">
        <v>0</v>
      </c>
      <c r="AL1156" t="s">
        <v>87</v>
      </c>
      <c r="AM1156" s="31" t="s">
        <v>87</v>
      </c>
      <c r="AN1156">
        <v>0</v>
      </c>
      <c r="AO1156" s="15">
        <v>1</v>
      </c>
      <c r="AP1156" t="s">
        <v>87</v>
      </c>
      <c r="AQ1156" s="15" t="s">
        <v>87</v>
      </c>
      <c r="AR1156" s="15" t="s">
        <v>129</v>
      </c>
      <c r="AS1156">
        <v>1</v>
      </c>
      <c r="AT1156">
        <v>0</v>
      </c>
      <c r="AU1156">
        <v>0</v>
      </c>
      <c r="AV1156">
        <v>0</v>
      </c>
      <c r="AW1156">
        <v>0</v>
      </c>
      <c r="AX1156">
        <v>0</v>
      </c>
      <c r="AY1156" s="15">
        <v>0</v>
      </c>
      <c r="AZ1156">
        <v>1</v>
      </c>
      <c r="BA1156">
        <v>0</v>
      </c>
      <c r="BB1156" s="15">
        <v>0</v>
      </c>
      <c r="BC1156">
        <v>19291</v>
      </c>
      <c r="BD1156">
        <v>1766</v>
      </c>
      <c r="BE1156" s="21">
        <v>0.91900000000000004</v>
      </c>
      <c r="BF1156" s="21">
        <v>54.5</v>
      </c>
      <c r="BG1156">
        <v>1</v>
      </c>
      <c r="BH1156">
        <v>0</v>
      </c>
      <c r="BI1156">
        <v>0</v>
      </c>
      <c r="BJ1156">
        <v>0</v>
      </c>
      <c r="BK1156">
        <v>0</v>
      </c>
      <c r="BL1156" s="15">
        <v>0</v>
      </c>
      <c r="BM1156">
        <v>0</v>
      </c>
      <c r="BN1156">
        <v>0</v>
      </c>
      <c r="BO1156">
        <v>1</v>
      </c>
      <c r="BP1156" s="15">
        <v>0</v>
      </c>
      <c r="BQ1156">
        <v>0</v>
      </c>
      <c r="BR1156">
        <v>0</v>
      </c>
      <c r="BS1156" s="15">
        <v>0</v>
      </c>
      <c r="BT1156">
        <v>1</v>
      </c>
      <c r="BU1156">
        <v>1</v>
      </c>
      <c r="BV1156">
        <v>0</v>
      </c>
      <c r="BW1156">
        <v>0</v>
      </c>
      <c r="BX1156">
        <v>0</v>
      </c>
      <c r="BY1156">
        <v>0</v>
      </c>
      <c r="BZ1156">
        <v>0</v>
      </c>
      <c r="CA1156">
        <v>1</v>
      </c>
      <c r="CB1156">
        <v>0</v>
      </c>
      <c r="CC1156">
        <v>0</v>
      </c>
      <c r="CD1156">
        <v>1</v>
      </c>
      <c r="CE1156" s="15">
        <v>1</v>
      </c>
      <c r="CF1156">
        <v>3.0920000000000001</v>
      </c>
      <c r="CG1156">
        <v>3590</v>
      </c>
      <c r="CH1156">
        <v>1</v>
      </c>
      <c r="CI1156">
        <v>0</v>
      </c>
      <c r="CJ1156">
        <v>12</v>
      </c>
      <c r="CK1156" s="28" t="s">
        <v>80</v>
      </c>
    </row>
    <row r="1157" spans="1:89" x14ac:dyDescent="0.35">
      <c r="A1157">
        <v>1156</v>
      </c>
      <c r="B1157">
        <v>77</v>
      </c>
      <c r="C1157" s="21" t="s">
        <v>246</v>
      </c>
      <c r="D1157" s="11">
        <v>3.91</v>
      </c>
      <c r="E1157" s="12">
        <v>1.99</v>
      </c>
      <c r="F1157" s="7">
        <f t="shared" si="191"/>
        <v>1.9648241206030153</v>
      </c>
      <c r="G1157" s="8">
        <v>0</v>
      </c>
      <c r="H1157" s="9">
        <v>0</v>
      </c>
      <c r="I1157" s="9">
        <v>0</v>
      </c>
      <c r="J1157" s="9">
        <v>1</v>
      </c>
      <c r="K1157" s="9">
        <v>0</v>
      </c>
      <c r="L1157" s="8">
        <v>26913</v>
      </c>
      <c r="M1157" s="9">
        <v>71</v>
      </c>
      <c r="N1157" s="9">
        <f t="shared" si="193"/>
        <v>26841</v>
      </c>
      <c r="O1157" s="9">
        <f t="shared" si="194"/>
        <v>28</v>
      </c>
      <c r="P1157" s="7">
        <v>12.79</v>
      </c>
      <c r="Q1157" s="7">
        <f t="shared" si="187"/>
        <v>35.71</v>
      </c>
      <c r="R1157" s="9">
        <v>1</v>
      </c>
      <c r="S1157" s="9">
        <v>0</v>
      </c>
      <c r="T1157" s="9">
        <v>0</v>
      </c>
      <c r="U1157" s="9">
        <v>0</v>
      </c>
      <c r="V1157" s="9">
        <v>1</v>
      </c>
      <c r="W1157" s="25">
        <v>0</v>
      </c>
      <c r="X1157" s="9">
        <v>0</v>
      </c>
      <c r="Y1157" s="9">
        <v>1</v>
      </c>
      <c r="Z1157" s="25">
        <v>0</v>
      </c>
      <c r="AA1157" s="9">
        <v>1</v>
      </c>
      <c r="AB1157" s="25">
        <v>0</v>
      </c>
      <c r="AC1157" s="17">
        <v>1980</v>
      </c>
      <c r="AD1157" s="27">
        <f t="shared" si="189"/>
        <v>0.11499999999999999</v>
      </c>
      <c r="AE1157" s="27">
        <f t="shared" si="189"/>
        <v>0.11499999999999999</v>
      </c>
      <c r="AF1157" s="27">
        <f t="shared" si="192"/>
        <v>0.53</v>
      </c>
      <c r="AG1157" s="34">
        <v>0.24</v>
      </c>
      <c r="AH1157" s="33" t="s">
        <v>87</v>
      </c>
      <c r="AI1157" s="15" t="s">
        <v>87</v>
      </c>
      <c r="AJ1157">
        <v>1</v>
      </c>
      <c r="AK1157" s="31">
        <v>0</v>
      </c>
      <c r="AL1157" t="s">
        <v>87</v>
      </c>
      <c r="AM1157" s="31" t="s">
        <v>87</v>
      </c>
      <c r="AN1157">
        <v>0</v>
      </c>
      <c r="AO1157" s="15">
        <v>1</v>
      </c>
      <c r="AP1157" t="s">
        <v>87</v>
      </c>
      <c r="AQ1157" s="15" t="s">
        <v>87</v>
      </c>
      <c r="AR1157" s="15" t="s">
        <v>129</v>
      </c>
      <c r="AS1157">
        <v>1</v>
      </c>
      <c r="AT1157">
        <v>0</v>
      </c>
      <c r="AU1157">
        <v>0</v>
      </c>
      <c r="AV1157">
        <v>0</v>
      </c>
      <c r="AW1157">
        <v>0</v>
      </c>
      <c r="AX1157">
        <v>0</v>
      </c>
      <c r="AY1157" s="15">
        <v>0</v>
      </c>
      <c r="AZ1157">
        <v>1</v>
      </c>
      <c r="BA1157">
        <v>0</v>
      </c>
      <c r="BB1157" s="15">
        <v>0</v>
      </c>
      <c r="BC1157">
        <v>19291</v>
      </c>
      <c r="BD1157">
        <v>1766</v>
      </c>
      <c r="BE1157" s="21">
        <v>0.91900000000000004</v>
      </c>
      <c r="BF1157" s="21">
        <v>54.5</v>
      </c>
      <c r="BG1157">
        <v>0</v>
      </c>
      <c r="BH1157">
        <v>0</v>
      </c>
      <c r="BI1157">
        <v>1</v>
      </c>
      <c r="BJ1157">
        <v>0</v>
      </c>
      <c r="BK1157">
        <v>0</v>
      </c>
      <c r="BL1157" s="15">
        <v>0</v>
      </c>
      <c r="BM1157">
        <v>0</v>
      </c>
      <c r="BN1157">
        <v>0</v>
      </c>
      <c r="BO1157">
        <v>1</v>
      </c>
      <c r="BP1157" s="15">
        <v>0</v>
      </c>
      <c r="BQ1157">
        <v>0</v>
      </c>
      <c r="BR1157">
        <v>0</v>
      </c>
      <c r="BS1157" s="15">
        <v>0</v>
      </c>
      <c r="BT1157">
        <v>1</v>
      </c>
      <c r="BU1157">
        <v>1</v>
      </c>
      <c r="BV1157">
        <v>0</v>
      </c>
      <c r="BW1157">
        <v>0</v>
      </c>
      <c r="BX1157">
        <v>0</v>
      </c>
      <c r="BY1157">
        <v>0</v>
      </c>
      <c r="BZ1157">
        <v>0</v>
      </c>
      <c r="CA1157">
        <v>1</v>
      </c>
      <c r="CB1157">
        <v>0</v>
      </c>
      <c r="CC1157">
        <v>0</v>
      </c>
      <c r="CD1157">
        <v>1</v>
      </c>
      <c r="CE1157" s="15">
        <v>1</v>
      </c>
      <c r="CF1157">
        <v>3.0920000000000001</v>
      </c>
      <c r="CG1157">
        <v>3590</v>
      </c>
      <c r="CH1157">
        <v>1</v>
      </c>
      <c r="CI1157">
        <v>0</v>
      </c>
      <c r="CJ1157">
        <v>12</v>
      </c>
      <c r="CK1157" s="28" t="s">
        <v>80</v>
      </c>
    </row>
    <row r="1158" spans="1:89" x14ac:dyDescent="0.35">
      <c r="A1158">
        <v>1157</v>
      </c>
      <c r="B1158">
        <v>78</v>
      </c>
      <c r="C1158" s="21" t="s">
        <v>247</v>
      </c>
      <c r="D1158" s="11">
        <v>0.4</v>
      </c>
      <c r="E1158" s="12">
        <v>0.12</v>
      </c>
      <c r="F1158" s="7">
        <v>3.333333333333333</v>
      </c>
      <c r="G1158" s="8">
        <v>0</v>
      </c>
      <c r="H1158" s="9">
        <v>0</v>
      </c>
      <c r="I1158" s="9">
        <v>0</v>
      </c>
      <c r="J1158" s="9">
        <v>1</v>
      </c>
      <c r="K1158" s="9">
        <v>0</v>
      </c>
      <c r="L1158" s="8">
        <v>1710</v>
      </c>
      <c r="M1158" s="9">
        <v>3</v>
      </c>
      <c r="N1158" s="9">
        <f t="shared" si="193"/>
        <v>1706</v>
      </c>
      <c r="O1158" s="9">
        <f t="shared" si="194"/>
        <v>16</v>
      </c>
      <c r="P1158" s="7">
        <v>10</v>
      </c>
      <c r="Q1158" s="7">
        <v>8.0500000000000007</v>
      </c>
      <c r="R1158" s="9">
        <v>0</v>
      </c>
      <c r="S1158" s="9">
        <v>1</v>
      </c>
      <c r="T1158" s="9">
        <v>1</v>
      </c>
      <c r="U1158" s="9">
        <v>0</v>
      </c>
      <c r="V1158" s="9">
        <v>0</v>
      </c>
      <c r="W1158" s="25">
        <v>0</v>
      </c>
      <c r="X1158" s="9">
        <v>0</v>
      </c>
      <c r="Y1158" s="9">
        <v>1</v>
      </c>
      <c r="Z1158" s="25">
        <v>0</v>
      </c>
      <c r="AA1158" s="9">
        <v>0</v>
      </c>
      <c r="AB1158" s="25">
        <v>1</v>
      </c>
      <c r="AC1158" s="17">
        <v>1979</v>
      </c>
      <c r="AD1158" s="27">
        <v>0</v>
      </c>
      <c r="AE1158" s="27">
        <v>0</v>
      </c>
      <c r="AF1158" s="27">
        <v>1</v>
      </c>
      <c r="AG1158" s="34">
        <v>0</v>
      </c>
      <c r="AH1158" s="33" t="s">
        <v>87</v>
      </c>
      <c r="AI1158" s="15" t="s">
        <v>87</v>
      </c>
      <c r="AJ1158">
        <v>1</v>
      </c>
      <c r="AK1158" s="31">
        <v>0</v>
      </c>
      <c r="AL1158" t="s">
        <v>87</v>
      </c>
      <c r="AM1158" s="31" t="s">
        <v>87</v>
      </c>
      <c r="AN1158">
        <v>0</v>
      </c>
      <c r="AO1158" s="15">
        <v>1</v>
      </c>
      <c r="AP1158">
        <v>0.27</v>
      </c>
      <c r="AQ1158" s="15">
        <v>0.73</v>
      </c>
      <c r="AR1158" s="15" t="s">
        <v>129</v>
      </c>
      <c r="AS1158">
        <v>1</v>
      </c>
      <c r="AT1158">
        <v>0</v>
      </c>
      <c r="AU1158">
        <v>0</v>
      </c>
      <c r="AV1158">
        <v>0</v>
      </c>
      <c r="AW1158">
        <v>0</v>
      </c>
      <c r="AX1158">
        <v>0</v>
      </c>
      <c r="AY1158" s="15">
        <v>0</v>
      </c>
      <c r="AZ1158">
        <v>1</v>
      </c>
      <c r="BA1158">
        <v>0</v>
      </c>
      <c r="BB1158" s="15">
        <v>0</v>
      </c>
      <c r="BC1158">
        <v>19538</v>
      </c>
      <c r="BD1158">
        <v>1876</v>
      </c>
      <c r="BE1158" s="21">
        <v>0.92100000000000004</v>
      </c>
      <c r="BF1158" s="21">
        <v>17</v>
      </c>
      <c r="BG1158">
        <v>1</v>
      </c>
      <c r="BH1158">
        <v>0</v>
      </c>
      <c r="BI1158">
        <v>0</v>
      </c>
      <c r="BJ1158">
        <v>0</v>
      </c>
      <c r="BK1158">
        <v>0</v>
      </c>
      <c r="BL1158" s="15">
        <v>0</v>
      </c>
      <c r="BM1158">
        <v>1</v>
      </c>
      <c r="BN1158">
        <v>0</v>
      </c>
      <c r="BO1158">
        <v>0</v>
      </c>
      <c r="BP1158" s="15">
        <v>0</v>
      </c>
      <c r="BQ1158">
        <v>0</v>
      </c>
      <c r="BR1158">
        <v>0</v>
      </c>
      <c r="BS1158" s="15">
        <v>0</v>
      </c>
      <c r="BT1158">
        <v>0</v>
      </c>
      <c r="BU1158">
        <v>0</v>
      </c>
      <c r="BV1158">
        <v>1</v>
      </c>
      <c r="BW1158">
        <v>1</v>
      </c>
      <c r="BX1158">
        <v>0</v>
      </c>
      <c r="BY1158">
        <v>0</v>
      </c>
      <c r="BZ1158">
        <v>0</v>
      </c>
      <c r="CA1158">
        <v>0</v>
      </c>
      <c r="CB1158">
        <v>0</v>
      </c>
      <c r="CC1158">
        <v>0</v>
      </c>
      <c r="CD1158">
        <v>0</v>
      </c>
      <c r="CE1158" s="15">
        <v>0</v>
      </c>
      <c r="CF1158">
        <v>3.879</v>
      </c>
      <c r="CG1158">
        <v>321</v>
      </c>
      <c r="CH1158">
        <v>1</v>
      </c>
      <c r="CI1158">
        <v>0</v>
      </c>
      <c r="CJ1158">
        <v>23</v>
      </c>
      <c r="CK1158" s="28" t="s">
        <v>80</v>
      </c>
    </row>
    <row r="1159" spans="1:89" x14ac:dyDescent="0.35">
      <c r="A1159">
        <v>1158</v>
      </c>
      <c r="B1159">
        <v>78</v>
      </c>
      <c r="C1159" s="21" t="s">
        <v>247</v>
      </c>
      <c r="D1159" s="11">
        <v>0.56000000000000005</v>
      </c>
      <c r="E1159" s="12">
        <v>0.13300000000000001</v>
      </c>
      <c r="F1159" s="7">
        <v>4.2105263157894726</v>
      </c>
      <c r="G1159" s="8">
        <v>0</v>
      </c>
      <c r="H1159" s="9">
        <v>0</v>
      </c>
      <c r="I1159" s="9">
        <v>0</v>
      </c>
      <c r="J1159" s="9">
        <v>1</v>
      </c>
      <c r="K1159" s="9">
        <v>0</v>
      </c>
      <c r="L1159" s="8">
        <v>1710</v>
      </c>
      <c r="M1159" s="9">
        <v>3</v>
      </c>
      <c r="N1159" s="9">
        <f t="shared" si="193"/>
        <v>1706</v>
      </c>
      <c r="O1159" s="9">
        <f t="shared" si="194"/>
        <v>16</v>
      </c>
      <c r="P1159" s="7">
        <v>11</v>
      </c>
      <c r="Q1159" s="7">
        <v>8.0500000000000007</v>
      </c>
      <c r="R1159" s="9">
        <v>0</v>
      </c>
      <c r="S1159" s="9">
        <v>1</v>
      </c>
      <c r="T1159" s="9">
        <v>1</v>
      </c>
      <c r="U1159" s="9">
        <v>0</v>
      </c>
      <c r="V1159" s="9">
        <v>0</v>
      </c>
      <c r="W1159" s="25">
        <v>0</v>
      </c>
      <c r="X1159" s="9">
        <v>0</v>
      </c>
      <c r="Y1159" s="9">
        <v>1</v>
      </c>
      <c r="Z1159" s="25">
        <v>0</v>
      </c>
      <c r="AA1159" s="9">
        <v>0</v>
      </c>
      <c r="AB1159" s="25">
        <v>1</v>
      </c>
      <c r="AC1159" s="17">
        <v>1979</v>
      </c>
      <c r="AD1159" s="27">
        <v>0</v>
      </c>
      <c r="AE1159" s="27">
        <v>0</v>
      </c>
      <c r="AF1159" s="27">
        <v>1</v>
      </c>
      <c r="AG1159" s="34">
        <v>0</v>
      </c>
      <c r="AH1159" s="33" t="s">
        <v>87</v>
      </c>
      <c r="AI1159" s="15" t="s">
        <v>87</v>
      </c>
      <c r="AJ1159">
        <v>1</v>
      </c>
      <c r="AK1159" s="31">
        <v>0</v>
      </c>
      <c r="AL1159" t="s">
        <v>87</v>
      </c>
      <c r="AM1159" s="31" t="s">
        <v>87</v>
      </c>
      <c r="AN1159">
        <v>0</v>
      </c>
      <c r="AO1159" s="15">
        <v>1</v>
      </c>
      <c r="AP1159">
        <v>0.27</v>
      </c>
      <c r="AQ1159" s="15">
        <v>0.73</v>
      </c>
      <c r="AR1159" s="15" t="s">
        <v>129</v>
      </c>
      <c r="AS1159">
        <v>1</v>
      </c>
      <c r="AT1159">
        <v>0</v>
      </c>
      <c r="AU1159">
        <v>0</v>
      </c>
      <c r="AV1159">
        <v>0</v>
      </c>
      <c r="AW1159">
        <v>0</v>
      </c>
      <c r="AX1159">
        <v>0</v>
      </c>
      <c r="AY1159" s="15">
        <v>0</v>
      </c>
      <c r="AZ1159">
        <v>1</v>
      </c>
      <c r="BA1159">
        <v>0</v>
      </c>
      <c r="BB1159" s="15">
        <v>0</v>
      </c>
      <c r="BC1159">
        <v>19538</v>
      </c>
      <c r="BD1159">
        <v>1876</v>
      </c>
      <c r="BE1159" s="21">
        <v>0.92100000000000004</v>
      </c>
      <c r="BF1159" s="21">
        <v>17</v>
      </c>
      <c r="BG1159">
        <v>1</v>
      </c>
      <c r="BH1159">
        <v>0</v>
      </c>
      <c r="BI1159">
        <v>0</v>
      </c>
      <c r="BJ1159">
        <v>0</v>
      </c>
      <c r="BK1159">
        <v>0</v>
      </c>
      <c r="BL1159" s="15">
        <v>0</v>
      </c>
      <c r="BM1159">
        <v>1</v>
      </c>
      <c r="BN1159">
        <v>0</v>
      </c>
      <c r="BO1159">
        <v>0</v>
      </c>
      <c r="BP1159" s="15">
        <v>0</v>
      </c>
      <c r="BQ1159">
        <v>0</v>
      </c>
      <c r="BR1159">
        <v>0</v>
      </c>
      <c r="BS1159" s="15">
        <v>0</v>
      </c>
      <c r="BT1159">
        <v>0</v>
      </c>
      <c r="BU1159">
        <v>0</v>
      </c>
      <c r="BV1159">
        <v>1</v>
      </c>
      <c r="BW1159">
        <v>1</v>
      </c>
      <c r="BX1159">
        <v>0</v>
      </c>
      <c r="BY1159">
        <v>0</v>
      </c>
      <c r="BZ1159">
        <v>0</v>
      </c>
      <c r="CA1159">
        <v>0</v>
      </c>
      <c r="CB1159">
        <v>0</v>
      </c>
      <c r="CC1159">
        <v>0</v>
      </c>
      <c r="CD1159">
        <v>0</v>
      </c>
      <c r="CE1159" s="15">
        <v>0</v>
      </c>
      <c r="CF1159">
        <v>3.879</v>
      </c>
      <c r="CG1159">
        <v>321</v>
      </c>
      <c r="CH1159">
        <v>1</v>
      </c>
      <c r="CI1159">
        <v>0</v>
      </c>
      <c r="CJ1159">
        <v>23</v>
      </c>
      <c r="CK1159" s="28" t="s">
        <v>80</v>
      </c>
    </row>
    <row r="1160" spans="1:89" x14ac:dyDescent="0.35">
      <c r="A1160">
        <v>1159</v>
      </c>
      <c r="B1160">
        <v>78</v>
      </c>
      <c r="C1160" s="21" t="s">
        <v>247</v>
      </c>
      <c r="D1160" s="11">
        <v>0.71</v>
      </c>
      <c r="E1160" s="12">
        <v>7.0436507936507936E-2</v>
      </c>
      <c r="F1160" s="7">
        <v>10.08</v>
      </c>
      <c r="G1160" s="8">
        <v>0</v>
      </c>
      <c r="H1160" s="9">
        <v>0</v>
      </c>
      <c r="I1160" s="9">
        <v>0</v>
      </c>
      <c r="J1160" s="9">
        <v>1</v>
      </c>
      <c r="K1160" s="9">
        <v>0</v>
      </c>
      <c r="L1160" s="8">
        <v>1710</v>
      </c>
      <c r="M1160" s="9">
        <v>3</v>
      </c>
      <c r="N1160" s="9">
        <f t="shared" si="193"/>
        <v>1706</v>
      </c>
      <c r="O1160" s="9">
        <f t="shared" si="194"/>
        <v>16</v>
      </c>
      <c r="P1160" s="7">
        <v>12</v>
      </c>
      <c r="Q1160" s="7">
        <v>8.0500000000000007</v>
      </c>
      <c r="R1160" s="9">
        <v>0</v>
      </c>
      <c r="S1160" s="9">
        <v>1</v>
      </c>
      <c r="T1160" s="9">
        <v>1</v>
      </c>
      <c r="U1160" s="9">
        <v>0</v>
      </c>
      <c r="V1160" s="9">
        <v>0</v>
      </c>
      <c r="W1160" s="25">
        <v>0</v>
      </c>
      <c r="X1160" s="9">
        <v>0</v>
      </c>
      <c r="Y1160" s="9">
        <v>1</v>
      </c>
      <c r="Z1160" s="25">
        <v>0</v>
      </c>
      <c r="AA1160" s="9">
        <v>0</v>
      </c>
      <c r="AB1160" s="25">
        <v>1</v>
      </c>
      <c r="AC1160" s="17">
        <v>1979</v>
      </c>
      <c r="AD1160" s="27">
        <v>0</v>
      </c>
      <c r="AE1160" s="27">
        <v>0</v>
      </c>
      <c r="AF1160" s="27">
        <v>1</v>
      </c>
      <c r="AG1160" s="34">
        <v>0</v>
      </c>
      <c r="AH1160" s="33" t="s">
        <v>87</v>
      </c>
      <c r="AI1160" s="15" t="s">
        <v>87</v>
      </c>
      <c r="AJ1160">
        <v>1</v>
      </c>
      <c r="AK1160" s="31">
        <v>0</v>
      </c>
      <c r="AL1160" t="s">
        <v>87</v>
      </c>
      <c r="AM1160" s="31" t="s">
        <v>87</v>
      </c>
      <c r="AN1160">
        <v>0</v>
      </c>
      <c r="AO1160" s="15">
        <v>1</v>
      </c>
      <c r="AP1160">
        <v>0.27</v>
      </c>
      <c r="AQ1160" s="15">
        <v>0.73</v>
      </c>
      <c r="AR1160" s="15" t="s">
        <v>129</v>
      </c>
      <c r="AS1160">
        <v>1</v>
      </c>
      <c r="AT1160">
        <v>0</v>
      </c>
      <c r="AU1160">
        <v>0</v>
      </c>
      <c r="AV1160">
        <v>0</v>
      </c>
      <c r="AW1160">
        <v>0</v>
      </c>
      <c r="AX1160">
        <v>0</v>
      </c>
      <c r="AY1160" s="15">
        <v>0</v>
      </c>
      <c r="AZ1160">
        <v>1</v>
      </c>
      <c r="BA1160">
        <v>0</v>
      </c>
      <c r="BB1160" s="15">
        <v>0</v>
      </c>
      <c r="BC1160">
        <v>19538</v>
      </c>
      <c r="BD1160">
        <v>1876</v>
      </c>
      <c r="BE1160" s="21">
        <v>0.92100000000000004</v>
      </c>
      <c r="BF1160" s="21">
        <v>17</v>
      </c>
      <c r="BG1160">
        <v>1</v>
      </c>
      <c r="BH1160">
        <v>0</v>
      </c>
      <c r="BI1160">
        <v>0</v>
      </c>
      <c r="BJ1160">
        <v>0</v>
      </c>
      <c r="BK1160">
        <v>0</v>
      </c>
      <c r="BL1160" s="15">
        <v>0</v>
      </c>
      <c r="BM1160">
        <v>1</v>
      </c>
      <c r="BN1160">
        <v>0</v>
      </c>
      <c r="BO1160">
        <v>0</v>
      </c>
      <c r="BP1160" s="15">
        <v>0</v>
      </c>
      <c r="BQ1160">
        <v>0</v>
      </c>
      <c r="BR1160">
        <v>0</v>
      </c>
      <c r="BS1160" s="15">
        <v>0</v>
      </c>
      <c r="BT1160">
        <v>0</v>
      </c>
      <c r="BU1160">
        <v>0</v>
      </c>
      <c r="BV1160">
        <v>1</v>
      </c>
      <c r="BW1160">
        <v>1</v>
      </c>
      <c r="BX1160">
        <v>0</v>
      </c>
      <c r="BY1160">
        <v>0</v>
      </c>
      <c r="BZ1160">
        <v>0</v>
      </c>
      <c r="CA1160">
        <v>0</v>
      </c>
      <c r="CB1160">
        <v>0</v>
      </c>
      <c r="CC1160">
        <v>0</v>
      </c>
      <c r="CD1160">
        <v>0</v>
      </c>
      <c r="CE1160" s="15">
        <v>0</v>
      </c>
      <c r="CF1160">
        <v>3.879</v>
      </c>
      <c r="CG1160">
        <v>321</v>
      </c>
      <c r="CH1160">
        <v>1</v>
      </c>
      <c r="CI1160">
        <v>0</v>
      </c>
      <c r="CJ1160">
        <v>23</v>
      </c>
      <c r="CK1160" s="28" t="s">
        <v>80</v>
      </c>
    </row>
    <row r="1161" spans="1:89" x14ac:dyDescent="0.35">
      <c r="A1161">
        <v>1160</v>
      </c>
      <c r="B1161">
        <v>78</v>
      </c>
      <c r="C1161" s="21" t="s">
        <v>247</v>
      </c>
      <c r="D1161" s="11">
        <v>1.47</v>
      </c>
      <c r="E1161" s="12">
        <v>0.1230396475770925</v>
      </c>
      <c r="F1161" s="7">
        <v>11.94736842105263</v>
      </c>
      <c r="G1161" s="8">
        <v>0</v>
      </c>
      <c r="H1161" s="9">
        <v>0</v>
      </c>
      <c r="I1161" s="9">
        <v>0</v>
      </c>
      <c r="J1161" s="9">
        <v>1</v>
      </c>
      <c r="K1161" s="9">
        <v>0</v>
      </c>
      <c r="L1161" s="8">
        <v>1710</v>
      </c>
      <c r="M1161" s="9">
        <v>3</v>
      </c>
      <c r="N1161" s="9">
        <f t="shared" si="193"/>
        <v>1706</v>
      </c>
      <c r="O1161" s="9">
        <f t="shared" si="194"/>
        <v>16</v>
      </c>
      <c r="P1161" s="7">
        <v>13</v>
      </c>
      <c r="Q1161" s="7">
        <v>8.0500000000000007</v>
      </c>
      <c r="R1161" s="9">
        <v>0</v>
      </c>
      <c r="S1161" s="9">
        <v>1</v>
      </c>
      <c r="T1161" s="9">
        <v>1</v>
      </c>
      <c r="U1161" s="9">
        <v>0</v>
      </c>
      <c r="V1161" s="9">
        <v>0</v>
      </c>
      <c r="W1161" s="25">
        <v>0</v>
      </c>
      <c r="X1161" s="9">
        <v>0</v>
      </c>
      <c r="Y1161" s="9">
        <v>1</v>
      </c>
      <c r="Z1161" s="25">
        <v>0</v>
      </c>
      <c r="AA1161" s="9">
        <v>0</v>
      </c>
      <c r="AB1161" s="25">
        <v>1</v>
      </c>
      <c r="AC1161" s="17">
        <v>1979</v>
      </c>
      <c r="AD1161" s="27">
        <v>0</v>
      </c>
      <c r="AE1161" s="27">
        <v>0</v>
      </c>
      <c r="AF1161" s="27">
        <v>0</v>
      </c>
      <c r="AG1161" s="34">
        <v>1</v>
      </c>
      <c r="AH1161" s="33" t="s">
        <v>87</v>
      </c>
      <c r="AI1161" s="15" t="s">
        <v>87</v>
      </c>
      <c r="AJ1161">
        <v>1</v>
      </c>
      <c r="AK1161" s="31">
        <v>0</v>
      </c>
      <c r="AL1161" t="s">
        <v>87</v>
      </c>
      <c r="AM1161" s="31" t="s">
        <v>87</v>
      </c>
      <c r="AN1161">
        <v>0</v>
      </c>
      <c r="AO1161" s="15">
        <v>1</v>
      </c>
      <c r="AP1161">
        <v>0.27</v>
      </c>
      <c r="AQ1161" s="15">
        <v>0.73</v>
      </c>
      <c r="AR1161" s="15" t="s">
        <v>129</v>
      </c>
      <c r="AS1161">
        <v>1</v>
      </c>
      <c r="AT1161">
        <v>0</v>
      </c>
      <c r="AU1161">
        <v>0</v>
      </c>
      <c r="AV1161">
        <v>0</v>
      </c>
      <c r="AW1161">
        <v>0</v>
      </c>
      <c r="AX1161">
        <v>0</v>
      </c>
      <c r="AY1161" s="15">
        <v>0</v>
      </c>
      <c r="AZ1161">
        <v>1</v>
      </c>
      <c r="BA1161">
        <v>0</v>
      </c>
      <c r="BB1161" s="15">
        <v>0</v>
      </c>
      <c r="BC1161">
        <v>19538</v>
      </c>
      <c r="BD1161">
        <v>1876</v>
      </c>
      <c r="BE1161" s="21">
        <v>0.92100000000000004</v>
      </c>
      <c r="BF1161" s="21">
        <v>17</v>
      </c>
      <c r="BG1161">
        <v>1</v>
      </c>
      <c r="BH1161">
        <v>0</v>
      </c>
      <c r="BI1161">
        <v>0</v>
      </c>
      <c r="BJ1161">
        <v>0</v>
      </c>
      <c r="BK1161">
        <v>0</v>
      </c>
      <c r="BL1161" s="15">
        <v>0</v>
      </c>
      <c r="BM1161">
        <v>1</v>
      </c>
      <c r="BN1161">
        <v>0</v>
      </c>
      <c r="BO1161">
        <v>0</v>
      </c>
      <c r="BP1161" s="15">
        <v>0</v>
      </c>
      <c r="BQ1161">
        <v>0</v>
      </c>
      <c r="BR1161">
        <v>0</v>
      </c>
      <c r="BS1161" s="15">
        <v>0</v>
      </c>
      <c r="BT1161">
        <v>0</v>
      </c>
      <c r="BU1161">
        <v>0</v>
      </c>
      <c r="BV1161">
        <v>1</v>
      </c>
      <c r="BW1161">
        <v>1</v>
      </c>
      <c r="BX1161">
        <v>0</v>
      </c>
      <c r="BY1161">
        <v>0</v>
      </c>
      <c r="BZ1161">
        <v>0</v>
      </c>
      <c r="CA1161">
        <v>0</v>
      </c>
      <c r="CB1161">
        <v>0</v>
      </c>
      <c r="CC1161">
        <v>0</v>
      </c>
      <c r="CD1161">
        <v>0</v>
      </c>
      <c r="CE1161" s="15">
        <v>0</v>
      </c>
      <c r="CF1161">
        <v>3.879</v>
      </c>
      <c r="CG1161">
        <v>321</v>
      </c>
      <c r="CH1161">
        <v>1</v>
      </c>
      <c r="CI1161">
        <v>0</v>
      </c>
      <c r="CJ1161">
        <v>23</v>
      </c>
      <c r="CK1161" s="28" t="s">
        <v>80</v>
      </c>
    </row>
    <row r="1162" spans="1:89" x14ac:dyDescent="0.35">
      <c r="A1162">
        <v>1161</v>
      </c>
      <c r="B1162">
        <v>78</v>
      </c>
      <c r="C1162" s="21" t="s">
        <v>247</v>
      </c>
      <c r="D1162" s="11">
        <v>2.87</v>
      </c>
      <c r="E1162" s="12">
        <v>9.8522388059701482E-2</v>
      </c>
      <c r="F1162" s="7">
        <v>29.130434782608699</v>
      </c>
      <c r="G1162" s="8">
        <v>0</v>
      </c>
      <c r="H1162" s="9">
        <v>0</v>
      </c>
      <c r="I1162" s="9">
        <v>0</v>
      </c>
      <c r="J1162" s="9">
        <v>1</v>
      </c>
      <c r="K1162" s="9">
        <v>0</v>
      </c>
      <c r="L1162" s="8">
        <v>1710</v>
      </c>
      <c r="M1162" s="9">
        <v>3</v>
      </c>
      <c r="N1162" s="9">
        <f t="shared" si="193"/>
        <v>1706</v>
      </c>
      <c r="O1162" s="9">
        <f t="shared" si="194"/>
        <v>16</v>
      </c>
      <c r="P1162" s="7">
        <v>14</v>
      </c>
      <c r="Q1162" s="7">
        <v>8.0500000000000007</v>
      </c>
      <c r="R1162" s="9">
        <v>0</v>
      </c>
      <c r="S1162" s="9">
        <v>1</v>
      </c>
      <c r="T1162" s="9">
        <v>1</v>
      </c>
      <c r="U1162" s="9">
        <v>0</v>
      </c>
      <c r="V1162" s="9">
        <v>0</v>
      </c>
      <c r="W1162" s="25">
        <v>0</v>
      </c>
      <c r="X1162" s="9">
        <v>0</v>
      </c>
      <c r="Y1162" s="9">
        <v>1</v>
      </c>
      <c r="Z1162" s="25">
        <v>0</v>
      </c>
      <c r="AA1162" s="9">
        <v>0</v>
      </c>
      <c r="AB1162" s="25">
        <v>1</v>
      </c>
      <c r="AC1162" s="17">
        <v>1979</v>
      </c>
      <c r="AD1162" s="27">
        <v>0</v>
      </c>
      <c r="AE1162" s="27">
        <v>0</v>
      </c>
      <c r="AF1162" s="27">
        <v>0</v>
      </c>
      <c r="AG1162" s="34">
        <v>1</v>
      </c>
      <c r="AH1162" s="33" t="s">
        <v>87</v>
      </c>
      <c r="AI1162" s="15" t="s">
        <v>87</v>
      </c>
      <c r="AJ1162">
        <v>1</v>
      </c>
      <c r="AK1162" s="31">
        <v>0</v>
      </c>
      <c r="AL1162" t="s">
        <v>87</v>
      </c>
      <c r="AM1162" s="31" t="s">
        <v>87</v>
      </c>
      <c r="AN1162">
        <v>0</v>
      </c>
      <c r="AO1162" s="15">
        <v>1</v>
      </c>
      <c r="AP1162">
        <v>0.27</v>
      </c>
      <c r="AQ1162" s="15">
        <v>0.73</v>
      </c>
      <c r="AR1162" s="15" t="s">
        <v>129</v>
      </c>
      <c r="AS1162">
        <v>1</v>
      </c>
      <c r="AT1162">
        <v>0</v>
      </c>
      <c r="AU1162">
        <v>0</v>
      </c>
      <c r="AV1162">
        <v>0</v>
      </c>
      <c r="AW1162">
        <v>0</v>
      </c>
      <c r="AX1162">
        <v>0</v>
      </c>
      <c r="AY1162" s="15">
        <v>0</v>
      </c>
      <c r="AZ1162">
        <v>1</v>
      </c>
      <c r="BA1162">
        <v>0</v>
      </c>
      <c r="BB1162" s="15">
        <v>0</v>
      </c>
      <c r="BC1162">
        <v>19538</v>
      </c>
      <c r="BD1162">
        <v>1876</v>
      </c>
      <c r="BE1162" s="21">
        <v>0.92100000000000004</v>
      </c>
      <c r="BF1162" s="21">
        <v>17</v>
      </c>
      <c r="BG1162">
        <v>1</v>
      </c>
      <c r="BH1162">
        <v>0</v>
      </c>
      <c r="BI1162">
        <v>0</v>
      </c>
      <c r="BJ1162">
        <v>0</v>
      </c>
      <c r="BK1162">
        <v>0</v>
      </c>
      <c r="BL1162" s="15">
        <v>0</v>
      </c>
      <c r="BM1162">
        <v>1</v>
      </c>
      <c r="BN1162">
        <v>0</v>
      </c>
      <c r="BO1162">
        <v>0</v>
      </c>
      <c r="BP1162" s="15">
        <v>0</v>
      </c>
      <c r="BQ1162">
        <v>0</v>
      </c>
      <c r="BR1162">
        <v>0</v>
      </c>
      <c r="BS1162" s="15">
        <v>0</v>
      </c>
      <c r="BT1162">
        <v>0</v>
      </c>
      <c r="BU1162">
        <v>0</v>
      </c>
      <c r="BV1162">
        <v>1</v>
      </c>
      <c r="BW1162">
        <v>1</v>
      </c>
      <c r="BX1162">
        <v>0</v>
      </c>
      <c r="BY1162">
        <v>0</v>
      </c>
      <c r="BZ1162">
        <v>0</v>
      </c>
      <c r="CA1162">
        <v>0</v>
      </c>
      <c r="CB1162">
        <v>0</v>
      </c>
      <c r="CC1162">
        <v>0</v>
      </c>
      <c r="CD1162">
        <v>0</v>
      </c>
      <c r="CE1162" s="15">
        <v>0</v>
      </c>
      <c r="CF1162">
        <v>3.879</v>
      </c>
      <c r="CG1162">
        <v>321</v>
      </c>
      <c r="CH1162">
        <v>1</v>
      </c>
      <c r="CI1162">
        <v>0</v>
      </c>
      <c r="CJ1162">
        <v>23</v>
      </c>
      <c r="CK1162" s="28" t="s">
        <v>80</v>
      </c>
    </row>
    <row r="1163" spans="1:89" x14ac:dyDescent="0.35">
      <c r="A1163">
        <v>1162</v>
      </c>
      <c r="B1163">
        <v>78</v>
      </c>
      <c r="C1163" s="21" t="s">
        <v>247</v>
      </c>
      <c r="D1163" s="11">
        <v>3.74</v>
      </c>
      <c r="E1163" s="12">
        <v>0.67128205128205132</v>
      </c>
      <c r="F1163" s="7">
        <v>5.5714285714285712</v>
      </c>
      <c r="G1163" s="8">
        <v>0</v>
      </c>
      <c r="H1163" s="9">
        <v>0</v>
      </c>
      <c r="I1163" s="9">
        <v>0</v>
      </c>
      <c r="J1163" s="9">
        <v>1</v>
      </c>
      <c r="K1163" s="9">
        <v>0</v>
      </c>
      <c r="L1163" s="8">
        <v>1710</v>
      </c>
      <c r="M1163" s="9">
        <v>3</v>
      </c>
      <c r="N1163" s="9">
        <f t="shared" si="193"/>
        <v>1706</v>
      </c>
      <c r="O1163" s="9">
        <f t="shared" si="194"/>
        <v>16</v>
      </c>
      <c r="P1163" s="7">
        <v>15</v>
      </c>
      <c r="Q1163" s="7">
        <v>8.0500000000000007</v>
      </c>
      <c r="R1163" s="9">
        <v>0</v>
      </c>
      <c r="S1163" s="9">
        <v>1</v>
      </c>
      <c r="T1163" s="9">
        <v>1</v>
      </c>
      <c r="U1163" s="9">
        <v>0</v>
      </c>
      <c r="V1163" s="9">
        <v>0</v>
      </c>
      <c r="W1163" s="25">
        <v>0</v>
      </c>
      <c r="X1163" s="9">
        <v>0</v>
      </c>
      <c r="Y1163" s="9">
        <v>1</v>
      </c>
      <c r="Z1163" s="25">
        <v>0</v>
      </c>
      <c r="AA1163" s="9">
        <v>0</v>
      </c>
      <c r="AB1163" s="25">
        <v>1</v>
      </c>
      <c r="AC1163" s="17">
        <v>1979</v>
      </c>
      <c r="AD1163" s="27">
        <v>0</v>
      </c>
      <c r="AE1163" s="27">
        <v>0</v>
      </c>
      <c r="AF1163" s="27">
        <v>0</v>
      </c>
      <c r="AG1163" s="34">
        <v>1</v>
      </c>
      <c r="AH1163" s="33" t="s">
        <v>87</v>
      </c>
      <c r="AI1163" s="15" t="s">
        <v>87</v>
      </c>
      <c r="AJ1163">
        <v>1</v>
      </c>
      <c r="AK1163" s="31">
        <v>0</v>
      </c>
      <c r="AL1163" t="s">
        <v>87</v>
      </c>
      <c r="AM1163" s="31" t="s">
        <v>87</v>
      </c>
      <c r="AN1163">
        <v>0</v>
      </c>
      <c r="AO1163" s="15">
        <v>1</v>
      </c>
      <c r="AP1163">
        <v>0.27</v>
      </c>
      <c r="AQ1163" s="15">
        <v>0.73</v>
      </c>
      <c r="AR1163" s="15" t="s">
        <v>129</v>
      </c>
      <c r="AS1163">
        <v>1</v>
      </c>
      <c r="AT1163">
        <v>0</v>
      </c>
      <c r="AU1163">
        <v>0</v>
      </c>
      <c r="AV1163">
        <v>0</v>
      </c>
      <c r="AW1163">
        <v>0</v>
      </c>
      <c r="AX1163">
        <v>0</v>
      </c>
      <c r="AY1163" s="15">
        <v>0</v>
      </c>
      <c r="AZ1163">
        <v>1</v>
      </c>
      <c r="BA1163">
        <v>0</v>
      </c>
      <c r="BB1163" s="15">
        <v>0</v>
      </c>
      <c r="BC1163">
        <v>19538</v>
      </c>
      <c r="BD1163">
        <v>1876</v>
      </c>
      <c r="BE1163" s="21">
        <v>0.92100000000000004</v>
      </c>
      <c r="BF1163" s="21">
        <v>17</v>
      </c>
      <c r="BG1163">
        <v>1</v>
      </c>
      <c r="BH1163">
        <v>0</v>
      </c>
      <c r="BI1163">
        <v>0</v>
      </c>
      <c r="BJ1163">
        <v>0</v>
      </c>
      <c r="BK1163">
        <v>0</v>
      </c>
      <c r="BL1163" s="15">
        <v>0</v>
      </c>
      <c r="BM1163">
        <v>1</v>
      </c>
      <c r="BN1163">
        <v>0</v>
      </c>
      <c r="BO1163">
        <v>0</v>
      </c>
      <c r="BP1163" s="15">
        <v>0</v>
      </c>
      <c r="BQ1163">
        <v>0</v>
      </c>
      <c r="BR1163">
        <v>0</v>
      </c>
      <c r="BS1163" s="15">
        <v>0</v>
      </c>
      <c r="BT1163">
        <v>0</v>
      </c>
      <c r="BU1163">
        <v>0</v>
      </c>
      <c r="BV1163">
        <v>1</v>
      </c>
      <c r="BW1163">
        <v>1</v>
      </c>
      <c r="BX1163">
        <v>0</v>
      </c>
      <c r="BY1163">
        <v>0</v>
      </c>
      <c r="BZ1163">
        <v>0</v>
      </c>
      <c r="CA1163">
        <v>0</v>
      </c>
      <c r="CB1163">
        <v>0</v>
      </c>
      <c r="CC1163">
        <v>0</v>
      </c>
      <c r="CD1163">
        <v>0</v>
      </c>
      <c r="CE1163" s="15">
        <v>0</v>
      </c>
      <c r="CF1163">
        <v>3.879</v>
      </c>
      <c r="CG1163">
        <v>321</v>
      </c>
      <c r="CH1163">
        <v>1</v>
      </c>
      <c r="CI1163">
        <v>0</v>
      </c>
      <c r="CJ1163">
        <v>23</v>
      </c>
      <c r="CK1163" s="28" t="s">
        <v>80</v>
      </c>
    </row>
    <row r="1164" spans="1:89" x14ac:dyDescent="0.35">
      <c r="A1164">
        <v>1163</v>
      </c>
      <c r="B1164">
        <v>78</v>
      </c>
      <c r="C1164" s="21" t="s">
        <v>247</v>
      </c>
      <c r="D1164" s="11">
        <v>4.59</v>
      </c>
      <c r="E1164" s="12">
        <v>1.023445945945946</v>
      </c>
      <c r="F1164" s="7">
        <v>4.4848484848484853</v>
      </c>
      <c r="G1164" s="8">
        <v>0</v>
      </c>
      <c r="H1164" s="9">
        <v>0</v>
      </c>
      <c r="I1164" s="9">
        <v>0</v>
      </c>
      <c r="J1164" s="9">
        <v>1</v>
      </c>
      <c r="K1164" s="9">
        <v>0</v>
      </c>
      <c r="L1164" s="8">
        <v>1710</v>
      </c>
      <c r="M1164" s="9">
        <v>3</v>
      </c>
      <c r="N1164" s="9">
        <f t="shared" si="193"/>
        <v>1706</v>
      </c>
      <c r="O1164" s="9">
        <f t="shared" si="194"/>
        <v>16</v>
      </c>
      <c r="P1164" s="7">
        <v>16</v>
      </c>
      <c r="Q1164" s="7">
        <v>8.0500000000000007</v>
      </c>
      <c r="R1164" s="9">
        <v>0</v>
      </c>
      <c r="S1164" s="9">
        <v>1</v>
      </c>
      <c r="T1164" s="9">
        <v>1</v>
      </c>
      <c r="U1164" s="9">
        <v>0</v>
      </c>
      <c r="V1164" s="9">
        <v>0</v>
      </c>
      <c r="W1164" s="25">
        <v>0</v>
      </c>
      <c r="X1164" s="9">
        <v>0</v>
      </c>
      <c r="Y1164" s="9">
        <v>1</v>
      </c>
      <c r="Z1164" s="25">
        <v>0</v>
      </c>
      <c r="AA1164" s="9">
        <v>0</v>
      </c>
      <c r="AB1164" s="25">
        <v>1</v>
      </c>
      <c r="AC1164" s="17">
        <v>1979</v>
      </c>
      <c r="AD1164" s="27">
        <v>0</v>
      </c>
      <c r="AE1164" s="27">
        <v>0</v>
      </c>
      <c r="AF1164" s="27">
        <v>0</v>
      </c>
      <c r="AG1164" s="34">
        <v>1</v>
      </c>
      <c r="AH1164" s="33" t="s">
        <v>87</v>
      </c>
      <c r="AI1164" s="15" t="s">
        <v>87</v>
      </c>
      <c r="AJ1164">
        <v>1</v>
      </c>
      <c r="AK1164" s="31">
        <v>0</v>
      </c>
      <c r="AL1164" t="s">
        <v>87</v>
      </c>
      <c r="AM1164" s="31" t="s">
        <v>87</v>
      </c>
      <c r="AN1164">
        <v>0</v>
      </c>
      <c r="AO1164" s="15">
        <v>1</v>
      </c>
      <c r="AP1164">
        <v>0.27</v>
      </c>
      <c r="AQ1164" s="15">
        <v>0.73</v>
      </c>
      <c r="AR1164" s="15" t="s">
        <v>129</v>
      </c>
      <c r="AS1164">
        <v>1</v>
      </c>
      <c r="AT1164">
        <v>0</v>
      </c>
      <c r="AU1164">
        <v>0</v>
      </c>
      <c r="AV1164">
        <v>0</v>
      </c>
      <c r="AW1164">
        <v>0</v>
      </c>
      <c r="AX1164">
        <v>0</v>
      </c>
      <c r="AY1164" s="15">
        <v>0</v>
      </c>
      <c r="AZ1164">
        <v>1</v>
      </c>
      <c r="BA1164">
        <v>0</v>
      </c>
      <c r="BB1164" s="15">
        <v>0</v>
      </c>
      <c r="BC1164">
        <v>19538</v>
      </c>
      <c r="BD1164">
        <v>1876</v>
      </c>
      <c r="BE1164" s="21">
        <v>0.92100000000000004</v>
      </c>
      <c r="BF1164" s="21">
        <v>17</v>
      </c>
      <c r="BG1164">
        <v>1</v>
      </c>
      <c r="BH1164">
        <v>0</v>
      </c>
      <c r="BI1164">
        <v>0</v>
      </c>
      <c r="BJ1164">
        <v>0</v>
      </c>
      <c r="BK1164">
        <v>0</v>
      </c>
      <c r="BL1164" s="15">
        <v>0</v>
      </c>
      <c r="BM1164">
        <v>1</v>
      </c>
      <c r="BN1164">
        <v>0</v>
      </c>
      <c r="BO1164">
        <v>0</v>
      </c>
      <c r="BP1164" s="15">
        <v>0</v>
      </c>
      <c r="BQ1164">
        <v>0</v>
      </c>
      <c r="BR1164">
        <v>0</v>
      </c>
      <c r="BS1164" s="15">
        <v>0</v>
      </c>
      <c r="BT1164">
        <v>0</v>
      </c>
      <c r="BU1164">
        <v>0</v>
      </c>
      <c r="BV1164">
        <v>1</v>
      </c>
      <c r="BW1164">
        <v>1</v>
      </c>
      <c r="BX1164">
        <v>0</v>
      </c>
      <c r="BY1164">
        <v>0</v>
      </c>
      <c r="BZ1164">
        <v>0</v>
      </c>
      <c r="CA1164">
        <v>0</v>
      </c>
      <c r="CB1164">
        <v>0</v>
      </c>
      <c r="CC1164">
        <v>0</v>
      </c>
      <c r="CD1164">
        <v>0</v>
      </c>
      <c r="CE1164" s="15">
        <v>0</v>
      </c>
      <c r="CF1164">
        <v>3.879</v>
      </c>
      <c r="CG1164">
        <v>321</v>
      </c>
      <c r="CH1164">
        <v>1</v>
      </c>
      <c r="CI1164">
        <v>0</v>
      </c>
      <c r="CJ1164">
        <v>23</v>
      </c>
      <c r="CK1164" s="28" t="s">
        <v>80</v>
      </c>
    </row>
    <row r="1165" spans="1:89" x14ac:dyDescent="0.35">
      <c r="A1165">
        <v>1164</v>
      </c>
      <c r="B1165">
        <v>78</v>
      </c>
      <c r="C1165" s="21" t="s">
        <v>247</v>
      </c>
      <c r="D1165" s="11">
        <v>5.0599999999999996</v>
      </c>
      <c r="E1165" s="12">
        <v>0.39600000000000002</v>
      </c>
      <c r="F1165" s="7">
        <v>12.77777777777778</v>
      </c>
      <c r="G1165" s="8">
        <v>0</v>
      </c>
      <c r="H1165" s="9">
        <v>0</v>
      </c>
      <c r="I1165" s="9">
        <v>0</v>
      </c>
      <c r="J1165" s="9">
        <v>1</v>
      </c>
      <c r="K1165" s="9">
        <v>0</v>
      </c>
      <c r="L1165" s="8">
        <v>1710</v>
      </c>
      <c r="M1165" s="9">
        <v>3</v>
      </c>
      <c r="N1165" s="9">
        <f t="shared" si="193"/>
        <v>1706</v>
      </c>
      <c r="O1165" s="9">
        <f t="shared" si="194"/>
        <v>16</v>
      </c>
      <c r="P1165" s="7">
        <v>17</v>
      </c>
      <c r="Q1165" s="7">
        <v>8.0500000000000007</v>
      </c>
      <c r="R1165" s="9">
        <v>0</v>
      </c>
      <c r="S1165" s="9">
        <v>1</v>
      </c>
      <c r="T1165" s="9">
        <v>1</v>
      </c>
      <c r="U1165" s="9">
        <v>0</v>
      </c>
      <c r="V1165" s="9">
        <v>0</v>
      </c>
      <c r="W1165" s="25">
        <v>0</v>
      </c>
      <c r="X1165" s="9">
        <v>0</v>
      </c>
      <c r="Y1165" s="9">
        <v>1</v>
      </c>
      <c r="Z1165" s="25">
        <v>0</v>
      </c>
      <c r="AA1165" s="9">
        <v>0</v>
      </c>
      <c r="AB1165" s="25">
        <v>1</v>
      </c>
      <c r="AC1165" s="17">
        <v>1979</v>
      </c>
      <c r="AD1165" s="27">
        <v>0</v>
      </c>
      <c r="AE1165" s="27">
        <v>0</v>
      </c>
      <c r="AF1165" s="27">
        <v>0</v>
      </c>
      <c r="AG1165" s="34">
        <v>1</v>
      </c>
      <c r="AH1165" s="33" t="s">
        <v>87</v>
      </c>
      <c r="AI1165" s="15" t="s">
        <v>87</v>
      </c>
      <c r="AJ1165">
        <v>1</v>
      </c>
      <c r="AK1165" s="31">
        <v>0</v>
      </c>
      <c r="AL1165" t="s">
        <v>87</v>
      </c>
      <c r="AM1165" s="31" t="s">
        <v>87</v>
      </c>
      <c r="AN1165">
        <v>0</v>
      </c>
      <c r="AO1165" s="15">
        <v>1</v>
      </c>
      <c r="AP1165">
        <v>0.27</v>
      </c>
      <c r="AQ1165" s="15">
        <v>0.73</v>
      </c>
      <c r="AR1165" s="15" t="s">
        <v>129</v>
      </c>
      <c r="AS1165">
        <v>1</v>
      </c>
      <c r="AT1165">
        <v>0</v>
      </c>
      <c r="AU1165">
        <v>0</v>
      </c>
      <c r="AV1165">
        <v>0</v>
      </c>
      <c r="AW1165">
        <v>0</v>
      </c>
      <c r="AX1165">
        <v>0</v>
      </c>
      <c r="AY1165" s="15">
        <v>0</v>
      </c>
      <c r="AZ1165">
        <v>1</v>
      </c>
      <c r="BA1165">
        <v>0</v>
      </c>
      <c r="BB1165" s="15">
        <v>0</v>
      </c>
      <c r="BC1165">
        <v>19538</v>
      </c>
      <c r="BD1165">
        <v>1876</v>
      </c>
      <c r="BE1165" s="21">
        <v>0.92100000000000004</v>
      </c>
      <c r="BF1165" s="21">
        <v>17</v>
      </c>
      <c r="BG1165">
        <v>1</v>
      </c>
      <c r="BH1165">
        <v>0</v>
      </c>
      <c r="BI1165">
        <v>0</v>
      </c>
      <c r="BJ1165">
        <v>0</v>
      </c>
      <c r="BK1165">
        <v>0</v>
      </c>
      <c r="BL1165" s="15">
        <v>0</v>
      </c>
      <c r="BM1165">
        <v>1</v>
      </c>
      <c r="BN1165">
        <v>0</v>
      </c>
      <c r="BO1165">
        <v>0</v>
      </c>
      <c r="BP1165" s="15">
        <v>0</v>
      </c>
      <c r="BQ1165">
        <v>0</v>
      </c>
      <c r="BR1165">
        <v>0</v>
      </c>
      <c r="BS1165" s="15">
        <v>0</v>
      </c>
      <c r="BT1165">
        <v>0</v>
      </c>
      <c r="BU1165">
        <v>0</v>
      </c>
      <c r="BV1165">
        <v>1</v>
      </c>
      <c r="BW1165">
        <v>1</v>
      </c>
      <c r="BX1165">
        <v>0</v>
      </c>
      <c r="BY1165">
        <v>0</v>
      </c>
      <c r="BZ1165">
        <v>0</v>
      </c>
      <c r="CA1165">
        <v>0</v>
      </c>
      <c r="CB1165">
        <v>0</v>
      </c>
      <c r="CC1165">
        <v>0</v>
      </c>
      <c r="CD1165">
        <v>0</v>
      </c>
      <c r="CE1165" s="15">
        <v>0</v>
      </c>
      <c r="CF1165">
        <v>3.879</v>
      </c>
      <c r="CG1165">
        <v>321</v>
      </c>
      <c r="CH1165">
        <v>1</v>
      </c>
      <c r="CI1165">
        <v>0</v>
      </c>
      <c r="CJ1165">
        <v>23</v>
      </c>
      <c r="CK1165" s="28" t="s">
        <v>80</v>
      </c>
    </row>
    <row r="1166" spans="1:89" x14ac:dyDescent="0.35">
      <c r="A1166">
        <v>1165</v>
      </c>
      <c r="B1166">
        <v>78</v>
      </c>
      <c r="C1166" s="21" t="s">
        <v>247</v>
      </c>
      <c r="D1166" s="11">
        <v>0.4</v>
      </c>
      <c r="E1166" s="12">
        <v>0.12</v>
      </c>
      <c r="F1166" s="7">
        <v>3.333333333333333</v>
      </c>
      <c r="G1166" s="8">
        <v>0</v>
      </c>
      <c r="H1166" s="9">
        <v>0</v>
      </c>
      <c r="I1166" s="9">
        <v>0</v>
      </c>
      <c r="J1166" s="9">
        <v>1</v>
      </c>
      <c r="K1166" s="9">
        <v>0</v>
      </c>
      <c r="L1166" s="8">
        <v>1710</v>
      </c>
      <c r="M1166" s="9">
        <v>3</v>
      </c>
      <c r="N1166" s="9">
        <f t="shared" si="193"/>
        <v>1706</v>
      </c>
      <c r="O1166" s="9">
        <f t="shared" si="194"/>
        <v>16</v>
      </c>
      <c r="P1166" s="7">
        <v>10</v>
      </c>
      <c r="Q1166" s="7">
        <v>8.0500000000000007</v>
      </c>
      <c r="R1166" s="9">
        <v>0</v>
      </c>
      <c r="S1166" s="9">
        <v>1</v>
      </c>
      <c r="T1166" s="9">
        <v>1</v>
      </c>
      <c r="U1166" s="9">
        <v>0</v>
      </c>
      <c r="V1166" s="9">
        <v>0</v>
      </c>
      <c r="W1166" s="25">
        <v>0</v>
      </c>
      <c r="X1166" s="9">
        <v>0</v>
      </c>
      <c r="Y1166" s="9">
        <v>1</v>
      </c>
      <c r="Z1166" s="25">
        <v>0</v>
      </c>
      <c r="AA1166" s="9">
        <v>0</v>
      </c>
      <c r="AB1166" s="25">
        <v>1</v>
      </c>
      <c r="AC1166" s="17">
        <v>1979</v>
      </c>
      <c r="AD1166" s="27">
        <v>0</v>
      </c>
      <c r="AE1166" s="27">
        <v>0</v>
      </c>
      <c r="AF1166" s="27">
        <v>1</v>
      </c>
      <c r="AG1166" s="34">
        <v>0</v>
      </c>
      <c r="AH1166" s="33" t="s">
        <v>87</v>
      </c>
      <c r="AI1166" s="15" t="s">
        <v>87</v>
      </c>
      <c r="AJ1166">
        <v>1</v>
      </c>
      <c r="AK1166" s="31">
        <v>0</v>
      </c>
      <c r="AL1166" t="s">
        <v>87</v>
      </c>
      <c r="AM1166" s="31" t="s">
        <v>87</v>
      </c>
      <c r="AN1166">
        <v>0</v>
      </c>
      <c r="AO1166" s="15">
        <v>1</v>
      </c>
      <c r="AP1166">
        <v>0.27</v>
      </c>
      <c r="AQ1166" s="15">
        <v>0.73</v>
      </c>
      <c r="AR1166" s="15" t="s">
        <v>129</v>
      </c>
      <c r="AS1166">
        <v>1</v>
      </c>
      <c r="AT1166">
        <v>0</v>
      </c>
      <c r="AU1166">
        <v>0</v>
      </c>
      <c r="AV1166">
        <v>0</v>
      </c>
      <c r="AW1166">
        <v>0</v>
      </c>
      <c r="AX1166">
        <v>0</v>
      </c>
      <c r="AY1166" s="15">
        <v>0</v>
      </c>
      <c r="AZ1166">
        <v>1</v>
      </c>
      <c r="BA1166">
        <v>0</v>
      </c>
      <c r="BB1166" s="15">
        <v>0</v>
      </c>
      <c r="BC1166">
        <v>19538</v>
      </c>
      <c r="BD1166">
        <v>1876</v>
      </c>
      <c r="BE1166" s="21">
        <v>0.92100000000000004</v>
      </c>
      <c r="BF1166" s="21">
        <v>17</v>
      </c>
      <c r="BG1166">
        <v>1</v>
      </c>
      <c r="BH1166">
        <v>0</v>
      </c>
      <c r="BI1166">
        <v>0</v>
      </c>
      <c r="BJ1166">
        <v>0</v>
      </c>
      <c r="BK1166">
        <v>0</v>
      </c>
      <c r="BL1166" s="15">
        <v>0</v>
      </c>
      <c r="BM1166">
        <v>1</v>
      </c>
      <c r="BN1166">
        <v>0</v>
      </c>
      <c r="BO1166">
        <v>0</v>
      </c>
      <c r="BP1166" s="15">
        <v>0</v>
      </c>
      <c r="BQ1166">
        <v>0</v>
      </c>
      <c r="BR1166">
        <v>0</v>
      </c>
      <c r="BS1166" s="15">
        <v>0</v>
      </c>
      <c r="BT1166">
        <v>0</v>
      </c>
      <c r="BU1166">
        <v>0</v>
      </c>
      <c r="BV1166">
        <v>1</v>
      </c>
      <c r="BW1166">
        <v>1</v>
      </c>
      <c r="BX1166">
        <v>0</v>
      </c>
      <c r="BY1166">
        <v>0</v>
      </c>
      <c r="BZ1166">
        <v>0</v>
      </c>
      <c r="CA1166">
        <v>0</v>
      </c>
      <c r="CB1166">
        <v>0</v>
      </c>
      <c r="CC1166">
        <v>0</v>
      </c>
      <c r="CD1166">
        <v>0</v>
      </c>
      <c r="CE1166" s="15">
        <v>0</v>
      </c>
      <c r="CF1166">
        <v>3.879</v>
      </c>
      <c r="CG1166">
        <v>321</v>
      </c>
      <c r="CH1166">
        <v>1</v>
      </c>
      <c r="CI1166">
        <v>0</v>
      </c>
      <c r="CJ1166">
        <v>23</v>
      </c>
      <c r="CK1166" s="28" t="s">
        <v>80</v>
      </c>
    </row>
    <row r="1167" spans="1:89" x14ac:dyDescent="0.35">
      <c r="A1167">
        <v>1166</v>
      </c>
      <c r="B1167">
        <v>78</v>
      </c>
      <c r="C1167" s="21" t="s">
        <v>247</v>
      </c>
      <c r="D1167" s="11">
        <v>0.8</v>
      </c>
      <c r="E1167" s="12">
        <v>0.19</v>
      </c>
      <c r="F1167" s="7">
        <v>4.2105263157894726</v>
      </c>
      <c r="G1167" s="8">
        <v>0</v>
      </c>
      <c r="H1167" s="9">
        <v>0</v>
      </c>
      <c r="I1167" s="9">
        <v>0</v>
      </c>
      <c r="J1167" s="9">
        <v>1</v>
      </c>
      <c r="K1167" s="9">
        <v>0</v>
      </c>
      <c r="L1167" s="8">
        <v>1710</v>
      </c>
      <c r="M1167" s="9">
        <v>3</v>
      </c>
      <c r="N1167" s="9">
        <f t="shared" si="193"/>
        <v>1706</v>
      </c>
      <c r="O1167" s="9">
        <f t="shared" si="194"/>
        <v>16</v>
      </c>
      <c r="P1167" s="7">
        <v>11</v>
      </c>
      <c r="Q1167" s="7">
        <v>8.0500000000000007</v>
      </c>
      <c r="R1167" s="9">
        <v>0</v>
      </c>
      <c r="S1167" s="9">
        <v>1</v>
      </c>
      <c r="T1167" s="9">
        <v>1</v>
      </c>
      <c r="U1167" s="9">
        <v>0</v>
      </c>
      <c r="V1167" s="9">
        <v>0</v>
      </c>
      <c r="W1167" s="25">
        <v>0</v>
      </c>
      <c r="X1167" s="9">
        <v>0</v>
      </c>
      <c r="Y1167" s="9">
        <v>1</v>
      </c>
      <c r="Z1167" s="25">
        <v>0</v>
      </c>
      <c r="AA1167" s="9">
        <v>0</v>
      </c>
      <c r="AB1167" s="25">
        <v>1</v>
      </c>
      <c r="AC1167" s="17">
        <v>1979</v>
      </c>
      <c r="AD1167" s="27">
        <v>0</v>
      </c>
      <c r="AE1167" s="27">
        <v>0</v>
      </c>
      <c r="AF1167" s="27">
        <v>1</v>
      </c>
      <c r="AG1167" s="34">
        <v>0</v>
      </c>
      <c r="AH1167" s="33" t="s">
        <v>87</v>
      </c>
      <c r="AI1167" s="15" t="s">
        <v>87</v>
      </c>
      <c r="AJ1167">
        <v>1</v>
      </c>
      <c r="AK1167" s="31">
        <v>0</v>
      </c>
      <c r="AL1167" t="s">
        <v>87</v>
      </c>
      <c r="AM1167" s="31" t="s">
        <v>87</v>
      </c>
      <c r="AN1167">
        <v>0</v>
      </c>
      <c r="AO1167" s="15">
        <v>1</v>
      </c>
      <c r="AP1167">
        <v>0.27</v>
      </c>
      <c r="AQ1167" s="15">
        <v>0.73</v>
      </c>
      <c r="AR1167" s="15" t="s">
        <v>129</v>
      </c>
      <c r="AS1167">
        <v>1</v>
      </c>
      <c r="AT1167">
        <v>0</v>
      </c>
      <c r="AU1167">
        <v>0</v>
      </c>
      <c r="AV1167">
        <v>0</v>
      </c>
      <c r="AW1167">
        <v>0</v>
      </c>
      <c r="AX1167">
        <v>0</v>
      </c>
      <c r="AY1167" s="15">
        <v>0</v>
      </c>
      <c r="AZ1167">
        <v>1</v>
      </c>
      <c r="BA1167">
        <v>0</v>
      </c>
      <c r="BB1167" s="15">
        <v>0</v>
      </c>
      <c r="BC1167">
        <v>19538</v>
      </c>
      <c r="BD1167">
        <v>1876</v>
      </c>
      <c r="BE1167" s="21">
        <v>0.92100000000000004</v>
      </c>
      <c r="BF1167" s="21">
        <v>17</v>
      </c>
      <c r="BG1167">
        <v>1</v>
      </c>
      <c r="BH1167">
        <v>0</v>
      </c>
      <c r="BI1167">
        <v>0</v>
      </c>
      <c r="BJ1167">
        <v>0</v>
      </c>
      <c r="BK1167">
        <v>0</v>
      </c>
      <c r="BL1167" s="15">
        <v>0</v>
      </c>
      <c r="BM1167">
        <v>1</v>
      </c>
      <c r="BN1167">
        <v>0</v>
      </c>
      <c r="BO1167">
        <v>0</v>
      </c>
      <c r="BP1167" s="15">
        <v>0</v>
      </c>
      <c r="BQ1167">
        <v>0</v>
      </c>
      <c r="BR1167">
        <v>0</v>
      </c>
      <c r="BS1167" s="15">
        <v>0</v>
      </c>
      <c r="BT1167">
        <v>0</v>
      </c>
      <c r="BU1167">
        <v>0</v>
      </c>
      <c r="BV1167">
        <v>1</v>
      </c>
      <c r="BW1167">
        <v>1</v>
      </c>
      <c r="BX1167">
        <v>0</v>
      </c>
      <c r="BY1167">
        <v>0</v>
      </c>
      <c r="BZ1167">
        <v>0</v>
      </c>
      <c r="CA1167">
        <v>0</v>
      </c>
      <c r="CB1167">
        <v>0</v>
      </c>
      <c r="CC1167">
        <v>0</v>
      </c>
      <c r="CD1167">
        <v>0</v>
      </c>
      <c r="CE1167" s="15">
        <v>0</v>
      </c>
      <c r="CF1167">
        <v>3.879</v>
      </c>
      <c r="CG1167">
        <v>321</v>
      </c>
      <c r="CH1167">
        <v>1</v>
      </c>
      <c r="CI1167">
        <v>0</v>
      </c>
      <c r="CJ1167">
        <v>23</v>
      </c>
      <c r="CK1167" s="28" t="s">
        <v>80</v>
      </c>
    </row>
    <row r="1168" spans="1:89" x14ac:dyDescent="0.35">
      <c r="A1168">
        <v>1167</v>
      </c>
      <c r="B1168">
        <v>78</v>
      </c>
      <c r="C1168" s="21" t="s">
        <v>247</v>
      </c>
      <c r="D1168" s="11">
        <v>1.77</v>
      </c>
      <c r="E1168" s="12">
        <v>0.17559523809523811</v>
      </c>
      <c r="F1168" s="7">
        <v>10.08</v>
      </c>
      <c r="G1168" s="8">
        <v>0</v>
      </c>
      <c r="H1168" s="9">
        <v>0</v>
      </c>
      <c r="I1168" s="9">
        <v>0</v>
      </c>
      <c r="J1168" s="9">
        <v>1</v>
      </c>
      <c r="K1168" s="9">
        <v>0</v>
      </c>
      <c r="L1168" s="8">
        <v>1710</v>
      </c>
      <c r="M1168" s="9">
        <v>3</v>
      </c>
      <c r="N1168" s="9">
        <f t="shared" si="193"/>
        <v>1706</v>
      </c>
      <c r="O1168" s="9">
        <f t="shared" si="194"/>
        <v>16</v>
      </c>
      <c r="P1168" s="7">
        <v>12</v>
      </c>
      <c r="Q1168" s="7">
        <v>8.0500000000000007</v>
      </c>
      <c r="R1168" s="9">
        <v>0</v>
      </c>
      <c r="S1168" s="9">
        <v>1</v>
      </c>
      <c r="T1168" s="9">
        <v>1</v>
      </c>
      <c r="U1168" s="9">
        <v>0</v>
      </c>
      <c r="V1168" s="9">
        <v>0</v>
      </c>
      <c r="W1168" s="25">
        <v>0</v>
      </c>
      <c r="X1168" s="9">
        <v>0</v>
      </c>
      <c r="Y1168" s="9">
        <v>1</v>
      </c>
      <c r="Z1168" s="25">
        <v>0</v>
      </c>
      <c r="AA1168" s="9">
        <v>0</v>
      </c>
      <c r="AB1168" s="25">
        <v>1</v>
      </c>
      <c r="AC1168" s="17">
        <v>1979</v>
      </c>
      <c r="AD1168" s="27">
        <v>0</v>
      </c>
      <c r="AE1168" s="27">
        <v>0</v>
      </c>
      <c r="AF1168" s="27">
        <v>1</v>
      </c>
      <c r="AG1168" s="34">
        <v>0</v>
      </c>
      <c r="AH1168" s="33" t="s">
        <v>87</v>
      </c>
      <c r="AI1168" s="15" t="s">
        <v>87</v>
      </c>
      <c r="AJ1168">
        <v>1</v>
      </c>
      <c r="AK1168" s="31">
        <v>0</v>
      </c>
      <c r="AL1168" t="s">
        <v>87</v>
      </c>
      <c r="AM1168" s="31" t="s">
        <v>87</v>
      </c>
      <c r="AN1168">
        <v>0</v>
      </c>
      <c r="AO1168" s="15">
        <v>1</v>
      </c>
      <c r="AP1168">
        <v>0.27</v>
      </c>
      <c r="AQ1168" s="15">
        <v>0.73</v>
      </c>
      <c r="AR1168" s="15" t="s">
        <v>129</v>
      </c>
      <c r="AS1168">
        <v>1</v>
      </c>
      <c r="AT1168">
        <v>0</v>
      </c>
      <c r="AU1168">
        <v>0</v>
      </c>
      <c r="AV1168">
        <v>0</v>
      </c>
      <c r="AW1168">
        <v>0</v>
      </c>
      <c r="AX1168">
        <v>0</v>
      </c>
      <c r="AY1168" s="15">
        <v>0</v>
      </c>
      <c r="AZ1168">
        <v>1</v>
      </c>
      <c r="BA1168">
        <v>0</v>
      </c>
      <c r="BB1168" s="15">
        <v>0</v>
      </c>
      <c r="BC1168">
        <v>19538</v>
      </c>
      <c r="BD1168">
        <v>1876</v>
      </c>
      <c r="BE1168" s="21">
        <v>0.92100000000000004</v>
      </c>
      <c r="BF1168" s="21">
        <v>17</v>
      </c>
      <c r="BG1168">
        <v>1</v>
      </c>
      <c r="BH1168">
        <v>0</v>
      </c>
      <c r="BI1168">
        <v>0</v>
      </c>
      <c r="BJ1168">
        <v>0</v>
      </c>
      <c r="BK1168">
        <v>0</v>
      </c>
      <c r="BL1168" s="15">
        <v>0</v>
      </c>
      <c r="BM1168">
        <v>1</v>
      </c>
      <c r="BN1168">
        <v>0</v>
      </c>
      <c r="BO1168">
        <v>0</v>
      </c>
      <c r="BP1168" s="15">
        <v>0</v>
      </c>
      <c r="BQ1168">
        <v>0</v>
      </c>
      <c r="BR1168">
        <v>0</v>
      </c>
      <c r="BS1168" s="15">
        <v>0</v>
      </c>
      <c r="BT1168">
        <v>0</v>
      </c>
      <c r="BU1168">
        <v>0</v>
      </c>
      <c r="BV1168">
        <v>1</v>
      </c>
      <c r="BW1168">
        <v>1</v>
      </c>
      <c r="BX1168">
        <v>0</v>
      </c>
      <c r="BY1168">
        <v>0</v>
      </c>
      <c r="BZ1168">
        <v>0</v>
      </c>
      <c r="CA1168">
        <v>0</v>
      </c>
      <c r="CB1168">
        <v>0</v>
      </c>
      <c r="CC1168">
        <v>0</v>
      </c>
      <c r="CD1168">
        <v>0</v>
      </c>
      <c r="CE1168" s="15">
        <v>0</v>
      </c>
      <c r="CF1168">
        <v>3.879</v>
      </c>
      <c r="CG1168">
        <v>321</v>
      </c>
      <c r="CH1168">
        <v>1</v>
      </c>
      <c r="CI1168">
        <v>0</v>
      </c>
      <c r="CJ1168">
        <v>23</v>
      </c>
      <c r="CK1168" s="28" t="s">
        <v>80</v>
      </c>
    </row>
    <row r="1169" spans="1:89" x14ac:dyDescent="0.35">
      <c r="A1169">
        <v>1168</v>
      </c>
      <c r="B1169">
        <v>78</v>
      </c>
      <c r="C1169" s="21" t="s">
        <v>247</v>
      </c>
      <c r="D1169" s="11">
        <v>2.8</v>
      </c>
      <c r="E1169" s="12">
        <v>0.23436123348017621</v>
      </c>
      <c r="F1169" s="7">
        <v>11.94736842105263</v>
      </c>
      <c r="G1169" s="8">
        <v>0</v>
      </c>
      <c r="H1169" s="9">
        <v>0</v>
      </c>
      <c r="I1169" s="9">
        <v>0</v>
      </c>
      <c r="J1169" s="9">
        <v>1</v>
      </c>
      <c r="K1169" s="9">
        <v>0</v>
      </c>
      <c r="L1169" s="8">
        <v>1710</v>
      </c>
      <c r="M1169" s="9">
        <v>3</v>
      </c>
      <c r="N1169" s="9">
        <f t="shared" si="193"/>
        <v>1706</v>
      </c>
      <c r="O1169" s="9">
        <f t="shared" si="194"/>
        <v>16</v>
      </c>
      <c r="P1169" s="7">
        <v>13</v>
      </c>
      <c r="Q1169" s="7">
        <v>8.0500000000000007</v>
      </c>
      <c r="R1169" s="9">
        <v>0</v>
      </c>
      <c r="S1169" s="9">
        <v>1</v>
      </c>
      <c r="T1169" s="9">
        <v>1</v>
      </c>
      <c r="U1169" s="9">
        <v>0</v>
      </c>
      <c r="V1169" s="9">
        <v>0</v>
      </c>
      <c r="W1169" s="25">
        <v>0</v>
      </c>
      <c r="X1169" s="9">
        <v>0</v>
      </c>
      <c r="Y1169" s="9">
        <v>1</v>
      </c>
      <c r="Z1169" s="25">
        <v>0</v>
      </c>
      <c r="AA1169" s="9">
        <v>0</v>
      </c>
      <c r="AB1169" s="25">
        <v>1</v>
      </c>
      <c r="AC1169" s="17">
        <v>1979</v>
      </c>
      <c r="AD1169" s="27">
        <v>0</v>
      </c>
      <c r="AE1169" s="27">
        <v>0</v>
      </c>
      <c r="AF1169" s="27">
        <v>0</v>
      </c>
      <c r="AG1169" s="34">
        <v>1</v>
      </c>
      <c r="AH1169" s="33" t="s">
        <v>87</v>
      </c>
      <c r="AI1169" s="15" t="s">
        <v>87</v>
      </c>
      <c r="AJ1169">
        <v>1</v>
      </c>
      <c r="AK1169" s="31">
        <v>0</v>
      </c>
      <c r="AL1169" t="s">
        <v>87</v>
      </c>
      <c r="AM1169" s="31" t="s">
        <v>87</v>
      </c>
      <c r="AN1169">
        <v>0</v>
      </c>
      <c r="AO1169" s="15">
        <v>1</v>
      </c>
      <c r="AP1169">
        <v>0.27</v>
      </c>
      <c r="AQ1169" s="15">
        <v>0.73</v>
      </c>
      <c r="AR1169" s="15" t="s">
        <v>129</v>
      </c>
      <c r="AS1169">
        <v>1</v>
      </c>
      <c r="AT1169">
        <v>0</v>
      </c>
      <c r="AU1169">
        <v>0</v>
      </c>
      <c r="AV1169">
        <v>0</v>
      </c>
      <c r="AW1169">
        <v>0</v>
      </c>
      <c r="AX1169">
        <v>0</v>
      </c>
      <c r="AY1169" s="15">
        <v>0</v>
      </c>
      <c r="AZ1169">
        <v>1</v>
      </c>
      <c r="BA1169">
        <v>0</v>
      </c>
      <c r="BB1169" s="15">
        <v>0</v>
      </c>
      <c r="BC1169">
        <v>19538</v>
      </c>
      <c r="BD1169">
        <v>1876</v>
      </c>
      <c r="BE1169" s="21">
        <v>0.92100000000000004</v>
      </c>
      <c r="BF1169" s="21">
        <v>17</v>
      </c>
      <c r="BG1169">
        <v>1</v>
      </c>
      <c r="BH1169">
        <v>0</v>
      </c>
      <c r="BI1169">
        <v>0</v>
      </c>
      <c r="BJ1169">
        <v>0</v>
      </c>
      <c r="BK1169">
        <v>0</v>
      </c>
      <c r="BL1169" s="15">
        <v>0</v>
      </c>
      <c r="BM1169">
        <v>1</v>
      </c>
      <c r="BN1169">
        <v>0</v>
      </c>
      <c r="BO1169">
        <v>0</v>
      </c>
      <c r="BP1169" s="15">
        <v>0</v>
      </c>
      <c r="BQ1169">
        <v>0</v>
      </c>
      <c r="BR1169">
        <v>0</v>
      </c>
      <c r="BS1169" s="15">
        <v>0</v>
      </c>
      <c r="BT1169">
        <v>0</v>
      </c>
      <c r="BU1169">
        <v>0</v>
      </c>
      <c r="BV1169">
        <v>1</v>
      </c>
      <c r="BW1169">
        <v>1</v>
      </c>
      <c r="BX1169">
        <v>0</v>
      </c>
      <c r="BY1169">
        <v>0</v>
      </c>
      <c r="BZ1169">
        <v>0</v>
      </c>
      <c r="CA1169">
        <v>0</v>
      </c>
      <c r="CB1169">
        <v>0</v>
      </c>
      <c r="CC1169">
        <v>0</v>
      </c>
      <c r="CD1169">
        <v>0</v>
      </c>
      <c r="CE1169" s="15">
        <v>0</v>
      </c>
      <c r="CF1169">
        <v>3.879</v>
      </c>
      <c r="CG1169">
        <v>321</v>
      </c>
      <c r="CH1169">
        <v>1</v>
      </c>
      <c r="CI1169">
        <v>0</v>
      </c>
      <c r="CJ1169">
        <v>23</v>
      </c>
      <c r="CK1169" s="28" t="s">
        <v>80</v>
      </c>
    </row>
    <row r="1170" spans="1:89" x14ac:dyDescent="0.35">
      <c r="A1170">
        <v>1169</v>
      </c>
      <c r="B1170">
        <v>78</v>
      </c>
      <c r="C1170" s="21" t="s">
        <v>247</v>
      </c>
      <c r="D1170" s="11">
        <v>4.78</v>
      </c>
      <c r="E1170" s="12">
        <v>0.16408955223880589</v>
      </c>
      <c r="F1170" s="7">
        <v>29.130434782608699</v>
      </c>
      <c r="G1170" s="8">
        <v>0</v>
      </c>
      <c r="H1170" s="9">
        <v>0</v>
      </c>
      <c r="I1170" s="9">
        <v>0</v>
      </c>
      <c r="J1170" s="9">
        <v>1</v>
      </c>
      <c r="K1170" s="9">
        <v>0</v>
      </c>
      <c r="L1170" s="8">
        <v>1710</v>
      </c>
      <c r="M1170" s="9">
        <v>3</v>
      </c>
      <c r="N1170" s="9">
        <f t="shared" si="193"/>
        <v>1706</v>
      </c>
      <c r="O1170" s="9">
        <f t="shared" si="194"/>
        <v>16</v>
      </c>
      <c r="P1170" s="7">
        <v>14</v>
      </c>
      <c r="Q1170" s="7">
        <v>8.0500000000000007</v>
      </c>
      <c r="R1170" s="9">
        <v>0</v>
      </c>
      <c r="S1170" s="9">
        <v>1</v>
      </c>
      <c r="T1170" s="9">
        <v>1</v>
      </c>
      <c r="U1170" s="9">
        <v>0</v>
      </c>
      <c r="V1170" s="9">
        <v>0</v>
      </c>
      <c r="W1170" s="25">
        <v>0</v>
      </c>
      <c r="X1170" s="9">
        <v>0</v>
      </c>
      <c r="Y1170" s="9">
        <v>1</v>
      </c>
      <c r="Z1170" s="25">
        <v>0</v>
      </c>
      <c r="AA1170" s="9">
        <v>0</v>
      </c>
      <c r="AB1170" s="25">
        <v>1</v>
      </c>
      <c r="AC1170" s="17">
        <v>1979</v>
      </c>
      <c r="AD1170" s="27">
        <v>0</v>
      </c>
      <c r="AE1170" s="27">
        <v>0</v>
      </c>
      <c r="AF1170" s="27">
        <v>0</v>
      </c>
      <c r="AG1170" s="34">
        <v>1</v>
      </c>
      <c r="AH1170" s="33" t="s">
        <v>87</v>
      </c>
      <c r="AI1170" s="15" t="s">
        <v>87</v>
      </c>
      <c r="AJ1170">
        <v>1</v>
      </c>
      <c r="AK1170" s="31">
        <v>0</v>
      </c>
      <c r="AL1170" t="s">
        <v>87</v>
      </c>
      <c r="AM1170" s="31" t="s">
        <v>87</v>
      </c>
      <c r="AN1170">
        <v>0</v>
      </c>
      <c r="AO1170" s="15">
        <v>1</v>
      </c>
      <c r="AP1170">
        <v>0.27</v>
      </c>
      <c r="AQ1170" s="15">
        <v>0.73</v>
      </c>
      <c r="AR1170" s="15" t="s">
        <v>129</v>
      </c>
      <c r="AS1170">
        <v>1</v>
      </c>
      <c r="AT1170">
        <v>0</v>
      </c>
      <c r="AU1170">
        <v>0</v>
      </c>
      <c r="AV1170">
        <v>0</v>
      </c>
      <c r="AW1170">
        <v>0</v>
      </c>
      <c r="AX1170">
        <v>0</v>
      </c>
      <c r="AY1170" s="15">
        <v>0</v>
      </c>
      <c r="AZ1170">
        <v>1</v>
      </c>
      <c r="BA1170">
        <v>0</v>
      </c>
      <c r="BB1170" s="15">
        <v>0</v>
      </c>
      <c r="BC1170">
        <v>19538</v>
      </c>
      <c r="BD1170">
        <v>1876</v>
      </c>
      <c r="BE1170" s="21">
        <v>0.92100000000000004</v>
      </c>
      <c r="BF1170" s="21">
        <v>17</v>
      </c>
      <c r="BG1170">
        <v>1</v>
      </c>
      <c r="BH1170">
        <v>0</v>
      </c>
      <c r="BI1170">
        <v>0</v>
      </c>
      <c r="BJ1170">
        <v>0</v>
      </c>
      <c r="BK1170">
        <v>0</v>
      </c>
      <c r="BL1170" s="15">
        <v>0</v>
      </c>
      <c r="BM1170">
        <v>1</v>
      </c>
      <c r="BN1170">
        <v>0</v>
      </c>
      <c r="BO1170">
        <v>0</v>
      </c>
      <c r="BP1170" s="15">
        <v>0</v>
      </c>
      <c r="BQ1170">
        <v>0</v>
      </c>
      <c r="BR1170">
        <v>0</v>
      </c>
      <c r="BS1170" s="15">
        <v>0</v>
      </c>
      <c r="BT1170">
        <v>0</v>
      </c>
      <c r="BU1170">
        <v>0</v>
      </c>
      <c r="BV1170">
        <v>1</v>
      </c>
      <c r="BW1170">
        <v>1</v>
      </c>
      <c r="BX1170">
        <v>0</v>
      </c>
      <c r="BY1170">
        <v>0</v>
      </c>
      <c r="BZ1170">
        <v>0</v>
      </c>
      <c r="CA1170">
        <v>0</v>
      </c>
      <c r="CB1170">
        <v>0</v>
      </c>
      <c r="CC1170">
        <v>0</v>
      </c>
      <c r="CD1170">
        <v>0</v>
      </c>
      <c r="CE1170" s="15">
        <v>0</v>
      </c>
      <c r="CF1170">
        <v>3.879</v>
      </c>
      <c r="CG1170">
        <v>321</v>
      </c>
      <c r="CH1170">
        <v>1</v>
      </c>
      <c r="CI1170">
        <v>0</v>
      </c>
      <c r="CJ1170">
        <v>23</v>
      </c>
      <c r="CK1170" s="28" t="s">
        <v>80</v>
      </c>
    </row>
    <row r="1171" spans="1:89" x14ac:dyDescent="0.35">
      <c r="A1171">
        <v>1170</v>
      </c>
      <c r="B1171">
        <v>78</v>
      </c>
      <c r="C1171" s="21" t="s">
        <v>247</v>
      </c>
      <c r="D1171" s="11">
        <v>5.77</v>
      </c>
      <c r="E1171" s="12">
        <v>1.035641025641026</v>
      </c>
      <c r="F1171" s="7">
        <v>5.5714285714285712</v>
      </c>
      <c r="G1171" s="8">
        <v>0</v>
      </c>
      <c r="H1171" s="9">
        <v>0</v>
      </c>
      <c r="I1171" s="9">
        <v>0</v>
      </c>
      <c r="J1171" s="9">
        <v>1</v>
      </c>
      <c r="K1171" s="9">
        <v>0</v>
      </c>
      <c r="L1171" s="8">
        <v>1710</v>
      </c>
      <c r="M1171" s="9">
        <v>3</v>
      </c>
      <c r="N1171" s="9">
        <f t="shared" si="193"/>
        <v>1706</v>
      </c>
      <c r="O1171" s="9">
        <f t="shared" si="194"/>
        <v>16</v>
      </c>
      <c r="P1171" s="7">
        <v>15</v>
      </c>
      <c r="Q1171" s="7">
        <v>8.0500000000000007</v>
      </c>
      <c r="R1171" s="9">
        <v>0</v>
      </c>
      <c r="S1171" s="9">
        <v>1</v>
      </c>
      <c r="T1171" s="9">
        <v>1</v>
      </c>
      <c r="U1171" s="9">
        <v>0</v>
      </c>
      <c r="V1171" s="9">
        <v>0</v>
      </c>
      <c r="W1171" s="25">
        <v>0</v>
      </c>
      <c r="X1171" s="9">
        <v>0</v>
      </c>
      <c r="Y1171" s="9">
        <v>1</v>
      </c>
      <c r="Z1171" s="25">
        <v>0</v>
      </c>
      <c r="AA1171" s="9">
        <v>0</v>
      </c>
      <c r="AB1171" s="25">
        <v>1</v>
      </c>
      <c r="AC1171" s="17">
        <v>1979</v>
      </c>
      <c r="AD1171" s="27">
        <v>0</v>
      </c>
      <c r="AE1171" s="27">
        <v>0</v>
      </c>
      <c r="AF1171" s="27">
        <v>0</v>
      </c>
      <c r="AG1171" s="34">
        <v>1</v>
      </c>
      <c r="AH1171" s="33" t="s">
        <v>87</v>
      </c>
      <c r="AI1171" s="15" t="s">
        <v>87</v>
      </c>
      <c r="AJ1171">
        <v>1</v>
      </c>
      <c r="AK1171" s="31">
        <v>0</v>
      </c>
      <c r="AL1171" t="s">
        <v>87</v>
      </c>
      <c r="AM1171" s="31" t="s">
        <v>87</v>
      </c>
      <c r="AN1171">
        <v>0</v>
      </c>
      <c r="AO1171" s="15">
        <v>1</v>
      </c>
      <c r="AP1171">
        <v>0.27</v>
      </c>
      <c r="AQ1171" s="15">
        <v>0.73</v>
      </c>
      <c r="AR1171" s="15" t="s">
        <v>129</v>
      </c>
      <c r="AS1171">
        <v>1</v>
      </c>
      <c r="AT1171">
        <v>0</v>
      </c>
      <c r="AU1171">
        <v>0</v>
      </c>
      <c r="AV1171">
        <v>0</v>
      </c>
      <c r="AW1171">
        <v>0</v>
      </c>
      <c r="AX1171">
        <v>0</v>
      </c>
      <c r="AY1171" s="15">
        <v>0</v>
      </c>
      <c r="AZ1171">
        <v>1</v>
      </c>
      <c r="BA1171">
        <v>0</v>
      </c>
      <c r="BB1171" s="15">
        <v>0</v>
      </c>
      <c r="BC1171">
        <v>19538</v>
      </c>
      <c r="BD1171">
        <v>1876</v>
      </c>
      <c r="BE1171" s="21">
        <v>0.92100000000000004</v>
      </c>
      <c r="BF1171" s="21">
        <v>17</v>
      </c>
      <c r="BG1171">
        <v>1</v>
      </c>
      <c r="BH1171">
        <v>0</v>
      </c>
      <c r="BI1171">
        <v>0</v>
      </c>
      <c r="BJ1171">
        <v>0</v>
      </c>
      <c r="BK1171">
        <v>0</v>
      </c>
      <c r="BL1171" s="15">
        <v>0</v>
      </c>
      <c r="BM1171">
        <v>1</v>
      </c>
      <c r="BN1171">
        <v>0</v>
      </c>
      <c r="BO1171">
        <v>0</v>
      </c>
      <c r="BP1171" s="15">
        <v>0</v>
      </c>
      <c r="BQ1171">
        <v>0</v>
      </c>
      <c r="BR1171">
        <v>0</v>
      </c>
      <c r="BS1171" s="15">
        <v>0</v>
      </c>
      <c r="BT1171">
        <v>0</v>
      </c>
      <c r="BU1171">
        <v>0</v>
      </c>
      <c r="BV1171">
        <v>1</v>
      </c>
      <c r="BW1171">
        <v>1</v>
      </c>
      <c r="BX1171">
        <v>0</v>
      </c>
      <c r="BY1171">
        <v>0</v>
      </c>
      <c r="BZ1171">
        <v>0</v>
      </c>
      <c r="CA1171">
        <v>0</v>
      </c>
      <c r="CB1171">
        <v>0</v>
      </c>
      <c r="CC1171">
        <v>0</v>
      </c>
      <c r="CD1171">
        <v>0</v>
      </c>
      <c r="CE1171" s="15">
        <v>0</v>
      </c>
      <c r="CF1171">
        <v>3.879</v>
      </c>
      <c r="CG1171">
        <v>321</v>
      </c>
      <c r="CH1171">
        <v>1</v>
      </c>
      <c r="CI1171">
        <v>0</v>
      </c>
      <c r="CJ1171">
        <v>23</v>
      </c>
      <c r="CK1171" s="28" t="s">
        <v>80</v>
      </c>
    </row>
    <row r="1172" spans="1:89" x14ac:dyDescent="0.35">
      <c r="A1172">
        <v>1171</v>
      </c>
      <c r="B1172">
        <v>78</v>
      </c>
      <c r="C1172" s="21" t="s">
        <v>247</v>
      </c>
      <c r="D1172" s="11">
        <v>6.69</v>
      </c>
      <c r="E1172" s="12">
        <v>1.491689189189189</v>
      </c>
      <c r="F1172" s="7">
        <v>4.4848484848484853</v>
      </c>
      <c r="G1172" s="8">
        <v>0</v>
      </c>
      <c r="H1172" s="9">
        <v>0</v>
      </c>
      <c r="I1172" s="9">
        <v>0</v>
      </c>
      <c r="J1172" s="9">
        <v>1</v>
      </c>
      <c r="K1172" s="9">
        <v>0</v>
      </c>
      <c r="L1172" s="8">
        <v>1710</v>
      </c>
      <c r="M1172" s="9">
        <v>3</v>
      </c>
      <c r="N1172" s="9">
        <f t="shared" si="193"/>
        <v>1706</v>
      </c>
      <c r="O1172" s="9">
        <f t="shared" si="194"/>
        <v>16</v>
      </c>
      <c r="P1172" s="7">
        <v>16</v>
      </c>
      <c r="Q1172" s="7">
        <v>8.0500000000000007</v>
      </c>
      <c r="R1172" s="9">
        <v>0</v>
      </c>
      <c r="S1172" s="9">
        <v>1</v>
      </c>
      <c r="T1172" s="9">
        <v>1</v>
      </c>
      <c r="U1172" s="9">
        <v>0</v>
      </c>
      <c r="V1172" s="9">
        <v>0</v>
      </c>
      <c r="W1172" s="25">
        <v>0</v>
      </c>
      <c r="X1172" s="9">
        <v>0</v>
      </c>
      <c r="Y1172" s="9">
        <v>1</v>
      </c>
      <c r="Z1172" s="25">
        <v>0</v>
      </c>
      <c r="AA1172" s="9">
        <v>0</v>
      </c>
      <c r="AB1172" s="25">
        <v>1</v>
      </c>
      <c r="AC1172" s="17">
        <v>1979</v>
      </c>
      <c r="AD1172" s="27">
        <v>0</v>
      </c>
      <c r="AE1172" s="27">
        <v>0</v>
      </c>
      <c r="AF1172" s="27">
        <v>0</v>
      </c>
      <c r="AG1172" s="34">
        <v>1</v>
      </c>
      <c r="AH1172" s="33" t="s">
        <v>87</v>
      </c>
      <c r="AI1172" s="15" t="s">
        <v>87</v>
      </c>
      <c r="AJ1172">
        <v>1</v>
      </c>
      <c r="AK1172" s="31">
        <v>0</v>
      </c>
      <c r="AL1172" t="s">
        <v>87</v>
      </c>
      <c r="AM1172" s="31" t="s">
        <v>87</v>
      </c>
      <c r="AN1172">
        <v>0</v>
      </c>
      <c r="AO1172" s="15">
        <v>1</v>
      </c>
      <c r="AP1172">
        <v>0.27</v>
      </c>
      <c r="AQ1172" s="15">
        <v>0.73</v>
      </c>
      <c r="AR1172" s="15" t="s">
        <v>129</v>
      </c>
      <c r="AS1172">
        <v>1</v>
      </c>
      <c r="AT1172">
        <v>0</v>
      </c>
      <c r="AU1172">
        <v>0</v>
      </c>
      <c r="AV1172">
        <v>0</v>
      </c>
      <c r="AW1172">
        <v>0</v>
      </c>
      <c r="AX1172">
        <v>0</v>
      </c>
      <c r="AY1172" s="15">
        <v>0</v>
      </c>
      <c r="AZ1172">
        <v>1</v>
      </c>
      <c r="BA1172">
        <v>0</v>
      </c>
      <c r="BB1172" s="15">
        <v>0</v>
      </c>
      <c r="BC1172">
        <v>19538</v>
      </c>
      <c r="BD1172">
        <v>1876</v>
      </c>
      <c r="BE1172" s="21">
        <v>0.92100000000000004</v>
      </c>
      <c r="BF1172" s="21">
        <v>17</v>
      </c>
      <c r="BG1172">
        <v>1</v>
      </c>
      <c r="BH1172">
        <v>0</v>
      </c>
      <c r="BI1172">
        <v>0</v>
      </c>
      <c r="BJ1172">
        <v>0</v>
      </c>
      <c r="BK1172">
        <v>0</v>
      </c>
      <c r="BL1172" s="15">
        <v>0</v>
      </c>
      <c r="BM1172">
        <v>1</v>
      </c>
      <c r="BN1172">
        <v>0</v>
      </c>
      <c r="BO1172">
        <v>0</v>
      </c>
      <c r="BP1172" s="15">
        <v>0</v>
      </c>
      <c r="BQ1172">
        <v>0</v>
      </c>
      <c r="BR1172">
        <v>0</v>
      </c>
      <c r="BS1172" s="15">
        <v>0</v>
      </c>
      <c r="BT1172">
        <v>0</v>
      </c>
      <c r="BU1172">
        <v>0</v>
      </c>
      <c r="BV1172">
        <v>1</v>
      </c>
      <c r="BW1172">
        <v>1</v>
      </c>
      <c r="BX1172">
        <v>0</v>
      </c>
      <c r="BY1172">
        <v>0</v>
      </c>
      <c r="BZ1172">
        <v>0</v>
      </c>
      <c r="CA1172">
        <v>0</v>
      </c>
      <c r="CB1172">
        <v>0</v>
      </c>
      <c r="CC1172">
        <v>0</v>
      </c>
      <c r="CD1172">
        <v>0</v>
      </c>
      <c r="CE1172" s="15">
        <v>0</v>
      </c>
      <c r="CF1172">
        <v>3.879</v>
      </c>
      <c r="CG1172">
        <v>321</v>
      </c>
      <c r="CH1172">
        <v>1</v>
      </c>
      <c r="CI1172">
        <v>0</v>
      </c>
      <c r="CJ1172">
        <v>23</v>
      </c>
      <c r="CK1172" s="28" t="s">
        <v>80</v>
      </c>
    </row>
    <row r="1173" spans="1:89" x14ac:dyDescent="0.35">
      <c r="A1173">
        <v>1172</v>
      </c>
      <c r="B1173">
        <v>78</v>
      </c>
      <c r="C1173" s="21" t="s">
        <v>247</v>
      </c>
      <c r="D1173" s="11">
        <v>6.96</v>
      </c>
      <c r="E1173" s="12">
        <v>0.54469565217391303</v>
      </c>
      <c r="F1173" s="7">
        <v>12.77777777777778</v>
      </c>
      <c r="G1173" s="8">
        <v>0</v>
      </c>
      <c r="H1173" s="9">
        <v>0</v>
      </c>
      <c r="I1173" s="9">
        <v>0</v>
      </c>
      <c r="J1173" s="9">
        <v>1</v>
      </c>
      <c r="K1173" s="9">
        <v>0</v>
      </c>
      <c r="L1173" s="8">
        <v>1710</v>
      </c>
      <c r="M1173" s="9">
        <v>3</v>
      </c>
      <c r="N1173" s="9">
        <f t="shared" si="193"/>
        <v>1706</v>
      </c>
      <c r="O1173" s="9">
        <f t="shared" si="194"/>
        <v>16</v>
      </c>
      <c r="P1173" s="7">
        <v>17</v>
      </c>
      <c r="Q1173" s="7">
        <v>8.0500000000000007</v>
      </c>
      <c r="R1173" s="9">
        <v>0</v>
      </c>
      <c r="S1173" s="9">
        <v>1</v>
      </c>
      <c r="T1173" s="9">
        <v>1</v>
      </c>
      <c r="U1173" s="9">
        <v>0</v>
      </c>
      <c r="V1173" s="9">
        <v>0</v>
      </c>
      <c r="W1173" s="25">
        <v>0</v>
      </c>
      <c r="X1173" s="9">
        <v>0</v>
      </c>
      <c r="Y1173" s="9">
        <v>1</v>
      </c>
      <c r="Z1173" s="25">
        <v>0</v>
      </c>
      <c r="AA1173" s="9">
        <v>0</v>
      </c>
      <c r="AB1173" s="25">
        <v>1</v>
      </c>
      <c r="AC1173" s="17">
        <v>1979</v>
      </c>
      <c r="AD1173" s="27">
        <v>0</v>
      </c>
      <c r="AE1173" s="27">
        <v>0</v>
      </c>
      <c r="AF1173" s="27">
        <v>0</v>
      </c>
      <c r="AG1173" s="34">
        <v>1</v>
      </c>
      <c r="AH1173" s="33" t="s">
        <v>87</v>
      </c>
      <c r="AI1173" s="15" t="s">
        <v>87</v>
      </c>
      <c r="AJ1173">
        <v>1</v>
      </c>
      <c r="AK1173" s="31">
        <v>0</v>
      </c>
      <c r="AL1173" t="s">
        <v>87</v>
      </c>
      <c r="AM1173" s="31" t="s">
        <v>87</v>
      </c>
      <c r="AN1173">
        <v>0</v>
      </c>
      <c r="AO1173" s="15">
        <v>1</v>
      </c>
      <c r="AP1173">
        <v>0.27</v>
      </c>
      <c r="AQ1173" s="15">
        <v>0.73</v>
      </c>
      <c r="AR1173" s="15" t="s">
        <v>129</v>
      </c>
      <c r="AS1173">
        <v>1</v>
      </c>
      <c r="AT1173">
        <v>0</v>
      </c>
      <c r="AU1173">
        <v>0</v>
      </c>
      <c r="AV1173">
        <v>0</v>
      </c>
      <c r="AW1173">
        <v>0</v>
      </c>
      <c r="AX1173">
        <v>0</v>
      </c>
      <c r="AY1173" s="15">
        <v>0</v>
      </c>
      <c r="AZ1173">
        <v>1</v>
      </c>
      <c r="BA1173">
        <v>0</v>
      </c>
      <c r="BB1173" s="15">
        <v>0</v>
      </c>
      <c r="BC1173">
        <v>19538</v>
      </c>
      <c r="BD1173">
        <v>1876</v>
      </c>
      <c r="BE1173" s="21">
        <v>0.92100000000000004</v>
      </c>
      <c r="BF1173" s="21">
        <v>17</v>
      </c>
      <c r="BG1173">
        <v>1</v>
      </c>
      <c r="BH1173">
        <v>0</v>
      </c>
      <c r="BI1173">
        <v>0</v>
      </c>
      <c r="BJ1173">
        <v>0</v>
      </c>
      <c r="BK1173">
        <v>0</v>
      </c>
      <c r="BL1173" s="15">
        <v>0</v>
      </c>
      <c r="BM1173">
        <v>1</v>
      </c>
      <c r="BN1173">
        <v>0</v>
      </c>
      <c r="BO1173">
        <v>0</v>
      </c>
      <c r="BP1173" s="15">
        <v>0</v>
      </c>
      <c r="BQ1173">
        <v>0</v>
      </c>
      <c r="BR1173">
        <v>0</v>
      </c>
      <c r="BS1173" s="15">
        <v>0</v>
      </c>
      <c r="BT1173">
        <v>0</v>
      </c>
      <c r="BU1173">
        <v>0</v>
      </c>
      <c r="BV1173">
        <v>1</v>
      </c>
      <c r="BW1173">
        <v>1</v>
      </c>
      <c r="BX1173">
        <v>0</v>
      </c>
      <c r="BY1173">
        <v>0</v>
      </c>
      <c r="BZ1173">
        <v>0</v>
      </c>
      <c r="CA1173">
        <v>0</v>
      </c>
      <c r="CB1173">
        <v>0</v>
      </c>
      <c r="CC1173">
        <v>0</v>
      </c>
      <c r="CD1173">
        <v>0</v>
      </c>
      <c r="CE1173" s="15">
        <v>0</v>
      </c>
      <c r="CF1173">
        <v>3.879</v>
      </c>
      <c r="CG1173">
        <v>321</v>
      </c>
      <c r="CH1173">
        <v>1</v>
      </c>
      <c r="CI1173">
        <v>0</v>
      </c>
      <c r="CJ1173">
        <v>23</v>
      </c>
      <c r="CK1173" s="28" t="s">
        <v>80</v>
      </c>
    </row>
    <row r="1174" spans="1:89" x14ac:dyDescent="0.35">
      <c r="A1174">
        <v>1173</v>
      </c>
      <c r="B1174">
        <v>79</v>
      </c>
      <c r="C1174" s="21" t="s">
        <v>248</v>
      </c>
      <c r="D1174" s="11">
        <v>3.1</v>
      </c>
      <c r="E1174" s="12">
        <f t="shared" ref="E1174:E1179" si="195">D1174/F1174</f>
        <v>0.60665362035225046</v>
      </c>
      <c r="F1174" s="7">
        <v>5.1100000000000003</v>
      </c>
      <c r="G1174" s="8">
        <v>0</v>
      </c>
      <c r="H1174" s="9">
        <v>0</v>
      </c>
      <c r="I1174" s="9">
        <v>1</v>
      </c>
      <c r="J1174" s="9">
        <v>0</v>
      </c>
      <c r="K1174" s="9">
        <v>0</v>
      </c>
      <c r="L1174" s="8">
        <v>900</v>
      </c>
      <c r="M1174" s="9">
        <v>7</v>
      </c>
      <c r="N1174" s="9">
        <f t="shared" si="193"/>
        <v>892</v>
      </c>
      <c r="O1174" s="9">
        <f t="shared" si="194"/>
        <v>6</v>
      </c>
      <c r="P1174" s="7">
        <v>10.900499999999999</v>
      </c>
      <c r="Q1174" s="7">
        <f t="shared" ref="Q1174:Q1179" si="196">BF1174-P1174-7</f>
        <v>20.099499999999999</v>
      </c>
      <c r="R1174" s="9">
        <v>1</v>
      </c>
      <c r="S1174" s="9">
        <v>0</v>
      </c>
      <c r="T1174" s="9">
        <v>0</v>
      </c>
      <c r="U1174" s="9">
        <v>0</v>
      </c>
      <c r="V1174" s="9">
        <v>1</v>
      </c>
      <c r="W1174" s="25">
        <v>0</v>
      </c>
      <c r="X1174" s="9">
        <v>1</v>
      </c>
      <c r="Y1174" s="9">
        <v>0</v>
      </c>
      <c r="Z1174" s="25">
        <v>0</v>
      </c>
      <c r="AA1174" s="9">
        <v>1</v>
      </c>
      <c r="AB1174" s="25">
        <v>0</v>
      </c>
      <c r="AC1174" s="17">
        <v>1991</v>
      </c>
      <c r="AD1174" s="27">
        <v>2.2000000000000009E-2</v>
      </c>
      <c r="AE1174" s="27">
        <v>0.20499999999999999</v>
      </c>
      <c r="AF1174" s="27">
        <v>0.624</v>
      </c>
      <c r="AG1174" s="34">
        <v>0.14899999999999999</v>
      </c>
      <c r="AH1174" s="33" t="s">
        <v>87</v>
      </c>
      <c r="AI1174" s="15" t="s">
        <v>87</v>
      </c>
      <c r="AJ1174">
        <v>1</v>
      </c>
      <c r="AK1174" s="31">
        <v>0</v>
      </c>
      <c r="AL1174" s="30">
        <f t="shared" ref="AL1174:AL1179" si="197">1-AM1174</f>
        <v>0.16200000000000003</v>
      </c>
      <c r="AM1174" s="31">
        <v>0.83799999999999997</v>
      </c>
      <c r="AN1174">
        <v>1</v>
      </c>
      <c r="AO1174" s="15">
        <v>0</v>
      </c>
      <c r="AP1174" t="s">
        <v>87</v>
      </c>
      <c r="AQ1174" s="15" t="s">
        <v>87</v>
      </c>
      <c r="AR1174" s="15" t="s">
        <v>209</v>
      </c>
      <c r="AS1174">
        <v>0</v>
      </c>
      <c r="AT1174">
        <v>0</v>
      </c>
      <c r="AU1174">
        <v>1</v>
      </c>
      <c r="AV1174">
        <v>0</v>
      </c>
      <c r="AW1174">
        <v>0</v>
      </c>
      <c r="AX1174">
        <v>0</v>
      </c>
      <c r="AY1174" s="15">
        <v>0</v>
      </c>
      <c r="AZ1174">
        <v>1</v>
      </c>
      <c r="BA1174">
        <v>0</v>
      </c>
      <c r="BB1174" s="15">
        <v>0</v>
      </c>
      <c r="BC1174">
        <v>1740</v>
      </c>
      <c r="BD1174">
        <v>9</v>
      </c>
      <c r="BE1174" s="21">
        <v>0.61299999999999999</v>
      </c>
      <c r="BF1174" s="21">
        <v>38</v>
      </c>
      <c r="BG1174">
        <v>1</v>
      </c>
      <c r="BH1174">
        <v>0</v>
      </c>
      <c r="BI1174">
        <v>0</v>
      </c>
      <c r="BJ1174">
        <v>0</v>
      </c>
      <c r="BK1174">
        <v>0</v>
      </c>
      <c r="BL1174" s="15">
        <v>0</v>
      </c>
      <c r="BM1174">
        <v>0</v>
      </c>
      <c r="BN1174">
        <v>0</v>
      </c>
      <c r="BO1174">
        <v>0</v>
      </c>
      <c r="BP1174" s="15">
        <v>1</v>
      </c>
      <c r="BQ1174">
        <v>0</v>
      </c>
      <c r="BR1174">
        <v>0</v>
      </c>
      <c r="BS1174" s="15">
        <v>0</v>
      </c>
      <c r="BT1174">
        <v>0</v>
      </c>
      <c r="BU1174">
        <v>0</v>
      </c>
      <c r="BV1174">
        <v>1</v>
      </c>
      <c r="BW1174">
        <v>1</v>
      </c>
      <c r="BX1174">
        <v>0</v>
      </c>
      <c r="BY1174">
        <v>0</v>
      </c>
      <c r="BZ1174">
        <v>0</v>
      </c>
      <c r="CA1174">
        <v>1</v>
      </c>
      <c r="CB1174">
        <v>0</v>
      </c>
      <c r="CC1174">
        <v>0</v>
      </c>
      <c r="CD1174">
        <v>0</v>
      </c>
      <c r="CE1174" s="15">
        <v>0</v>
      </c>
      <c r="CF1174">
        <v>3.0070000000000001</v>
      </c>
      <c r="CG1174">
        <v>588</v>
      </c>
      <c r="CH1174">
        <v>1</v>
      </c>
      <c r="CI1174">
        <v>0</v>
      </c>
      <c r="CJ1174">
        <v>19</v>
      </c>
      <c r="CK1174" s="28" t="s">
        <v>80</v>
      </c>
    </row>
    <row r="1175" spans="1:89" x14ac:dyDescent="0.35">
      <c r="A1175">
        <v>1174</v>
      </c>
      <c r="B1175">
        <v>79</v>
      </c>
      <c r="C1175" s="21" t="s">
        <v>248</v>
      </c>
      <c r="D1175" s="11">
        <v>6.6</v>
      </c>
      <c r="E1175" s="12">
        <f t="shared" si="195"/>
        <v>0.63461538461538458</v>
      </c>
      <c r="F1175" s="7">
        <v>10.4</v>
      </c>
      <c r="G1175" s="8">
        <v>0</v>
      </c>
      <c r="H1175" s="9">
        <v>0</v>
      </c>
      <c r="I1175" s="9">
        <v>1</v>
      </c>
      <c r="J1175" s="9">
        <v>0</v>
      </c>
      <c r="K1175" s="9">
        <v>0</v>
      </c>
      <c r="L1175" s="8">
        <v>2984</v>
      </c>
      <c r="M1175" s="9">
        <v>67</v>
      </c>
      <c r="N1175" s="9">
        <f t="shared" si="193"/>
        <v>2916</v>
      </c>
      <c r="O1175" s="9">
        <f t="shared" si="194"/>
        <v>6</v>
      </c>
      <c r="P1175" s="7">
        <v>11.75</v>
      </c>
      <c r="Q1175" s="7">
        <f t="shared" si="196"/>
        <v>19.25</v>
      </c>
      <c r="R1175" s="9">
        <v>1</v>
      </c>
      <c r="S1175" s="9">
        <v>0</v>
      </c>
      <c r="T1175" s="9">
        <v>0</v>
      </c>
      <c r="U1175" s="9">
        <v>0</v>
      </c>
      <c r="V1175" s="9">
        <v>1</v>
      </c>
      <c r="W1175" s="25">
        <v>0</v>
      </c>
      <c r="X1175" s="9">
        <v>1</v>
      </c>
      <c r="Y1175" s="9">
        <v>0</v>
      </c>
      <c r="Z1175" s="25">
        <v>0</v>
      </c>
      <c r="AA1175" s="9">
        <v>1</v>
      </c>
      <c r="AB1175" s="25">
        <v>0</v>
      </c>
      <c r="AC1175" s="17">
        <v>1993</v>
      </c>
      <c r="AD1175" s="27">
        <v>1.3000000000000039E-2</v>
      </c>
      <c r="AE1175" s="27">
        <v>7.2000000000000008E-2</v>
      </c>
      <c r="AF1175" s="27">
        <v>0.68599999999999994</v>
      </c>
      <c r="AG1175" s="34">
        <v>0.22900000000000001</v>
      </c>
      <c r="AH1175" s="33" t="s">
        <v>87</v>
      </c>
      <c r="AI1175" s="15" t="s">
        <v>87</v>
      </c>
      <c r="AJ1175">
        <v>1</v>
      </c>
      <c r="AK1175" s="31">
        <v>0</v>
      </c>
      <c r="AL1175" s="30">
        <f t="shared" si="197"/>
        <v>0.41400000000000003</v>
      </c>
      <c r="AM1175" s="31">
        <v>0.58599999999999997</v>
      </c>
      <c r="AN1175">
        <v>1</v>
      </c>
      <c r="AO1175" s="15">
        <v>0</v>
      </c>
      <c r="AP1175" t="s">
        <v>87</v>
      </c>
      <c r="AQ1175" s="15" t="s">
        <v>87</v>
      </c>
      <c r="AR1175" s="15" t="s">
        <v>209</v>
      </c>
      <c r="AS1175">
        <v>0</v>
      </c>
      <c r="AT1175">
        <v>0</v>
      </c>
      <c r="AU1175">
        <v>1</v>
      </c>
      <c r="AV1175">
        <v>0</v>
      </c>
      <c r="AW1175">
        <v>0</v>
      </c>
      <c r="AX1175">
        <v>0</v>
      </c>
      <c r="AY1175" s="15">
        <v>0</v>
      </c>
      <c r="AZ1175">
        <v>1</v>
      </c>
      <c r="BA1175">
        <v>0</v>
      </c>
      <c r="BB1175" s="15">
        <v>0</v>
      </c>
      <c r="BC1175">
        <v>1770</v>
      </c>
      <c r="BD1175">
        <v>3</v>
      </c>
      <c r="BE1175" s="21">
        <v>0.79</v>
      </c>
      <c r="BF1175" s="21">
        <v>38</v>
      </c>
      <c r="BG1175">
        <v>1</v>
      </c>
      <c r="BH1175">
        <v>0</v>
      </c>
      <c r="BI1175">
        <v>0</v>
      </c>
      <c r="BJ1175">
        <v>0</v>
      </c>
      <c r="BK1175">
        <v>0</v>
      </c>
      <c r="BL1175" s="15">
        <v>0</v>
      </c>
      <c r="BM1175">
        <v>0</v>
      </c>
      <c r="BN1175">
        <v>0</v>
      </c>
      <c r="BO1175">
        <v>0</v>
      </c>
      <c r="BP1175" s="15">
        <v>1</v>
      </c>
      <c r="BQ1175">
        <v>0</v>
      </c>
      <c r="BR1175">
        <v>0</v>
      </c>
      <c r="BS1175" s="15">
        <v>0</v>
      </c>
      <c r="BT1175">
        <v>0</v>
      </c>
      <c r="BU1175">
        <v>0</v>
      </c>
      <c r="BV1175">
        <v>1</v>
      </c>
      <c r="BW1175">
        <v>1</v>
      </c>
      <c r="BX1175">
        <v>0</v>
      </c>
      <c r="BY1175">
        <v>0</v>
      </c>
      <c r="BZ1175">
        <v>0</v>
      </c>
      <c r="CA1175">
        <v>1</v>
      </c>
      <c r="CB1175">
        <v>0</v>
      </c>
      <c r="CC1175">
        <v>0</v>
      </c>
      <c r="CD1175">
        <v>0</v>
      </c>
      <c r="CE1175" s="15">
        <v>0</v>
      </c>
      <c r="CF1175">
        <v>3.0070000000000001</v>
      </c>
      <c r="CG1175">
        <v>588</v>
      </c>
      <c r="CH1175">
        <v>1</v>
      </c>
      <c r="CI1175">
        <v>0</v>
      </c>
      <c r="CJ1175">
        <v>19</v>
      </c>
      <c r="CK1175" s="28" t="s">
        <v>80</v>
      </c>
    </row>
    <row r="1176" spans="1:89" x14ac:dyDescent="0.35">
      <c r="A1176">
        <v>1175</v>
      </c>
      <c r="B1176">
        <v>79</v>
      </c>
      <c r="C1176" s="21" t="s">
        <v>248</v>
      </c>
      <c r="D1176" s="11">
        <v>6.7</v>
      </c>
      <c r="E1176" s="12">
        <f t="shared" si="195"/>
        <v>0.72198275862068972</v>
      </c>
      <c r="F1176" s="7">
        <v>9.2799999999999994</v>
      </c>
      <c r="G1176" s="8">
        <v>0</v>
      </c>
      <c r="H1176" s="9">
        <v>0</v>
      </c>
      <c r="I1176" s="9">
        <v>1</v>
      </c>
      <c r="J1176" s="9">
        <v>0</v>
      </c>
      <c r="K1176" s="9">
        <v>0</v>
      </c>
      <c r="L1176" s="8">
        <v>2198</v>
      </c>
      <c r="M1176" s="9">
        <v>67</v>
      </c>
      <c r="N1176" s="9">
        <f t="shared" si="193"/>
        <v>2130</v>
      </c>
      <c r="O1176" s="9">
        <f t="shared" si="194"/>
        <v>6</v>
      </c>
      <c r="P1176" s="7">
        <v>11.291</v>
      </c>
      <c r="Q1176" s="7">
        <f t="shared" si="196"/>
        <v>19.709</v>
      </c>
      <c r="R1176" s="9">
        <v>1</v>
      </c>
      <c r="S1176" s="9">
        <v>0</v>
      </c>
      <c r="T1176" s="9">
        <v>0</v>
      </c>
      <c r="U1176" s="9">
        <v>0</v>
      </c>
      <c r="V1176" s="9">
        <v>1</v>
      </c>
      <c r="W1176" s="25">
        <v>0</v>
      </c>
      <c r="X1176" s="9">
        <v>1</v>
      </c>
      <c r="Y1176" s="9">
        <v>0</v>
      </c>
      <c r="Z1176" s="25">
        <v>0</v>
      </c>
      <c r="AA1176" s="9">
        <v>1</v>
      </c>
      <c r="AB1176" s="25">
        <v>0</v>
      </c>
      <c r="AC1176" s="17">
        <v>1994</v>
      </c>
      <c r="AD1176" s="27">
        <v>1.3500000000000029E-2</v>
      </c>
      <c r="AE1176" s="27">
        <v>0.1275</v>
      </c>
      <c r="AF1176" s="27">
        <v>0.72799999999999998</v>
      </c>
      <c r="AG1176" s="34">
        <v>0.13100000000000001</v>
      </c>
      <c r="AH1176" s="33" t="s">
        <v>87</v>
      </c>
      <c r="AI1176" s="15" t="s">
        <v>87</v>
      </c>
      <c r="AJ1176">
        <v>1</v>
      </c>
      <c r="AK1176" s="31">
        <v>0</v>
      </c>
      <c r="AL1176" s="30">
        <f t="shared" si="197"/>
        <v>0.504</v>
      </c>
      <c r="AM1176" s="31">
        <v>0.496</v>
      </c>
      <c r="AN1176">
        <v>1</v>
      </c>
      <c r="AO1176" s="15">
        <v>0</v>
      </c>
      <c r="AP1176" t="s">
        <v>87</v>
      </c>
      <c r="AQ1176" s="15" t="s">
        <v>87</v>
      </c>
      <c r="AR1176" s="15" t="s">
        <v>209</v>
      </c>
      <c r="AS1176">
        <v>0</v>
      </c>
      <c r="AT1176">
        <v>0</v>
      </c>
      <c r="AU1176">
        <v>1</v>
      </c>
      <c r="AV1176">
        <v>0</v>
      </c>
      <c r="AW1176">
        <v>0</v>
      </c>
      <c r="AX1176">
        <v>0</v>
      </c>
      <c r="AY1176" s="15">
        <v>0</v>
      </c>
      <c r="AZ1176">
        <v>1</v>
      </c>
      <c r="BA1176">
        <v>0</v>
      </c>
      <c r="BB1176" s="15">
        <v>0</v>
      </c>
      <c r="BC1176">
        <v>1800</v>
      </c>
      <c r="BD1176">
        <v>5</v>
      </c>
      <c r="BE1176" s="21">
        <v>0.79</v>
      </c>
      <c r="BF1176" s="21">
        <v>38</v>
      </c>
      <c r="BG1176">
        <v>1</v>
      </c>
      <c r="BH1176">
        <v>0</v>
      </c>
      <c r="BI1176">
        <v>0</v>
      </c>
      <c r="BJ1176">
        <v>0</v>
      </c>
      <c r="BK1176">
        <v>0</v>
      </c>
      <c r="BL1176" s="15">
        <v>0</v>
      </c>
      <c r="BM1176">
        <v>0</v>
      </c>
      <c r="BN1176">
        <v>0</v>
      </c>
      <c r="BO1176">
        <v>0</v>
      </c>
      <c r="BP1176" s="15">
        <v>1</v>
      </c>
      <c r="BQ1176">
        <v>0</v>
      </c>
      <c r="BR1176">
        <v>0</v>
      </c>
      <c r="BS1176" s="15">
        <v>0</v>
      </c>
      <c r="BT1176">
        <v>0</v>
      </c>
      <c r="BU1176">
        <v>0</v>
      </c>
      <c r="BV1176">
        <v>1</v>
      </c>
      <c r="BW1176">
        <v>1</v>
      </c>
      <c r="BX1176">
        <v>0</v>
      </c>
      <c r="BY1176">
        <v>0</v>
      </c>
      <c r="BZ1176">
        <v>0</v>
      </c>
      <c r="CA1176">
        <v>1</v>
      </c>
      <c r="CB1176">
        <v>0</v>
      </c>
      <c r="CC1176">
        <v>0</v>
      </c>
      <c r="CD1176">
        <v>0</v>
      </c>
      <c r="CE1176" s="15">
        <v>0</v>
      </c>
      <c r="CF1176">
        <v>3.0070000000000001</v>
      </c>
      <c r="CG1176">
        <v>588</v>
      </c>
      <c r="CH1176">
        <v>1</v>
      </c>
      <c r="CI1176">
        <v>0</v>
      </c>
      <c r="CJ1176">
        <v>19</v>
      </c>
      <c r="CK1176" s="28" t="s">
        <v>80</v>
      </c>
    </row>
    <row r="1177" spans="1:89" x14ac:dyDescent="0.35">
      <c r="A1177">
        <v>1176</v>
      </c>
      <c r="B1177">
        <v>79</v>
      </c>
      <c r="C1177" s="21" t="s">
        <v>248</v>
      </c>
      <c r="D1177" s="11">
        <v>5.4</v>
      </c>
      <c r="E1177" s="12">
        <f t="shared" si="195"/>
        <v>0.61784897025171626</v>
      </c>
      <c r="F1177" s="7">
        <v>8.74</v>
      </c>
      <c r="G1177" s="8">
        <v>0</v>
      </c>
      <c r="H1177" s="9">
        <v>0</v>
      </c>
      <c r="I1177" s="9">
        <v>1</v>
      </c>
      <c r="J1177" s="9">
        <v>0</v>
      </c>
      <c r="K1177" s="9">
        <v>0</v>
      </c>
      <c r="L1177" s="8">
        <v>819</v>
      </c>
      <c r="M1177" s="9">
        <v>7</v>
      </c>
      <c r="N1177" s="9">
        <f t="shared" si="193"/>
        <v>811</v>
      </c>
      <c r="O1177" s="9">
        <f t="shared" si="194"/>
        <v>6</v>
      </c>
      <c r="P1177" s="7">
        <v>10.900499999999999</v>
      </c>
      <c r="Q1177" s="7">
        <f t="shared" si="196"/>
        <v>17.599499999999999</v>
      </c>
      <c r="R1177" s="9">
        <v>1</v>
      </c>
      <c r="S1177" s="9">
        <v>0</v>
      </c>
      <c r="T1177" s="9">
        <v>0</v>
      </c>
      <c r="U1177" s="9">
        <v>0</v>
      </c>
      <c r="V1177" s="9">
        <v>1</v>
      </c>
      <c r="W1177" s="25">
        <v>0</v>
      </c>
      <c r="X1177" s="9">
        <v>1</v>
      </c>
      <c r="Y1177" s="9">
        <v>0</v>
      </c>
      <c r="Z1177" s="25">
        <v>0</v>
      </c>
      <c r="AA1177" s="9">
        <v>1</v>
      </c>
      <c r="AB1177" s="25">
        <v>0</v>
      </c>
      <c r="AC1177" s="17">
        <v>1991</v>
      </c>
      <c r="AD1177" s="27">
        <v>2.2000000000000009E-2</v>
      </c>
      <c r="AE1177" s="27">
        <v>0.20499999999999999</v>
      </c>
      <c r="AF1177" s="27">
        <v>0.624</v>
      </c>
      <c r="AG1177" s="34">
        <v>0.14899999999999999</v>
      </c>
      <c r="AH1177" s="33" t="s">
        <v>87</v>
      </c>
      <c r="AI1177" s="15" t="s">
        <v>87</v>
      </c>
      <c r="AJ1177">
        <v>0</v>
      </c>
      <c r="AK1177" s="31">
        <v>1</v>
      </c>
      <c r="AL1177" s="30">
        <f t="shared" si="197"/>
        <v>9.8999999999999977E-2</v>
      </c>
      <c r="AM1177" s="31">
        <v>0.90100000000000002</v>
      </c>
      <c r="AN1177">
        <v>1</v>
      </c>
      <c r="AO1177" s="15">
        <v>0</v>
      </c>
      <c r="AP1177" t="s">
        <v>87</v>
      </c>
      <c r="AQ1177" s="15" t="s">
        <v>87</v>
      </c>
      <c r="AR1177" s="15" t="s">
        <v>209</v>
      </c>
      <c r="AS1177">
        <v>0</v>
      </c>
      <c r="AT1177">
        <v>0</v>
      </c>
      <c r="AU1177">
        <v>1</v>
      </c>
      <c r="AV1177">
        <v>0</v>
      </c>
      <c r="AW1177">
        <v>0</v>
      </c>
      <c r="AX1177">
        <v>0</v>
      </c>
      <c r="AY1177" s="15">
        <v>0</v>
      </c>
      <c r="AZ1177">
        <v>1</v>
      </c>
      <c r="BA1177">
        <v>0</v>
      </c>
      <c r="BB1177" s="15">
        <v>0</v>
      </c>
      <c r="BC1177">
        <v>1740</v>
      </c>
      <c r="BD1177">
        <v>9</v>
      </c>
      <c r="BE1177" s="21">
        <v>0.61299999999999999</v>
      </c>
      <c r="BF1177" s="21">
        <v>35.5</v>
      </c>
      <c r="BG1177">
        <v>1</v>
      </c>
      <c r="BH1177">
        <v>0</v>
      </c>
      <c r="BI1177">
        <v>0</v>
      </c>
      <c r="BJ1177">
        <v>0</v>
      </c>
      <c r="BK1177">
        <v>0</v>
      </c>
      <c r="BL1177" s="15">
        <v>0</v>
      </c>
      <c r="BM1177">
        <v>0</v>
      </c>
      <c r="BN1177">
        <v>0</v>
      </c>
      <c r="BO1177">
        <v>0</v>
      </c>
      <c r="BP1177" s="15">
        <v>1</v>
      </c>
      <c r="BQ1177">
        <v>0</v>
      </c>
      <c r="BR1177">
        <v>0</v>
      </c>
      <c r="BS1177" s="15">
        <v>0</v>
      </c>
      <c r="BT1177">
        <v>0</v>
      </c>
      <c r="BU1177">
        <v>0</v>
      </c>
      <c r="BV1177">
        <v>1</v>
      </c>
      <c r="BW1177">
        <v>1</v>
      </c>
      <c r="BX1177">
        <v>0</v>
      </c>
      <c r="BY1177">
        <v>0</v>
      </c>
      <c r="BZ1177">
        <v>0</v>
      </c>
      <c r="CA1177">
        <v>1</v>
      </c>
      <c r="CB1177">
        <v>0</v>
      </c>
      <c r="CC1177">
        <v>0</v>
      </c>
      <c r="CD1177">
        <v>0</v>
      </c>
      <c r="CE1177" s="15">
        <v>0</v>
      </c>
      <c r="CF1177">
        <v>3.0070000000000001</v>
      </c>
      <c r="CG1177">
        <v>588</v>
      </c>
      <c r="CH1177">
        <v>1</v>
      </c>
      <c r="CI1177">
        <v>0</v>
      </c>
      <c r="CJ1177">
        <v>19</v>
      </c>
      <c r="CK1177" s="28" t="s">
        <v>80</v>
      </c>
    </row>
    <row r="1178" spans="1:89" x14ac:dyDescent="0.35">
      <c r="A1178">
        <v>1177</v>
      </c>
      <c r="B1178">
        <v>79</v>
      </c>
      <c r="C1178" s="21" t="s">
        <v>248</v>
      </c>
      <c r="D1178" s="11">
        <v>7.4</v>
      </c>
      <c r="E1178" s="12">
        <f t="shared" si="195"/>
        <v>0.56060606060606066</v>
      </c>
      <c r="F1178" s="7">
        <v>13.2</v>
      </c>
      <c r="G1178" s="8">
        <v>0</v>
      </c>
      <c r="H1178" s="9">
        <v>0</v>
      </c>
      <c r="I1178" s="9">
        <v>1</v>
      </c>
      <c r="J1178" s="9">
        <v>0</v>
      </c>
      <c r="K1178" s="9">
        <v>0</v>
      </c>
      <c r="L1178" s="8">
        <v>3702</v>
      </c>
      <c r="M1178" s="9">
        <v>67</v>
      </c>
      <c r="N1178" s="9">
        <f t="shared" si="193"/>
        <v>3634</v>
      </c>
      <c r="O1178" s="9">
        <f t="shared" si="194"/>
        <v>6</v>
      </c>
      <c r="P1178" s="7">
        <v>11.75</v>
      </c>
      <c r="Q1178" s="7">
        <f t="shared" si="196"/>
        <v>16.75</v>
      </c>
      <c r="R1178" s="9">
        <v>1</v>
      </c>
      <c r="S1178" s="9">
        <v>0</v>
      </c>
      <c r="T1178" s="9">
        <v>0</v>
      </c>
      <c r="U1178" s="9">
        <v>0</v>
      </c>
      <c r="V1178" s="9">
        <v>1</v>
      </c>
      <c r="W1178" s="25">
        <v>0</v>
      </c>
      <c r="X1178" s="9">
        <v>1</v>
      </c>
      <c r="Y1178" s="9">
        <v>0</v>
      </c>
      <c r="Z1178" s="25">
        <v>0</v>
      </c>
      <c r="AA1178" s="9">
        <v>1</v>
      </c>
      <c r="AB1178" s="25">
        <v>0</v>
      </c>
      <c r="AC1178" s="17">
        <v>1993</v>
      </c>
      <c r="AD1178" s="27">
        <v>1.3000000000000039E-2</v>
      </c>
      <c r="AE1178" s="27">
        <v>7.2000000000000008E-2</v>
      </c>
      <c r="AF1178" s="27">
        <v>0.68599999999999994</v>
      </c>
      <c r="AG1178" s="34">
        <v>0.22900000000000001</v>
      </c>
      <c r="AH1178" s="33" t="s">
        <v>87</v>
      </c>
      <c r="AI1178" s="15" t="s">
        <v>87</v>
      </c>
      <c r="AJ1178">
        <v>0</v>
      </c>
      <c r="AK1178" s="31">
        <v>1</v>
      </c>
      <c r="AL1178" s="30">
        <f t="shared" si="197"/>
        <v>0.30300000000000005</v>
      </c>
      <c r="AM1178" s="31">
        <v>0.69699999999999995</v>
      </c>
      <c r="AN1178">
        <v>1</v>
      </c>
      <c r="AO1178" s="15">
        <v>0</v>
      </c>
      <c r="AP1178" t="s">
        <v>87</v>
      </c>
      <c r="AQ1178" s="15" t="s">
        <v>87</v>
      </c>
      <c r="AR1178" s="15" t="s">
        <v>209</v>
      </c>
      <c r="AS1178">
        <v>0</v>
      </c>
      <c r="AT1178">
        <v>0</v>
      </c>
      <c r="AU1178">
        <v>1</v>
      </c>
      <c r="AV1178">
        <v>0</v>
      </c>
      <c r="AW1178">
        <v>0</v>
      </c>
      <c r="AX1178">
        <v>0</v>
      </c>
      <c r="AY1178" s="15">
        <v>0</v>
      </c>
      <c r="AZ1178">
        <v>1</v>
      </c>
      <c r="BA1178">
        <v>0</v>
      </c>
      <c r="BB1178" s="15">
        <v>0</v>
      </c>
      <c r="BC1178">
        <v>1770</v>
      </c>
      <c r="BD1178">
        <v>3</v>
      </c>
      <c r="BE1178" s="21">
        <v>0.79</v>
      </c>
      <c r="BF1178" s="21">
        <v>35.5</v>
      </c>
      <c r="BG1178">
        <v>1</v>
      </c>
      <c r="BH1178">
        <v>0</v>
      </c>
      <c r="BI1178">
        <v>0</v>
      </c>
      <c r="BJ1178">
        <v>0</v>
      </c>
      <c r="BK1178">
        <v>0</v>
      </c>
      <c r="BL1178" s="15">
        <v>0</v>
      </c>
      <c r="BM1178">
        <v>0</v>
      </c>
      <c r="BN1178">
        <v>0</v>
      </c>
      <c r="BO1178">
        <v>0</v>
      </c>
      <c r="BP1178" s="15">
        <v>1</v>
      </c>
      <c r="BQ1178">
        <v>0</v>
      </c>
      <c r="BR1178">
        <v>0</v>
      </c>
      <c r="BS1178" s="15">
        <v>0</v>
      </c>
      <c r="BT1178">
        <v>0</v>
      </c>
      <c r="BU1178">
        <v>0</v>
      </c>
      <c r="BV1178">
        <v>1</v>
      </c>
      <c r="BW1178">
        <v>1</v>
      </c>
      <c r="BX1178">
        <v>0</v>
      </c>
      <c r="BY1178">
        <v>0</v>
      </c>
      <c r="BZ1178">
        <v>0</v>
      </c>
      <c r="CA1178">
        <v>1</v>
      </c>
      <c r="CB1178">
        <v>0</v>
      </c>
      <c r="CC1178">
        <v>0</v>
      </c>
      <c r="CD1178">
        <v>0</v>
      </c>
      <c r="CE1178" s="15">
        <v>0</v>
      </c>
      <c r="CF1178">
        <v>3.0070000000000001</v>
      </c>
      <c r="CG1178">
        <v>588</v>
      </c>
      <c r="CH1178">
        <v>1</v>
      </c>
      <c r="CI1178">
        <v>0</v>
      </c>
      <c r="CJ1178">
        <v>19</v>
      </c>
      <c r="CK1178" s="28" t="s">
        <v>80</v>
      </c>
    </row>
    <row r="1179" spans="1:89" x14ac:dyDescent="0.35">
      <c r="A1179">
        <v>1178</v>
      </c>
      <c r="B1179">
        <v>79</v>
      </c>
      <c r="C1179" s="21" t="s">
        <v>248</v>
      </c>
      <c r="D1179" s="11">
        <v>9.6</v>
      </c>
      <c r="E1179" s="12">
        <f t="shared" si="195"/>
        <v>0.62745098039215685</v>
      </c>
      <c r="F1179" s="7">
        <v>15.3</v>
      </c>
      <c r="G1179" s="8">
        <v>0</v>
      </c>
      <c r="H1179" s="9">
        <v>0</v>
      </c>
      <c r="I1179" s="9">
        <v>1</v>
      </c>
      <c r="J1179" s="9">
        <v>0</v>
      </c>
      <c r="K1179" s="9">
        <v>0</v>
      </c>
      <c r="L1179" s="8">
        <v>2718</v>
      </c>
      <c r="M1179" s="9">
        <v>67</v>
      </c>
      <c r="N1179" s="9">
        <f t="shared" si="193"/>
        <v>2650</v>
      </c>
      <c r="O1179" s="9">
        <f t="shared" si="194"/>
        <v>6</v>
      </c>
      <c r="P1179" s="7">
        <v>11.291</v>
      </c>
      <c r="Q1179" s="7">
        <f t="shared" si="196"/>
        <v>17.209</v>
      </c>
      <c r="R1179" s="9">
        <v>1</v>
      </c>
      <c r="S1179" s="9">
        <v>0</v>
      </c>
      <c r="T1179" s="9">
        <v>0</v>
      </c>
      <c r="U1179" s="9">
        <v>0</v>
      </c>
      <c r="V1179" s="9">
        <v>1</v>
      </c>
      <c r="W1179" s="25">
        <v>0</v>
      </c>
      <c r="X1179" s="9">
        <v>1</v>
      </c>
      <c r="Y1179" s="9">
        <v>0</v>
      </c>
      <c r="Z1179" s="25">
        <v>0</v>
      </c>
      <c r="AA1179" s="9">
        <v>1</v>
      </c>
      <c r="AB1179" s="25">
        <v>0</v>
      </c>
      <c r="AC1179" s="17">
        <v>1994</v>
      </c>
      <c r="AD1179" s="27">
        <v>1.3500000000000029E-2</v>
      </c>
      <c r="AE1179" s="27">
        <v>0.1275</v>
      </c>
      <c r="AF1179" s="27">
        <v>0.72799999999999998</v>
      </c>
      <c r="AG1179" s="34">
        <v>0.13100000000000001</v>
      </c>
      <c r="AH1179" s="33" t="s">
        <v>87</v>
      </c>
      <c r="AI1179" s="15" t="s">
        <v>87</v>
      </c>
      <c r="AJ1179">
        <v>0</v>
      </c>
      <c r="AK1179" s="31">
        <v>1</v>
      </c>
      <c r="AL1179" s="30">
        <f t="shared" si="197"/>
        <v>0.378</v>
      </c>
      <c r="AM1179" s="31">
        <v>0.622</v>
      </c>
      <c r="AN1179">
        <v>1</v>
      </c>
      <c r="AO1179" s="15">
        <v>0</v>
      </c>
      <c r="AP1179" t="s">
        <v>87</v>
      </c>
      <c r="AQ1179" s="15" t="s">
        <v>87</v>
      </c>
      <c r="AR1179" s="15" t="s">
        <v>209</v>
      </c>
      <c r="AS1179">
        <v>0</v>
      </c>
      <c r="AT1179">
        <v>0</v>
      </c>
      <c r="AU1179">
        <v>1</v>
      </c>
      <c r="AV1179">
        <v>0</v>
      </c>
      <c r="AW1179">
        <v>0</v>
      </c>
      <c r="AX1179">
        <v>0</v>
      </c>
      <c r="AY1179" s="15">
        <v>0</v>
      </c>
      <c r="AZ1179">
        <v>1</v>
      </c>
      <c r="BA1179">
        <v>0</v>
      </c>
      <c r="BB1179" s="15">
        <v>0</v>
      </c>
      <c r="BC1179">
        <v>1800</v>
      </c>
      <c r="BD1179">
        <v>5</v>
      </c>
      <c r="BE1179" s="21">
        <v>0.79</v>
      </c>
      <c r="BF1179" s="21">
        <v>35.5</v>
      </c>
      <c r="BG1179">
        <v>1</v>
      </c>
      <c r="BH1179">
        <v>0</v>
      </c>
      <c r="BI1179">
        <v>0</v>
      </c>
      <c r="BJ1179">
        <v>0</v>
      </c>
      <c r="BK1179">
        <v>0</v>
      </c>
      <c r="BL1179" s="15">
        <v>0</v>
      </c>
      <c r="BM1179">
        <v>0</v>
      </c>
      <c r="BN1179">
        <v>0</v>
      </c>
      <c r="BO1179">
        <v>0</v>
      </c>
      <c r="BP1179" s="15">
        <v>1</v>
      </c>
      <c r="BQ1179">
        <v>0</v>
      </c>
      <c r="BR1179">
        <v>0</v>
      </c>
      <c r="BS1179" s="15">
        <v>0</v>
      </c>
      <c r="BT1179">
        <v>0</v>
      </c>
      <c r="BU1179">
        <v>0</v>
      </c>
      <c r="BV1179">
        <v>1</v>
      </c>
      <c r="BW1179">
        <v>1</v>
      </c>
      <c r="BX1179">
        <v>0</v>
      </c>
      <c r="BY1179">
        <v>0</v>
      </c>
      <c r="BZ1179">
        <v>0</v>
      </c>
      <c r="CA1179">
        <v>1</v>
      </c>
      <c r="CB1179">
        <v>0</v>
      </c>
      <c r="CC1179">
        <v>0</v>
      </c>
      <c r="CD1179">
        <v>0</v>
      </c>
      <c r="CE1179" s="15">
        <v>0</v>
      </c>
      <c r="CF1179">
        <v>3.0070000000000001</v>
      </c>
      <c r="CG1179">
        <v>588</v>
      </c>
      <c r="CH1179">
        <v>1</v>
      </c>
      <c r="CI1179">
        <v>0</v>
      </c>
      <c r="CJ1179">
        <v>19</v>
      </c>
      <c r="CK1179" s="28" t="s">
        <v>80</v>
      </c>
    </row>
    <row r="1180" spans="1:89" x14ac:dyDescent="0.35">
      <c r="A1180">
        <v>1179</v>
      </c>
      <c r="B1180">
        <v>80</v>
      </c>
      <c r="C1180" s="21" t="s">
        <v>249</v>
      </c>
      <c r="D1180" s="11">
        <v>1.5518657789766801</v>
      </c>
      <c r="E1180" s="12">
        <v>6.1726152309127563E-2</v>
      </c>
      <c r="F1180" s="7">
        <v>25.141139062173529</v>
      </c>
      <c r="G1180" s="8">
        <v>0</v>
      </c>
      <c r="H1180" s="9">
        <v>0</v>
      </c>
      <c r="I1180" s="9">
        <v>1</v>
      </c>
      <c r="J1180" s="9">
        <v>0</v>
      </c>
      <c r="K1180" s="9">
        <v>0</v>
      </c>
      <c r="L1180" s="8">
        <v>97751</v>
      </c>
      <c r="M1180" s="9">
        <v>13</v>
      </c>
      <c r="N1180" s="9">
        <f t="shared" si="193"/>
        <v>97737</v>
      </c>
      <c r="O1180" s="9">
        <f t="shared" si="194"/>
        <v>21</v>
      </c>
      <c r="P1180" s="7">
        <f t="shared" ref="P1180:P1200" si="198">AD1180*0+AE1180*5+AF1180*12+AG1180*15</f>
        <v>7.1149999999999993</v>
      </c>
      <c r="Q1180" s="7">
        <v>11.32</v>
      </c>
      <c r="R1180" s="9">
        <v>0</v>
      </c>
      <c r="S1180" s="9">
        <v>1</v>
      </c>
      <c r="T1180" s="9">
        <v>1</v>
      </c>
      <c r="U1180" s="9">
        <v>0</v>
      </c>
      <c r="V1180" s="9">
        <v>0</v>
      </c>
      <c r="W1180" s="25">
        <v>0</v>
      </c>
      <c r="X1180" s="9">
        <v>0</v>
      </c>
      <c r="Y1180" s="9">
        <v>1</v>
      </c>
      <c r="Z1180" s="25">
        <v>0</v>
      </c>
      <c r="AA1180" s="9">
        <v>1</v>
      </c>
      <c r="AB1180" s="25">
        <v>0</v>
      </c>
      <c r="AC1180" s="17">
        <v>2002</v>
      </c>
      <c r="AD1180" s="27">
        <v>0.29499999999999998</v>
      </c>
      <c r="AE1180" s="27">
        <v>0.29499999999999998</v>
      </c>
      <c r="AF1180" s="27">
        <v>0.17</v>
      </c>
      <c r="AG1180" s="34">
        <v>0.24</v>
      </c>
      <c r="AH1180" s="33">
        <v>1</v>
      </c>
      <c r="AI1180" s="15">
        <v>0</v>
      </c>
      <c r="AJ1180" s="27">
        <v>0.65</v>
      </c>
      <c r="AK1180" s="31">
        <v>0.35</v>
      </c>
      <c r="AL1180">
        <v>1</v>
      </c>
      <c r="AM1180" s="31">
        <v>0</v>
      </c>
      <c r="AN1180">
        <v>1</v>
      </c>
      <c r="AO1180" s="15">
        <v>0</v>
      </c>
      <c r="AP1180" t="s">
        <v>87</v>
      </c>
      <c r="AQ1180" s="15" t="s">
        <v>87</v>
      </c>
      <c r="AR1180" s="15" t="s">
        <v>200</v>
      </c>
      <c r="AS1180">
        <v>1</v>
      </c>
      <c r="AT1180">
        <v>0</v>
      </c>
      <c r="AU1180">
        <v>0</v>
      </c>
      <c r="AV1180">
        <v>0</v>
      </c>
      <c r="AW1180">
        <v>0</v>
      </c>
      <c r="AX1180">
        <v>0</v>
      </c>
      <c r="AY1180" s="15">
        <v>0</v>
      </c>
      <c r="AZ1180">
        <v>1</v>
      </c>
      <c r="BA1180">
        <v>0</v>
      </c>
      <c r="BB1180" s="15">
        <v>0</v>
      </c>
      <c r="BC1180">
        <v>18137</v>
      </c>
      <c r="BD1180">
        <v>1617</v>
      </c>
      <c r="BE1180" s="21">
        <v>0.89100000000000001</v>
      </c>
      <c r="BF1180" s="21">
        <v>39.15</v>
      </c>
      <c r="BG1180">
        <v>1</v>
      </c>
      <c r="BH1180">
        <v>0</v>
      </c>
      <c r="BI1180">
        <v>0</v>
      </c>
      <c r="BJ1180">
        <v>0</v>
      </c>
      <c r="BK1180">
        <v>0</v>
      </c>
      <c r="BL1180" s="15">
        <v>0</v>
      </c>
      <c r="BM1180">
        <v>0</v>
      </c>
      <c r="BN1180">
        <v>0</v>
      </c>
      <c r="BO1180">
        <v>0</v>
      </c>
      <c r="BP1180" s="15">
        <v>1</v>
      </c>
      <c r="BQ1180">
        <v>0</v>
      </c>
      <c r="BR1180">
        <v>0</v>
      </c>
      <c r="BS1180" s="15">
        <v>0</v>
      </c>
      <c r="BT1180">
        <v>1</v>
      </c>
      <c r="BU1180">
        <v>0</v>
      </c>
      <c r="BV1180">
        <v>0</v>
      </c>
      <c r="BW1180">
        <v>0</v>
      </c>
      <c r="BX1180">
        <v>0</v>
      </c>
      <c r="BY1180">
        <v>0</v>
      </c>
      <c r="BZ1180">
        <v>1</v>
      </c>
      <c r="CA1180">
        <v>0</v>
      </c>
      <c r="CB1180">
        <v>1</v>
      </c>
      <c r="CC1180">
        <v>1</v>
      </c>
      <c r="CD1180">
        <v>0</v>
      </c>
      <c r="CE1180" s="15">
        <v>0</v>
      </c>
      <c r="CF1180">
        <v>1.159</v>
      </c>
      <c r="CG1180">
        <v>73</v>
      </c>
      <c r="CH1180">
        <v>1</v>
      </c>
      <c r="CI1180">
        <v>0</v>
      </c>
      <c r="CJ1180">
        <v>35</v>
      </c>
      <c r="CK1180" s="28" t="s">
        <v>80</v>
      </c>
    </row>
    <row r="1181" spans="1:89" x14ac:dyDescent="0.35">
      <c r="A1181">
        <v>1180</v>
      </c>
      <c r="B1181">
        <v>80</v>
      </c>
      <c r="C1181" s="21" t="s">
        <v>249</v>
      </c>
      <c r="D1181" s="11">
        <v>1.990195607224909</v>
      </c>
      <c r="E1181" s="12">
        <v>0.27732343367972001</v>
      </c>
      <c r="F1181" s="7">
        <v>7.176442253067516</v>
      </c>
      <c r="G1181" s="8">
        <v>0</v>
      </c>
      <c r="H1181" s="9">
        <v>0</v>
      </c>
      <c r="I1181" s="9">
        <v>1</v>
      </c>
      <c r="J1181" s="9">
        <v>0</v>
      </c>
      <c r="K1181" s="9">
        <v>0</v>
      </c>
      <c r="L1181" s="8">
        <v>97751</v>
      </c>
      <c r="M1181" s="9">
        <v>13</v>
      </c>
      <c r="N1181" s="9">
        <f t="shared" si="193"/>
        <v>97737</v>
      </c>
      <c r="O1181" s="9">
        <f t="shared" si="194"/>
        <v>21</v>
      </c>
      <c r="P1181" s="7">
        <f t="shared" si="198"/>
        <v>7.1149999999999993</v>
      </c>
      <c r="Q1181" s="7">
        <v>11.32</v>
      </c>
      <c r="R1181" s="9">
        <v>0</v>
      </c>
      <c r="S1181" s="9">
        <v>1</v>
      </c>
      <c r="T1181" s="9">
        <v>1</v>
      </c>
      <c r="U1181" s="9">
        <v>0</v>
      </c>
      <c r="V1181" s="9">
        <v>0</v>
      </c>
      <c r="W1181" s="25">
        <v>0</v>
      </c>
      <c r="X1181" s="9">
        <v>0</v>
      </c>
      <c r="Y1181" s="9">
        <v>1</v>
      </c>
      <c r="Z1181" s="25">
        <v>0</v>
      </c>
      <c r="AA1181" s="9">
        <v>1</v>
      </c>
      <c r="AB1181" s="25">
        <v>0</v>
      </c>
      <c r="AC1181" s="17">
        <v>2002</v>
      </c>
      <c r="AD1181" s="27">
        <v>0.29499999999999998</v>
      </c>
      <c r="AE1181" s="27">
        <v>0.29499999999999998</v>
      </c>
      <c r="AF1181" s="27">
        <v>0.17</v>
      </c>
      <c r="AG1181" s="34">
        <v>0.24</v>
      </c>
      <c r="AH1181" s="33">
        <v>1</v>
      </c>
      <c r="AI1181" s="15">
        <v>0</v>
      </c>
      <c r="AJ1181" s="27">
        <v>0.65</v>
      </c>
      <c r="AK1181" s="31">
        <v>0.35</v>
      </c>
      <c r="AL1181">
        <v>1</v>
      </c>
      <c r="AM1181" s="31">
        <v>0</v>
      </c>
      <c r="AN1181">
        <v>1</v>
      </c>
      <c r="AO1181" s="15">
        <v>0</v>
      </c>
      <c r="AP1181" t="s">
        <v>87</v>
      </c>
      <c r="AQ1181" s="15" t="s">
        <v>87</v>
      </c>
      <c r="AR1181" s="15" t="s">
        <v>200</v>
      </c>
      <c r="AS1181">
        <v>1</v>
      </c>
      <c r="AT1181">
        <v>0</v>
      </c>
      <c r="AU1181">
        <v>0</v>
      </c>
      <c r="AV1181">
        <v>0</v>
      </c>
      <c r="AW1181">
        <v>0</v>
      </c>
      <c r="AX1181">
        <v>0</v>
      </c>
      <c r="AY1181" s="15">
        <v>0</v>
      </c>
      <c r="AZ1181">
        <v>1</v>
      </c>
      <c r="BA1181">
        <v>0</v>
      </c>
      <c r="BB1181" s="15">
        <v>0</v>
      </c>
      <c r="BC1181">
        <v>18137</v>
      </c>
      <c r="BD1181">
        <v>1617</v>
      </c>
      <c r="BE1181" s="21">
        <v>0.89100000000000001</v>
      </c>
      <c r="BF1181" s="21">
        <v>39.15</v>
      </c>
      <c r="BG1181">
        <v>1</v>
      </c>
      <c r="BH1181">
        <v>0</v>
      </c>
      <c r="BI1181">
        <v>0</v>
      </c>
      <c r="BJ1181">
        <v>0</v>
      </c>
      <c r="BK1181">
        <v>0</v>
      </c>
      <c r="BL1181" s="15">
        <v>0</v>
      </c>
      <c r="BM1181">
        <v>0</v>
      </c>
      <c r="BN1181">
        <v>0</v>
      </c>
      <c r="BO1181">
        <v>0</v>
      </c>
      <c r="BP1181" s="15">
        <v>1</v>
      </c>
      <c r="BQ1181">
        <v>0</v>
      </c>
      <c r="BR1181">
        <v>0</v>
      </c>
      <c r="BS1181" s="15">
        <v>0</v>
      </c>
      <c r="BT1181">
        <v>1</v>
      </c>
      <c r="BU1181">
        <v>0</v>
      </c>
      <c r="BV1181">
        <v>0</v>
      </c>
      <c r="BW1181">
        <v>0</v>
      </c>
      <c r="BX1181">
        <v>0</v>
      </c>
      <c r="BY1181">
        <v>0</v>
      </c>
      <c r="BZ1181">
        <v>1</v>
      </c>
      <c r="CA1181">
        <v>0</v>
      </c>
      <c r="CB1181">
        <v>1</v>
      </c>
      <c r="CC1181">
        <v>1</v>
      </c>
      <c r="CD1181">
        <v>0</v>
      </c>
      <c r="CE1181" s="15">
        <v>0</v>
      </c>
      <c r="CF1181">
        <v>1.159</v>
      </c>
      <c r="CG1181">
        <v>73</v>
      </c>
      <c r="CH1181">
        <v>1</v>
      </c>
      <c r="CI1181">
        <v>0</v>
      </c>
      <c r="CJ1181">
        <v>35</v>
      </c>
      <c r="CK1181" s="28" t="s">
        <v>80</v>
      </c>
    </row>
    <row r="1182" spans="1:89" x14ac:dyDescent="0.35">
      <c r="A1182">
        <v>1181</v>
      </c>
      <c r="B1182">
        <v>80</v>
      </c>
      <c r="C1182" s="21" t="s">
        <v>249</v>
      </c>
      <c r="D1182" s="11">
        <v>4.0519992789316728</v>
      </c>
      <c r="E1182" s="12">
        <v>0.14209560623960771</v>
      </c>
      <c r="F1182" s="7">
        <v>28.516006836263589</v>
      </c>
      <c r="G1182" s="8">
        <v>0</v>
      </c>
      <c r="H1182" s="9">
        <v>0</v>
      </c>
      <c r="I1182" s="9">
        <v>1</v>
      </c>
      <c r="J1182" s="9">
        <v>0</v>
      </c>
      <c r="K1182" s="9">
        <v>0</v>
      </c>
      <c r="L1182" s="8">
        <v>97751</v>
      </c>
      <c r="M1182" s="9">
        <v>13</v>
      </c>
      <c r="N1182" s="9">
        <f t="shared" si="193"/>
        <v>97737</v>
      </c>
      <c r="O1182" s="9">
        <f t="shared" si="194"/>
        <v>21</v>
      </c>
      <c r="P1182" s="7">
        <f t="shared" si="198"/>
        <v>7.1149999999999993</v>
      </c>
      <c r="Q1182" s="7">
        <v>11.32</v>
      </c>
      <c r="R1182" s="9">
        <v>0</v>
      </c>
      <c r="S1182" s="9">
        <v>1</v>
      </c>
      <c r="T1182" s="9">
        <v>1</v>
      </c>
      <c r="U1182" s="9">
        <v>0</v>
      </c>
      <c r="V1182" s="9">
        <v>0</v>
      </c>
      <c r="W1182" s="25">
        <v>0</v>
      </c>
      <c r="X1182" s="9">
        <v>0</v>
      </c>
      <c r="Y1182" s="9">
        <v>1</v>
      </c>
      <c r="Z1182" s="25">
        <v>0</v>
      </c>
      <c r="AA1182" s="9">
        <v>1</v>
      </c>
      <c r="AB1182" s="25">
        <v>0</v>
      </c>
      <c r="AC1182" s="17">
        <v>2002</v>
      </c>
      <c r="AD1182" s="27">
        <v>0.29499999999999998</v>
      </c>
      <c r="AE1182" s="27">
        <v>0.29499999999999998</v>
      </c>
      <c r="AF1182" s="27">
        <v>0.17</v>
      </c>
      <c r="AG1182" s="34">
        <v>0.24</v>
      </c>
      <c r="AH1182" s="33">
        <v>1</v>
      </c>
      <c r="AI1182" s="15">
        <v>0</v>
      </c>
      <c r="AJ1182" s="27">
        <v>0.65</v>
      </c>
      <c r="AK1182" s="31">
        <v>0.35</v>
      </c>
      <c r="AL1182">
        <v>1</v>
      </c>
      <c r="AM1182" s="31">
        <v>0</v>
      </c>
      <c r="AN1182">
        <v>1</v>
      </c>
      <c r="AO1182" s="15">
        <v>0</v>
      </c>
      <c r="AP1182" t="s">
        <v>87</v>
      </c>
      <c r="AQ1182" s="15" t="s">
        <v>87</v>
      </c>
      <c r="AR1182" s="15" t="s">
        <v>200</v>
      </c>
      <c r="AS1182">
        <v>1</v>
      </c>
      <c r="AT1182">
        <v>0</v>
      </c>
      <c r="AU1182">
        <v>0</v>
      </c>
      <c r="AV1182">
        <v>0</v>
      </c>
      <c r="AW1182">
        <v>0</v>
      </c>
      <c r="AX1182">
        <v>0</v>
      </c>
      <c r="AY1182" s="15">
        <v>0</v>
      </c>
      <c r="AZ1182">
        <v>1</v>
      </c>
      <c r="BA1182">
        <v>0</v>
      </c>
      <c r="BB1182" s="15">
        <v>0</v>
      </c>
      <c r="BC1182">
        <v>18137</v>
      </c>
      <c r="BD1182">
        <v>1617</v>
      </c>
      <c r="BE1182" s="21">
        <v>0.89100000000000001</v>
      </c>
      <c r="BF1182" s="21">
        <v>39.15</v>
      </c>
      <c r="BG1182">
        <v>1</v>
      </c>
      <c r="BH1182">
        <v>0</v>
      </c>
      <c r="BI1182">
        <v>0</v>
      </c>
      <c r="BJ1182">
        <v>0</v>
      </c>
      <c r="BK1182">
        <v>0</v>
      </c>
      <c r="BL1182" s="15">
        <v>0</v>
      </c>
      <c r="BM1182">
        <v>0</v>
      </c>
      <c r="BN1182">
        <v>0</v>
      </c>
      <c r="BO1182">
        <v>0</v>
      </c>
      <c r="BP1182" s="15">
        <v>1</v>
      </c>
      <c r="BQ1182">
        <v>0</v>
      </c>
      <c r="BR1182">
        <v>0</v>
      </c>
      <c r="BS1182" s="15">
        <v>0</v>
      </c>
      <c r="BT1182">
        <v>1</v>
      </c>
      <c r="BU1182">
        <v>0</v>
      </c>
      <c r="BV1182">
        <v>0</v>
      </c>
      <c r="BW1182">
        <v>0</v>
      </c>
      <c r="BX1182">
        <v>0</v>
      </c>
      <c r="BY1182">
        <v>0</v>
      </c>
      <c r="BZ1182">
        <v>1</v>
      </c>
      <c r="CA1182">
        <v>0</v>
      </c>
      <c r="CB1182">
        <v>1</v>
      </c>
      <c r="CC1182">
        <v>1</v>
      </c>
      <c r="CD1182">
        <v>0</v>
      </c>
      <c r="CE1182" s="15">
        <v>0</v>
      </c>
      <c r="CF1182">
        <v>1.159</v>
      </c>
      <c r="CG1182">
        <v>73</v>
      </c>
      <c r="CH1182">
        <v>1</v>
      </c>
      <c r="CI1182">
        <v>0</v>
      </c>
      <c r="CJ1182">
        <v>35</v>
      </c>
      <c r="CK1182" s="28" t="s">
        <v>80</v>
      </c>
    </row>
    <row r="1183" spans="1:89" x14ac:dyDescent="0.35">
      <c r="A1183">
        <v>1182</v>
      </c>
      <c r="B1183">
        <v>80</v>
      </c>
      <c r="C1183" s="21" t="s">
        <v>249</v>
      </c>
      <c r="D1183" s="11">
        <v>1.647316742310911</v>
      </c>
      <c r="E1183" s="12">
        <v>6.1436879264013852E-2</v>
      </c>
      <c r="F1183" s="7">
        <v>26.813157862915961</v>
      </c>
      <c r="G1183" s="8">
        <v>0</v>
      </c>
      <c r="H1183" s="9">
        <v>0</v>
      </c>
      <c r="I1183" s="9">
        <v>1</v>
      </c>
      <c r="J1183" s="9">
        <v>0</v>
      </c>
      <c r="K1183" s="9">
        <v>0</v>
      </c>
      <c r="L1183" s="8">
        <v>97751</v>
      </c>
      <c r="M1183" s="9">
        <v>27</v>
      </c>
      <c r="N1183" s="9">
        <f t="shared" si="193"/>
        <v>97723</v>
      </c>
      <c r="O1183" s="9">
        <f t="shared" si="194"/>
        <v>21</v>
      </c>
      <c r="P1183" s="7">
        <f t="shared" si="198"/>
        <v>7.1149999999999993</v>
      </c>
      <c r="Q1183" s="7">
        <v>11.32</v>
      </c>
      <c r="R1183" s="9">
        <v>0</v>
      </c>
      <c r="S1183" s="9">
        <v>1</v>
      </c>
      <c r="T1183" s="9">
        <v>1</v>
      </c>
      <c r="U1183" s="9">
        <v>0</v>
      </c>
      <c r="V1183" s="9">
        <v>0</v>
      </c>
      <c r="W1183" s="25">
        <v>0</v>
      </c>
      <c r="X1183" s="9">
        <v>0</v>
      </c>
      <c r="Y1183" s="9">
        <v>1</v>
      </c>
      <c r="Z1183" s="25">
        <v>0</v>
      </c>
      <c r="AA1183" s="9">
        <v>1</v>
      </c>
      <c r="AB1183" s="25">
        <v>0</v>
      </c>
      <c r="AC1183" s="17">
        <v>2002</v>
      </c>
      <c r="AD1183" s="27">
        <v>0.29499999999999998</v>
      </c>
      <c r="AE1183" s="27">
        <v>0.29499999999999998</v>
      </c>
      <c r="AF1183" s="27">
        <v>0.17</v>
      </c>
      <c r="AG1183" s="34">
        <v>0.24</v>
      </c>
      <c r="AH1183" s="33">
        <v>1</v>
      </c>
      <c r="AI1183" s="15">
        <v>0</v>
      </c>
      <c r="AJ1183" s="27">
        <v>0.65</v>
      </c>
      <c r="AK1183" s="31">
        <v>0.35</v>
      </c>
      <c r="AL1183">
        <v>1</v>
      </c>
      <c r="AM1183" s="31">
        <v>0</v>
      </c>
      <c r="AN1183">
        <v>1</v>
      </c>
      <c r="AO1183" s="15">
        <v>0</v>
      </c>
      <c r="AP1183" t="s">
        <v>87</v>
      </c>
      <c r="AQ1183" s="15" t="s">
        <v>87</v>
      </c>
      <c r="AR1183" s="15" t="s">
        <v>200</v>
      </c>
      <c r="AS1183">
        <v>1</v>
      </c>
      <c r="AT1183">
        <v>0</v>
      </c>
      <c r="AU1183">
        <v>0</v>
      </c>
      <c r="AV1183">
        <v>0</v>
      </c>
      <c r="AW1183">
        <v>0</v>
      </c>
      <c r="AX1183">
        <v>0</v>
      </c>
      <c r="AY1183" s="15">
        <v>0</v>
      </c>
      <c r="AZ1183">
        <v>1</v>
      </c>
      <c r="BA1183">
        <v>0</v>
      </c>
      <c r="BB1183" s="15">
        <v>0</v>
      </c>
      <c r="BC1183">
        <v>18137</v>
      </c>
      <c r="BD1183">
        <v>1617</v>
      </c>
      <c r="BE1183" s="21">
        <v>0.89100000000000001</v>
      </c>
      <c r="BF1183" s="21">
        <v>39.15</v>
      </c>
      <c r="BG1183">
        <v>1</v>
      </c>
      <c r="BH1183">
        <v>0</v>
      </c>
      <c r="BI1183">
        <v>0</v>
      </c>
      <c r="BJ1183">
        <v>0</v>
      </c>
      <c r="BK1183">
        <v>0</v>
      </c>
      <c r="BL1183" s="15">
        <v>0</v>
      </c>
      <c r="BM1183">
        <v>0</v>
      </c>
      <c r="BN1183">
        <v>0</v>
      </c>
      <c r="BO1183">
        <v>0</v>
      </c>
      <c r="BP1183" s="15">
        <v>1</v>
      </c>
      <c r="BQ1183">
        <v>0</v>
      </c>
      <c r="BR1183">
        <v>0</v>
      </c>
      <c r="BS1183" s="15">
        <v>0</v>
      </c>
      <c r="BT1183">
        <v>1</v>
      </c>
      <c r="BU1183">
        <v>0</v>
      </c>
      <c r="BV1183">
        <v>0</v>
      </c>
      <c r="BW1183">
        <v>0</v>
      </c>
      <c r="BX1183">
        <v>0</v>
      </c>
      <c r="BY1183">
        <v>0</v>
      </c>
      <c r="BZ1183">
        <v>1</v>
      </c>
      <c r="CA1183">
        <v>0</v>
      </c>
      <c r="CB1183">
        <v>1</v>
      </c>
      <c r="CC1183">
        <v>1</v>
      </c>
      <c r="CD1183">
        <v>0</v>
      </c>
      <c r="CE1183" s="15">
        <v>0</v>
      </c>
      <c r="CF1183">
        <v>1.159</v>
      </c>
      <c r="CG1183">
        <v>73</v>
      </c>
      <c r="CH1183">
        <v>1</v>
      </c>
      <c r="CI1183">
        <v>0</v>
      </c>
      <c r="CJ1183">
        <v>35</v>
      </c>
      <c r="CK1183" s="28" t="s">
        <v>80</v>
      </c>
    </row>
    <row r="1184" spans="1:89" x14ac:dyDescent="0.35">
      <c r="A1184">
        <v>1183</v>
      </c>
      <c r="B1184">
        <v>80</v>
      </c>
      <c r="C1184" s="21" t="s">
        <v>249</v>
      </c>
      <c r="D1184" s="11">
        <v>2.0784012413987529</v>
      </c>
      <c r="E1184" s="12">
        <v>0.27708379934922978</v>
      </c>
      <c r="F1184" s="7">
        <v>7.5009843458194601</v>
      </c>
      <c r="G1184" s="8">
        <v>0</v>
      </c>
      <c r="H1184" s="9">
        <v>0</v>
      </c>
      <c r="I1184" s="9">
        <v>1</v>
      </c>
      <c r="J1184" s="9">
        <v>0</v>
      </c>
      <c r="K1184" s="9">
        <v>0</v>
      </c>
      <c r="L1184" s="8">
        <v>97751</v>
      </c>
      <c r="M1184" s="9">
        <v>27</v>
      </c>
      <c r="N1184" s="9">
        <f t="shared" si="193"/>
        <v>97723</v>
      </c>
      <c r="O1184" s="9">
        <f t="shared" si="194"/>
        <v>21</v>
      </c>
      <c r="P1184" s="7">
        <f t="shared" si="198"/>
        <v>7.1149999999999993</v>
      </c>
      <c r="Q1184" s="7">
        <v>11.32</v>
      </c>
      <c r="R1184" s="9">
        <v>0</v>
      </c>
      <c r="S1184" s="9">
        <v>1</v>
      </c>
      <c r="T1184" s="9">
        <v>1</v>
      </c>
      <c r="U1184" s="9">
        <v>0</v>
      </c>
      <c r="V1184" s="9">
        <v>0</v>
      </c>
      <c r="W1184" s="25">
        <v>0</v>
      </c>
      <c r="X1184" s="9">
        <v>0</v>
      </c>
      <c r="Y1184" s="9">
        <v>1</v>
      </c>
      <c r="Z1184" s="25">
        <v>0</v>
      </c>
      <c r="AA1184" s="9">
        <v>1</v>
      </c>
      <c r="AB1184" s="25">
        <v>0</v>
      </c>
      <c r="AC1184" s="17">
        <v>2002</v>
      </c>
      <c r="AD1184" s="27">
        <v>0.29499999999999998</v>
      </c>
      <c r="AE1184" s="27">
        <v>0.29499999999999998</v>
      </c>
      <c r="AF1184" s="27">
        <v>0.17</v>
      </c>
      <c r="AG1184" s="34">
        <v>0.24</v>
      </c>
      <c r="AH1184" s="33">
        <v>1</v>
      </c>
      <c r="AI1184" s="15">
        <v>0</v>
      </c>
      <c r="AJ1184" s="27">
        <v>0.65</v>
      </c>
      <c r="AK1184" s="31">
        <v>0.35</v>
      </c>
      <c r="AL1184">
        <v>1</v>
      </c>
      <c r="AM1184" s="31">
        <v>0</v>
      </c>
      <c r="AN1184">
        <v>1</v>
      </c>
      <c r="AO1184" s="15">
        <v>0</v>
      </c>
      <c r="AP1184" t="s">
        <v>87</v>
      </c>
      <c r="AQ1184" s="15" t="s">
        <v>87</v>
      </c>
      <c r="AR1184" s="15" t="s">
        <v>200</v>
      </c>
      <c r="AS1184">
        <v>1</v>
      </c>
      <c r="AT1184">
        <v>0</v>
      </c>
      <c r="AU1184">
        <v>0</v>
      </c>
      <c r="AV1184">
        <v>0</v>
      </c>
      <c r="AW1184">
        <v>0</v>
      </c>
      <c r="AX1184">
        <v>0</v>
      </c>
      <c r="AY1184" s="15">
        <v>0</v>
      </c>
      <c r="AZ1184">
        <v>1</v>
      </c>
      <c r="BA1184">
        <v>0</v>
      </c>
      <c r="BB1184" s="15">
        <v>0</v>
      </c>
      <c r="BC1184">
        <v>18137</v>
      </c>
      <c r="BD1184">
        <v>1617</v>
      </c>
      <c r="BE1184" s="21">
        <v>0.89100000000000001</v>
      </c>
      <c r="BF1184" s="21">
        <v>39.15</v>
      </c>
      <c r="BG1184">
        <v>1</v>
      </c>
      <c r="BH1184">
        <v>0</v>
      </c>
      <c r="BI1184">
        <v>0</v>
      </c>
      <c r="BJ1184">
        <v>0</v>
      </c>
      <c r="BK1184">
        <v>0</v>
      </c>
      <c r="BL1184" s="15">
        <v>0</v>
      </c>
      <c r="BM1184">
        <v>0</v>
      </c>
      <c r="BN1184">
        <v>0</v>
      </c>
      <c r="BO1184">
        <v>0</v>
      </c>
      <c r="BP1184" s="15">
        <v>1</v>
      </c>
      <c r="BQ1184">
        <v>0</v>
      </c>
      <c r="BR1184">
        <v>0</v>
      </c>
      <c r="BS1184" s="15">
        <v>0</v>
      </c>
      <c r="BT1184">
        <v>1</v>
      </c>
      <c r="BU1184">
        <v>0</v>
      </c>
      <c r="BV1184">
        <v>0</v>
      </c>
      <c r="BW1184">
        <v>0</v>
      </c>
      <c r="BX1184">
        <v>0</v>
      </c>
      <c r="BY1184">
        <v>0</v>
      </c>
      <c r="BZ1184">
        <v>1</v>
      </c>
      <c r="CA1184">
        <v>0</v>
      </c>
      <c r="CB1184">
        <v>1</v>
      </c>
      <c r="CC1184">
        <v>1</v>
      </c>
      <c r="CD1184">
        <v>0</v>
      </c>
      <c r="CE1184" s="15">
        <v>0</v>
      </c>
      <c r="CF1184">
        <v>1.159</v>
      </c>
      <c r="CG1184">
        <v>73</v>
      </c>
      <c r="CH1184">
        <v>1</v>
      </c>
      <c r="CI1184">
        <v>0</v>
      </c>
      <c r="CJ1184">
        <v>35</v>
      </c>
      <c r="CK1184" s="28" t="s">
        <v>80</v>
      </c>
    </row>
    <row r="1185" spans="1:89" x14ac:dyDescent="0.35">
      <c r="A1185">
        <v>1184</v>
      </c>
      <c r="B1185">
        <v>80</v>
      </c>
      <c r="C1185" s="21" t="s">
        <v>249</v>
      </c>
      <c r="D1185" s="11">
        <v>4.2467380281883349</v>
      </c>
      <c r="E1185" s="12">
        <v>0.14130076522895971</v>
      </c>
      <c r="F1185" s="7">
        <v>30.054600350585819</v>
      </c>
      <c r="G1185" s="8">
        <v>0</v>
      </c>
      <c r="H1185" s="9">
        <v>0</v>
      </c>
      <c r="I1185" s="9">
        <v>1</v>
      </c>
      <c r="J1185" s="9">
        <v>0</v>
      </c>
      <c r="K1185" s="9">
        <v>0</v>
      </c>
      <c r="L1185" s="8">
        <v>97751</v>
      </c>
      <c r="M1185" s="9">
        <v>27</v>
      </c>
      <c r="N1185" s="9">
        <f t="shared" si="193"/>
        <v>97723</v>
      </c>
      <c r="O1185" s="9">
        <f t="shared" si="194"/>
        <v>21</v>
      </c>
      <c r="P1185" s="7">
        <f t="shared" si="198"/>
        <v>7.1149999999999993</v>
      </c>
      <c r="Q1185" s="7">
        <v>11.32</v>
      </c>
      <c r="R1185" s="9">
        <v>0</v>
      </c>
      <c r="S1185" s="9">
        <v>1</v>
      </c>
      <c r="T1185" s="9">
        <v>1</v>
      </c>
      <c r="U1185" s="9">
        <v>0</v>
      </c>
      <c r="V1185" s="9">
        <v>0</v>
      </c>
      <c r="W1185" s="25">
        <v>0</v>
      </c>
      <c r="X1185" s="9">
        <v>0</v>
      </c>
      <c r="Y1185" s="9">
        <v>1</v>
      </c>
      <c r="Z1185" s="25">
        <v>0</v>
      </c>
      <c r="AA1185" s="9">
        <v>1</v>
      </c>
      <c r="AB1185" s="25">
        <v>0</v>
      </c>
      <c r="AC1185" s="17">
        <v>2002</v>
      </c>
      <c r="AD1185" s="27">
        <v>0.29499999999999998</v>
      </c>
      <c r="AE1185" s="27">
        <v>0.29499999999999998</v>
      </c>
      <c r="AF1185" s="27">
        <v>0.17</v>
      </c>
      <c r="AG1185" s="34">
        <v>0.24</v>
      </c>
      <c r="AH1185" s="33">
        <v>1</v>
      </c>
      <c r="AI1185" s="15">
        <v>0</v>
      </c>
      <c r="AJ1185" s="27">
        <v>0.65</v>
      </c>
      <c r="AK1185" s="31">
        <v>0.35</v>
      </c>
      <c r="AL1185">
        <v>1</v>
      </c>
      <c r="AM1185" s="31">
        <v>0</v>
      </c>
      <c r="AN1185">
        <v>1</v>
      </c>
      <c r="AO1185" s="15">
        <v>0</v>
      </c>
      <c r="AP1185" t="s">
        <v>87</v>
      </c>
      <c r="AQ1185" s="15" t="s">
        <v>87</v>
      </c>
      <c r="AR1185" s="15" t="s">
        <v>200</v>
      </c>
      <c r="AS1185">
        <v>1</v>
      </c>
      <c r="AT1185">
        <v>0</v>
      </c>
      <c r="AU1185">
        <v>0</v>
      </c>
      <c r="AV1185">
        <v>0</v>
      </c>
      <c r="AW1185">
        <v>0</v>
      </c>
      <c r="AX1185">
        <v>0</v>
      </c>
      <c r="AY1185" s="15">
        <v>0</v>
      </c>
      <c r="AZ1185">
        <v>1</v>
      </c>
      <c r="BA1185">
        <v>0</v>
      </c>
      <c r="BB1185" s="15">
        <v>0</v>
      </c>
      <c r="BC1185">
        <v>18137</v>
      </c>
      <c r="BD1185">
        <v>1617</v>
      </c>
      <c r="BE1185" s="21">
        <v>0.89100000000000001</v>
      </c>
      <c r="BF1185" s="21">
        <v>39.15</v>
      </c>
      <c r="BG1185">
        <v>1</v>
      </c>
      <c r="BH1185">
        <v>0</v>
      </c>
      <c r="BI1185">
        <v>0</v>
      </c>
      <c r="BJ1185">
        <v>0</v>
      </c>
      <c r="BK1185">
        <v>0</v>
      </c>
      <c r="BL1185" s="15">
        <v>0</v>
      </c>
      <c r="BM1185">
        <v>0</v>
      </c>
      <c r="BN1185">
        <v>0</v>
      </c>
      <c r="BO1185">
        <v>0</v>
      </c>
      <c r="BP1185" s="15">
        <v>1</v>
      </c>
      <c r="BQ1185">
        <v>0</v>
      </c>
      <c r="BR1185">
        <v>0</v>
      </c>
      <c r="BS1185" s="15">
        <v>0</v>
      </c>
      <c r="BT1185">
        <v>1</v>
      </c>
      <c r="BU1185">
        <v>0</v>
      </c>
      <c r="BV1185">
        <v>0</v>
      </c>
      <c r="BW1185">
        <v>0</v>
      </c>
      <c r="BX1185">
        <v>0</v>
      </c>
      <c r="BY1185">
        <v>0</v>
      </c>
      <c r="BZ1185">
        <v>1</v>
      </c>
      <c r="CA1185">
        <v>0</v>
      </c>
      <c r="CB1185">
        <v>1</v>
      </c>
      <c r="CC1185">
        <v>1</v>
      </c>
      <c r="CD1185">
        <v>0</v>
      </c>
      <c r="CE1185" s="15">
        <v>0</v>
      </c>
      <c r="CF1185">
        <v>1.159</v>
      </c>
      <c r="CG1185">
        <v>73</v>
      </c>
      <c r="CH1185">
        <v>1</v>
      </c>
      <c r="CI1185">
        <v>0</v>
      </c>
      <c r="CJ1185">
        <v>35</v>
      </c>
      <c r="CK1185" s="28" t="s">
        <v>80</v>
      </c>
    </row>
    <row r="1186" spans="1:89" x14ac:dyDescent="0.35">
      <c r="A1186">
        <v>1185</v>
      </c>
      <c r="B1186">
        <v>80</v>
      </c>
      <c r="C1186" s="21" t="s">
        <v>249</v>
      </c>
      <c r="D1186" s="11">
        <v>1.5919482059154391</v>
      </c>
      <c r="E1186" s="12">
        <v>6.160448014426987E-2</v>
      </c>
      <c r="F1186" s="7">
        <v>25.841435593438959</v>
      </c>
      <c r="G1186" s="8">
        <v>0</v>
      </c>
      <c r="H1186" s="9">
        <v>0</v>
      </c>
      <c r="I1186" s="9">
        <v>1</v>
      </c>
      <c r="J1186" s="9">
        <v>0</v>
      </c>
      <c r="K1186" s="9">
        <v>0</v>
      </c>
      <c r="L1186" s="8">
        <v>97751</v>
      </c>
      <c r="M1186" s="9">
        <v>27</v>
      </c>
      <c r="N1186" s="9">
        <f t="shared" si="193"/>
        <v>97723</v>
      </c>
      <c r="O1186" s="9">
        <f t="shared" si="194"/>
        <v>21</v>
      </c>
      <c r="P1186" s="7">
        <f t="shared" si="198"/>
        <v>7.1149999999999993</v>
      </c>
      <c r="Q1186" s="7">
        <v>11.32</v>
      </c>
      <c r="R1186" s="9">
        <v>0</v>
      </c>
      <c r="S1186" s="9">
        <v>1</v>
      </c>
      <c r="T1186" s="9">
        <v>1</v>
      </c>
      <c r="U1186" s="9">
        <v>0</v>
      </c>
      <c r="V1186" s="9">
        <v>0</v>
      </c>
      <c r="W1186" s="25">
        <v>0</v>
      </c>
      <c r="X1186" s="9">
        <v>0</v>
      </c>
      <c r="Y1186" s="9">
        <v>1</v>
      </c>
      <c r="Z1186" s="25">
        <v>0</v>
      </c>
      <c r="AA1186" s="9">
        <v>1</v>
      </c>
      <c r="AB1186" s="25">
        <v>0</v>
      </c>
      <c r="AC1186" s="17">
        <v>2002</v>
      </c>
      <c r="AD1186" s="27">
        <v>0.29499999999999998</v>
      </c>
      <c r="AE1186" s="27">
        <v>0.29499999999999998</v>
      </c>
      <c r="AF1186" s="27">
        <v>0.17</v>
      </c>
      <c r="AG1186" s="34">
        <v>0.24</v>
      </c>
      <c r="AH1186" s="33">
        <v>1</v>
      </c>
      <c r="AI1186" s="15">
        <v>0</v>
      </c>
      <c r="AJ1186" s="27">
        <v>0.65</v>
      </c>
      <c r="AK1186" s="31">
        <v>0.35</v>
      </c>
      <c r="AL1186">
        <v>1</v>
      </c>
      <c r="AM1186" s="31">
        <v>0</v>
      </c>
      <c r="AN1186">
        <v>1</v>
      </c>
      <c r="AO1186" s="15">
        <v>0</v>
      </c>
      <c r="AP1186" t="s">
        <v>87</v>
      </c>
      <c r="AQ1186" s="15" t="s">
        <v>87</v>
      </c>
      <c r="AR1186" s="15" t="s">
        <v>200</v>
      </c>
      <c r="AS1186">
        <v>1</v>
      </c>
      <c r="AT1186">
        <v>0</v>
      </c>
      <c r="AU1186">
        <v>0</v>
      </c>
      <c r="AV1186">
        <v>0</v>
      </c>
      <c r="AW1186">
        <v>0</v>
      </c>
      <c r="AX1186">
        <v>0</v>
      </c>
      <c r="AY1186" s="15">
        <v>0</v>
      </c>
      <c r="AZ1186">
        <v>1</v>
      </c>
      <c r="BA1186">
        <v>0</v>
      </c>
      <c r="BB1186" s="15">
        <v>0</v>
      </c>
      <c r="BC1186">
        <v>18137</v>
      </c>
      <c r="BD1186">
        <v>1617</v>
      </c>
      <c r="BE1186" s="21">
        <v>0.89100000000000001</v>
      </c>
      <c r="BF1186" s="21">
        <v>39.15</v>
      </c>
      <c r="BG1186">
        <v>1</v>
      </c>
      <c r="BH1186">
        <v>0</v>
      </c>
      <c r="BI1186">
        <v>0</v>
      </c>
      <c r="BJ1186">
        <v>0</v>
      </c>
      <c r="BK1186">
        <v>0</v>
      </c>
      <c r="BL1186" s="15">
        <v>0</v>
      </c>
      <c r="BM1186">
        <v>0</v>
      </c>
      <c r="BN1186">
        <v>0</v>
      </c>
      <c r="BO1186">
        <v>0</v>
      </c>
      <c r="BP1186" s="15">
        <v>1</v>
      </c>
      <c r="BQ1186">
        <v>0</v>
      </c>
      <c r="BR1186">
        <v>0</v>
      </c>
      <c r="BS1186" s="15">
        <v>0</v>
      </c>
      <c r="BT1186">
        <v>1</v>
      </c>
      <c r="BU1186">
        <v>0</v>
      </c>
      <c r="BV1186">
        <v>0</v>
      </c>
      <c r="BW1186">
        <v>0</v>
      </c>
      <c r="BX1186">
        <v>0</v>
      </c>
      <c r="BY1186">
        <v>0</v>
      </c>
      <c r="BZ1186">
        <v>1</v>
      </c>
      <c r="CA1186">
        <v>0</v>
      </c>
      <c r="CB1186">
        <v>1</v>
      </c>
      <c r="CC1186">
        <v>1</v>
      </c>
      <c r="CD1186">
        <v>0</v>
      </c>
      <c r="CE1186" s="15">
        <v>0</v>
      </c>
      <c r="CF1186">
        <v>1.159</v>
      </c>
      <c r="CG1186">
        <v>73</v>
      </c>
      <c r="CH1186">
        <v>1</v>
      </c>
      <c r="CI1186">
        <v>0</v>
      </c>
      <c r="CJ1186">
        <v>35</v>
      </c>
      <c r="CK1186" s="28" t="s">
        <v>80</v>
      </c>
    </row>
    <row r="1187" spans="1:89" x14ac:dyDescent="0.35">
      <c r="A1187">
        <v>1186</v>
      </c>
      <c r="B1187">
        <v>80</v>
      </c>
      <c r="C1187" s="21" t="s">
        <v>249</v>
      </c>
      <c r="D1187" s="11">
        <v>1.9607767722470859</v>
      </c>
      <c r="E1187" s="12">
        <v>0.27740345006042222</v>
      </c>
      <c r="F1187" s="7">
        <v>7.0683215072487462</v>
      </c>
      <c r="G1187" s="8">
        <v>0</v>
      </c>
      <c r="H1187" s="9">
        <v>0</v>
      </c>
      <c r="I1187" s="9">
        <v>1</v>
      </c>
      <c r="J1187" s="9">
        <v>0</v>
      </c>
      <c r="K1187" s="9">
        <v>0</v>
      </c>
      <c r="L1187" s="8">
        <v>97751</v>
      </c>
      <c r="M1187" s="9">
        <v>27</v>
      </c>
      <c r="N1187" s="9">
        <f t="shared" si="193"/>
        <v>97723</v>
      </c>
      <c r="O1187" s="9">
        <f t="shared" si="194"/>
        <v>21</v>
      </c>
      <c r="P1187" s="7">
        <f t="shared" si="198"/>
        <v>7.1149999999999993</v>
      </c>
      <c r="Q1187" s="7">
        <v>11.32</v>
      </c>
      <c r="R1187" s="9">
        <v>0</v>
      </c>
      <c r="S1187" s="9">
        <v>1</v>
      </c>
      <c r="T1187" s="9">
        <v>1</v>
      </c>
      <c r="U1187" s="9">
        <v>0</v>
      </c>
      <c r="V1187" s="9">
        <v>0</v>
      </c>
      <c r="W1187" s="25">
        <v>0</v>
      </c>
      <c r="X1187" s="9">
        <v>0</v>
      </c>
      <c r="Y1187" s="9">
        <v>1</v>
      </c>
      <c r="Z1187" s="25">
        <v>0</v>
      </c>
      <c r="AA1187" s="9">
        <v>1</v>
      </c>
      <c r="AB1187" s="25">
        <v>0</v>
      </c>
      <c r="AC1187" s="17">
        <v>2002</v>
      </c>
      <c r="AD1187" s="27">
        <v>0.29499999999999998</v>
      </c>
      <c r="AE1187" s="27">
        <v>0.29499999999999998</v>
      </c>
      <c r="AF1187" s="27">
        <v>0.17</v>
      </c>
      <c r="AG1187" s="34">
        <v>0.24</v>
      </c>
      <c r="AH1187" s="33">
        <v>1</v>
      </c>
      <c r="AI1187" s="15">
        <v>0</v>
      </c>
      <c r="AJ1187" s="27">
        <v>0.65</v>
      </c>
      <c r="AK1187" s="31">
        <v>0.35</v>
      </c>
      <c r="AL1187">
        <v>1</v>
      </c>
      <c r="AM1187" s="31">
        <v>0</v>
      </c>
      <c r="AN1187">
        <v>1</v>
      </c>
      <c r="AO1187" s="15">
        <v>0</v>
      </c>
      <c r="AP1187" t="s">
        <v>87</v>
      </c>
      <c r="AQ1187" s="15" t="s">
        <v>87</v>
      </c>
      <c r="AR1187" s="15" t="s">
        <v>200</v>
      </c>
      <c r="AS1187">
        <v>1</v>
      </c>
      <c r="AT1187">
        <v>0</v>
      </c>
      <c r="AU1187">
        <v>0</v>
      </c>
      <c r="AV1187">
        <v>0</v>
      </c>
      <c r="AW1187">
        <v>0</v>
      </c>
      <c r="AX1187">
        <v>0</v>
      </c>
      <c r="AY1187" s="15">
        <v>0</v>
      </c>
      <c r="AZ1187">
        <v>1</v>
      </c>
      <c r="BA1187">
        <v>0</v>
      </c>
      <c r="BB1187" s="15">
        <v>0</v>
      </c>
      <c r="BC1187">
        <v>18137</v>
      </c>
      <c r="BD1187">
        <v>1617</v>
      </c>
      <c r="BE1187" s="21">
        <v>0.89100000000000001</v>
      </c>
      <c r="BF1187" s="21">
        <v>39.15</v>
      </c>
      <c r="BG1187">
        <v>1</v>
      </c>
      <c r="BH1187">
        <v>0</v>
      </c>
      <c r="BI1187">
        <v>0</v>
      </c>
      <c r="BJ1187">
        <v>0</v>
      </c>
      <c r="BK1187">
        <v>0</v>
      </c>
      <c r="BL1187" s="15">
        <v>0</v>
      </c>
      <c r="BM1187">
        <v>0</v>
      </c>
      <c r="BN1187">
        <v>0</v>
      </c>
      <c r="BO1187">
        <v>0</v>
      </c>
      <c r="BP1187" s="15">
        <v>1</v>
      </c>
      <c r="BQ1187">
        <v>0</v>
      </c>
      <c r="BR1187">
        <v>0</v>
      </c>
      <c r="BS1187" s="15">
        <v>0</v>
      </c>
      <c r="BT1187">
        <v>1</v>
      </c>
      <c r="BU1187">
        <v>0</v>
      </c>
      <c r="BV1187">
        <v>0</v>
      </c>
      <c r="BW1187">
        <v>0</v>
      </c>
      <c r="BX1187">
        <v>0</v>
      </c>
      <c r="BY1187">
        <v>0</v>
      </c>
      <c r="BZ1187">
        <v>1</v>
      </c>
      <c r="CA1187">
        <v>0</v>
      </c>
      <c r="CB1187">
        <v>1</v>
      </c>
      <c r="CC1187">
        <v>1</v>
      </c>
      <c r="CD1187">
        <v>0</v>
      </c>
      <c r="CE1187" s="15">
        <v>0</v>
      </c>
      <c r="CF1187">
        <v>1.159</v>
      </c>
      <c r="CG1187">
        <v>73</v>
      </c>
      <c r="CH1187">
        <v>1</v>
      </c>
      <c r="CI1187">
        <v>0</v>
      </c>
      <c r="CJ1187">
        <v>35</v>
      </c>
      <c r="CK1187" s="28" t="s">
        <v>80</v>
      </c>
    </row>
    <row r="1188" spans="1:89" x14ac:dyDescent="0.35">
      <c r="A1188">
        <v>1187</v>
      </c>
      <c r="B1188">
        <v>80</v>
      </c>
      <c r="C1188" s="21" t="s">
        <v>249</v>
      </c>
      <c r="D1188" s="11">
        <v>4.1716274856087088</v>
      </c>
      <c r="E1188" s="12">
        <v>0.14160663060587789</v>
      </c>
      <c r="F1188" s="7">
        <v>29.45926661597689</v>
      </c>
      <c r="G1188" s="8">
        <v>0</v>
      </c>
      <c r="H1188" s="9">
        <v>0</v>
      </c>
      <c r="I1188" s="9">
        <v>1</v>
      </c>
      <c r="J1188" s="9">
        <v>0</v>
      </c>
      <c r="K1188" s="9">
        <v>0</v>
      </c>
      <c r="L1188" s="8">
        <v>97751</v>
      </c>
      <c r="M1188" s="9">
        <v>27</v>
      </c>
      <c r="N1188" s="9">
        <f t="shared" si="193"/>
        <v>97723</v>
      </c>
      <c r="O1188" s="9">
        <f t="shared" si="194"/>
        <v>21</v>
      </c>
      <c r="P1188" s="7">
        <f t="shared" si="198"/>
        <v>7.1149999999999993</v>
      </c>
      <c r="Q1188" s="7">
        <v>11.32</v>
      </c>
      <c r="R1188" s="9">
        <v>0</v>
      </c>
      <c r="S1188" s="9">
        <v>1</v>
      </c>
      <c r="T1188" s="9">
        <v>1</v>
      </c>
      <c r="U1188" s="9">
        <v>0</v>
      </c>
      <c r="V1188" s="9">
        <v>0</v>
      </c>
      <c r="W1188" s="25">
        <v>0</v>
      </c>
      <c r="X1188" s="9">
        <v>0</v>
      </c>
      <c r="Y1188" s="9">
        <v>1</v>
      </c>
      <c r="Z1188" s="25">
        <v>0</v>
      </c>
      <c r="AA1188" s="9">
        <v>1</v>
      </c>
      <c r="AB1188" s="25">
        <v>0</v>
      </c>
      <c r="AC1188" s="17">
        <v>2002</v>
      </c>
      <c r="AD1188" s="27">
        <v>0.29499999999999998</v>
      </c>
      <c r="AE1188" s="27">
        <v>0.29499999999999998</v>
      </c>
      <c r="AF1188" s="27">
        <v>0.17</v>
      </c>
      <c r="AG1188" s="34">
        <v>0.24</v>
      </c>
      <c r="AH1188" s="33">
        <v>1</v>
      </c>
      <c r="AI1188" s="15">
        <v>0</v>
      </c>
      <c r="AJ1188" s="27">
        <v>0.65</v>
      </c>
      <c r="AK1188" s="31">
        <v>0.35</v>
      </c>
      <c r="AL1188">
        <v>1</v>
      </c>
      <c r="AM1188" s="31">
        <v>0</v>
      </c>
      <c r="AN1188">
        <v>1</v>
      </c>
      <c r="AO1188" s="15">
        <v>0</v>
      </c>
      <c r="AP1188" t="s">
        <v>87</v>
      </c>
      <c r="AQ1188" s="15" t="s">
        <v>87</v>
      </c>
      <c r="AR1188" s="15" t="s">
        <v>200</v>
      </c>
      <c r="AS1188">
        <v>1</v>
      </c>
      <c r="AT1188">
        <v>0</v>
      </c>
      <c r="AU1188">
        <v>0</v>
      </c>
      <c r="AV1188">
        <v>0</v>
      </c>
      <c r="AW1188">
        <v>0</v>
      </c>
      <c r="AX1188">
        <v>0</v>
      </c>
      <c r="AY1188" s="15">
        <v>0</v>
      </c>
      <c r="AZ1188">
        <v>1</v>
      </c>
      <c r="BA1188">
        <v>0</v>
      </c>
      <c r="BB1188" s="15">
        <v>0</v>
      </c>
      <c r="BC1188">
        <v>18137</v>
      </c>
      <c r="BD1188">
        <v>1617</v>
      </c>
      <c r="BE1188" s="21">
        <v>0.89100000000000001</v>
      </c>
      <c r="BF1188" s="21">
        <v>39.15</v>
      </c>
      <c r="BG1188">
        <v>1</v>
      </c>
      <c r="BH1188">
        <v>0</v>
      </c>
      <c r="BI1188">
        <v>0</v>
      </c>
      <c r="BJ1188">
        <v>0</v>
      </c>
      <c r="BK1188">
        <v>0</v>
      </c>
      <c r="BL1188" s="15">
        <v>0</v>
      </c>
      <c r="BM1188">
        <v>0</v>
      </c>
      <c r="BN1188">
        <v>0</v>
      </c>
      <c r="BO1188">
        <v>0</v>
      </c>
      <c r="BP1188" s="15">
        <v>1</v>
      </c>
      <c r="BQ1188">
        <v>0</v>
      </c>
      <c r="BR1188">
        <v>0</v>
      </c>
      <c r="BS1188" s="15">
        <v>0</v>
      </c>
      <c r="BT1188">
        <v>1</v>
      </c>
      <c r="BU1188">
        <v>0</v>
      </c>
      <c r="BV1188">
        <v>0</v>
      </c>
      <c r="BW1188">
        <v>0</v>
      </c>
      <c r="BX1188">
        <v>0</v>
      </c>
      <c r="BY1188">
        <v>0</v>
      </c>
      <c r="BZ1188">
        <v>1</v>
      </c>
      <c r="CA1188">
        <v>0</v>
      </c>
      <c r="CB1188">
        <v>1</v>
      </c>
      <c r="CC1188">
        <v>1</v>
      </c>
      <c r="CD1188">
        <v>0</v>
      </c>
      <c r="CE1188" s="15">
        <v>0</v>
      </c>
      <c r="CF1188">
        <v>1.159</v>
      </c>
      <c r="CG1188">
        <v>73</v>
      </c>
      <c r="CH1188">
        <v>1</v>
      </c>
      <c r="CI1188">
        <v>0</v>
      </c>
      <c r="CJ1188">
        <v>35</v>
      </c>
      <c r="CK1188" s="28" t="s">
        <v>80</v>
      </c>
    </row>
    <row r="1189" spans="1:89" x14ac:dyDescent="0.35">
      <c r="A1189">
        <v>1188</v>
      </c>
      <c r="B1189">
        <v>80</v>
      </c>
      <c r="C1189" s="21" t="s">
        <v>249</v>
      </c>
      <c r="D1189" s="11">
        <v>0.89633939252906636</v>
      </c>
      <c r="E1189" s="12">
        <v>0.15939390109404281</v>
      </c>
      <c r="F1189" s="7">
        <v>5.6234233956054824</v>
      </c>
      <c r="G1189" s="8">
        <v>0</v>
      </c>
      <c r="H1189" s="9">
        <v>0</v>
      </c>
      <c r="I1189" s="9">
        <v>1</v>
      </c>
      <c r="J1189" s="9">
        <v>0</v>
      </c>
      <c r="K1189" s="9">
        <v>0</v>
      </c>
      <c r="L1189" s="8">
        <v>6449</v>
      </c>
      <c r="M1189" s="9">
        <v>13</v>
      </c>
      <c r="N1189" s="9">
        <f t="shared" si="193"/>
        <v>6435</v>
      </c>
      <c r="O1189" s="9">
        <f t="shared" si="194"/>
        <v>21</v>
      </c>
      <c r="P1189" s="7">
        <f t="shared" si="198"/>
        <v>7.4849999999999994</v>
      </c>
      <c r="Q1189" s="7">
        <v>11.77</v>
      </c>
      <c r="R1189" s="9">
        <v>0</v>
      </c>
      <c r="S1189" s="9">
        <v>1</v>
      </c>
      <c r="T1189" s="9">
        <v>1</v>
      </c>
      <c r="U1189" s="9">
        <v>0</v>
      </c>
      <c r="V1189" s="9">
        <v>0</v>
      </c>
      <c r="W1189" s="25">
        <v>0</v>
      </c>
      <c r="X1189" s="9">
        <v>0</v>
      </c>
      <c r="Y1189" s="9">
        <v>1</v>
      </c>
      <c r="Z1189" s="25">
        <v>0</v>
      </c>
      <c r="AA1189" s="9">
        <v>1</v>
      </c>
      <c r="AB1189" s="25">
        <v>0</v>
      </c>
      <c r="AC1189" s="17">
        <v>2004</v>
      </c>
      <c r="AD1189" s="27">
        <v>0.28499999999999998</v>
      </c>
      <c r="AE1189" s="27">
        <v>0.28499999999999998</v>
      </c>
      <c r="AF1189" s="27">
        <v>0.13</v>
      </c>
      <c r="AG1189" s="34">
        <v>0.3</v>
      </c>
      <c r="AH1189" s="33">
        <v>1</v>
      </c>
      <c r="AI1189" s="15">
        <v>0</v>
      </c>
      <c r="AJ1189">
        <v>0.62</v>
      </c>
      <c r="AK1189" s="31">
        <v>0.38</v>
      </c>
      <c r="AL1189">
        <v>1</v>
      </c>
      <c r="AM1189" s="31">
        <v>0</v>
      </c>
      <c r="AN1189">
        <v>1</v>
      </c>
      <c r="AO1189" s="15">
        <v>0</v>
      </c>
      <c r="AP1189" t="s">
        <v>87</v>
      </c>
      <c r="AQ1189" s="15" t="s">
        <v>87</v>
      </c>
      <c r="AR1189" s="15" t="s">
        <v>200</v>
      </c>
      <c r="AS1189">
        <v>1</v>
      </c>
      <c r="AT1189">
        <v>0</v>
      </c>
      <c r="AU1189">
        <v>0</v>
      </c>
      <c r="AV1189">
        <v>0</v>
      </c>
      <c r="AW1189">
        <v>0</v>
      </c>
      <c r="AX1189">
        <v>0</v>
      </c>
      <c r="AY1189" s="15">
        <v>0</v>
      </c>
      <c r="AZ1189">
        <v>1</v>
      </c>
      <c r="BA1189">
        <v>0</v>
      </c>
      <c r="BB1189" s="15">
        <v>0</v>
      </c>
      <c r="BC1189">
        <v>18496</v>
      </c>
      <c r="BD1189">
        <v>1700</v>
      </c>
      <c r="BE1189" s="21">
        <v>0.89800000000000002</v>
      </c>
      <c r="BF1189" s="21">
        <v>39.950000000000003</v>
      </c>
      <c r="BG1189">
        <v>1</v>
      </c>
      <c r="BH1189">
        <v>0</v>
      </c>
      <c r="BI1189">
        <v>0</v>
      </c>
      <c r="BJ1189">
        <v>0</v>
      </c>
      <c r="BK1189">
        <v>0</v>
      </c>
      <c r="BL1189" s="15">
        <v>0</v>
      </c>
      <c r="BM1189">
        <v>0</v>
      </c>
      <c r="BN1189">
        <v>0</v>
      </c>
      <c r="BO1189">
        <v>0</v>
      </c>
      <c r="BP1189" s="15">
        <v>1</v>
      </c>
      <c r="BQ1189">
        <v>0</v>
      </c>
      <c r="BR1189">
        <v>0</v>
      </c>
      <c r="BS1189" s="15">
        <v>0</v>
      </c>
      <c r="BT1189">
        <v>1</v>
      </c>
      <c r="BU1189">
        <v>0</v>
      </c>
      <c r="BV1189">
        <v>0</v>
      </c>
      <c r="BW1189">
        <v>0</v>
      </c>
      <c r="BX1189">
        <v>0</v>
      </c>
      <c r="BY1189">
        <v>0</v>
      </c>
      <c r="BZ1189">
        <v>1</v>
      </c>
      <c r="CA1189">
        <v>0</v>
      </c>
      <c r="CB1189">
        <v>1</v>
      </c>
      <c r="CC1189">
        <v>1</v>
      </c>
      <c r="CD1189">
        <v>0</v>
      </c>
      <c r="CE1189" s="15">
        <v>0</v>
      </c>
      <c r="CF1189">
        <v>1.159</v>
      </c>
      <c r="CG1189">
        <v>73</v>
      </c>
      <c r="CH1189">
        <v>1</v>
      </c>
      <c r="CI1189">
        <v>0</v>
      </c>
      <c r="CJ1189">
        <v>35</v>
      </c>
      <c r="CK1189" s="28" t="s">
        <v>80</v>
      </c>
    </row>
    <row r="1190" spans="1:89" x14ac:dyDescent="0.35">
      <c r="A1190">
        <v>1189</v>
      </c>
      <c r="B1190">
        <v>80</v>
      </c>
      <c r="C1190" s="21" t="s">
        <v>249</v>
      </c>
      <c r="D1190" s="11">
        <v>2.713192920870688</v>
      </c>
      <c r="E1190" s="12">
        <v>0.76039401111049088</v>
      </c>
      <c r="F1190" s="7">
        <v>3.568140833866249</v>
      </c>
      <c r="G1190" s="8">
        <v>0</v>
      </c>
      <c r="H1190" s="9">
        <v>0</v>
      </c>
      <c r="I1190" s="9">
        <v>1</v>
      </c>
      <c r="J1190" s="9">
        <v>0</v>
      </c>
      <c r="K1190" s="9">
        <v>0</v>
      </c>
      <c r="L1190" s="8">
        <v>6449</v>
      </c>
      <c r="M1190" s="9">
        <v>13</v>
      </c>
      <c r="N1190" s="9">
        <f t="shared" si="193"/>
        <v>6435</v>
      </c>
      <c r="O1190" s="9">
        <f t="shared" si="194"/>
        <v>21</v>
      </c>
      <c r="P1190" s="7">
        <f t="shared" si="198"/>
        <v>7.4849999999999994</v>
      </c>
      <c r="Q1190" s="7">
        <v>11.77</v>
      </c>
      <c r="R1190" s="9">
        <v>0</v>
      </c>
      <c r="S1190" s="9">
        <v>1</v>
      </c>
      <c r="T1190" s="9">
        <v>1</v>
      </c>
      <c r="U1190" s="9">
        <v>0</v>
      </c>
      <c r="V1190" s="9">
        <v>0</v>
      </c>
      <c r="W1190" s="25">
        <v>0</v>
      </c>
      <c r="X1190" s="9">
        <v>0</v>
      </c>
      <c r="Y1190" s="9">
        <v>1</v>
      </c>
      <c r="Z1190" s="25">
        <v>0</v>
      </c>
      <c r="AA1190" s="9">
        <v>1</v>
      </c>
      <c r="AB1190" s="25">
        <v>0</v>
      </c>
      <c r="AC1190" s="17">
        <v>2004</v>
      </c>
      <c r="AD1190" s="27">
        <v>0.28499999999999998</v>
      </c>
      <c r="AE1190" s="27">
        <v>0.28499999999999998</v>
      </c>
      <c r="AF1190" s="27">
        <v>0.13</v>
      </c>
      <c r="AG1190" s="34">
        <v>0.3</v>
      </c>
      <c r="AH1190" s="33">
        <v>1</v>
      </c>
      <c r="AI1190" s="15">
        <v>0</v>
      </c>
      <c r="AJ1190">
        <v>0.62</v>
      </c>
      <c r="AK1190" s="31">
        <v>0.38</v>
      </c>
      <c r="AL1190">
        <v>1</v>
      </c>
      <c r="AM1190" s="31">
        <v>0</v>
      </c>
      <c r="AN1190">
        <v>1</v>
      </c>
      <c r="AO1190" s="15">
        <v>0</v>
      </c>
      <c r="AP1190" t="s">
        <v>87</v>
      </c>
      <c r="AQ1190" s="15" t="s">
        <v>87</v>
      </c>
      <c r="AR1190" s="15" t="s">
        <v>200</v>
      </c>
      <c r="AS1190">
        <v>1</v>
      </c>
      <c r="AT1190">
        <v>0</v>
      </c>
      <c r="AU1190">
        <v>0</v>
      </c>
      <c r="AV1190">
        <v>0</v>
      </c>
      <c r="AW1190">
        <v>0</v>
      </c>
      <c r="AX1190">
        <v>0</v>
      </c>
      <c r="AY1190" s="15">
        <v>0</v>
      </c>
      <c r="AZ1190">
        <v>1</v>
      </c>
      <c r="BA1190">
        <v>0</v>
      </c>
      <c r="BB1190" s="15">
        <v>0</v>
      </c>
      <c r="BC1190">
        <v>18496</v>
      </c>
      <c r="BD1190">
        <v>1700</v>
      </c>
      <c r="BE1190" s="21">
        <v>0.89800000000000002</v>
      </c>
      <c r="BF1190" s="21">
        <v>39.950000000000003</v>
      </c>
      <c r="BG1190">
        <v>1</v>
      </c>
      <c r="BH1190">
        <v>0</v>
      </c>
      <c r="BI1190">
        <v>0</v>
      </c>
      <c r="BJ1190">
        <v>0</v>
      </c>
      <c r="BK1190">
        <v>0</v>
      </c>
      <c r="BL1190" s="15">
        <v>0</v>
      </c>
      <c r="BM1190">
        <v>0</v>
      </c>
      <c r="BN1190">
        <v>0</v>
      </c>
      <c r="BO1190">
        <v>0</v>
      </c>
      <c r="BP1190" s="15">
        <v>1</v>
      </c>
      <c r="BQ1190">
        <v>0</v>
      </c>
      <c r="BR1190">
        <v>0</v>
      </c>
      <c r="BS1190" s="15">
        <v>0</v>
      </c>
      <c r="BT1190">
        <v>1</v>
      </c>
      <c r="BU1190">
        <v>0</v>
      </c>
      <c r="BV1190">
        <v>0</v>
      </c>
      <c r="BW1190">
        <v>0</v>
      </c>
      <c r="BX1190">
        <v>0</v>
      </c>
      <c r="BY1190">
        <v>0</v>
      </c>
      <c r="BZ1190">
        <v>1</v>
      </c>
      <c r="CA1190">
        <v>0</v>
      </c>
      <c r="CB1190">
        <v>1</v>
      </c>
      <c r="CC1190">
        <v>1</v>
      </c>
      <c r="CD1190">
        <v>0</v>
      </c>
      <c r="CE1190" s="15">
        <v>0</v>
      </c>
      <c r="CF1190">
        <v>1.159</v>
      </c>
      <c r="CG1190">
        <v>73</v>
      </c>
      <c r="CH1190">
        <v>1</v>
      </c>
      <c r="CI1190">
        <v>0</v>
      </c>
      <c r="CJ1190">
        <v>35</v>
      </c>
      <c r="CK1190" s="28" t="s">
        <v>80</v>
      </c>
    </row>
    <row r="1191" spans="1:89" x14ac:dyDescent="0.35">
      <c r="A1191">
        <v>1190</v>
      </c>
      <c r="B1191">
        <v>80</v>
      </c>
      <c r="C1191" s="21" t="s">
        <v>249</v>
      </c>
      <c r="D1191" s="11">
        <v>3.869548797561162</v>
      </c>
      <c r="E1191" s="12">
        <v>0.43999736343249979</v>
      </c>
      <c r="F1191" s="7">
        <v>8.7944817836500313</v>
      </c>
      <c r="G1191" s="8">
        <v>0</v>
      </c>
      <c r="H1191" s="9">
        <v>0</v>
      </c>
      <c r="I1191" s="9">
        <v>1</v>
      </c>
      <c r="J1191" s="9">
        <v>0</v>
      </c>
      <c r="K1191" s="9">
        <v>0</v>
      </c>
      <c r="L1191" s="8">
        <v>6449</v>
      </c>
      <c r="M1191" s="9">
        <v>13</v>
      </c>
      <c r="N1191" s="9">
        <f t="shared" si="193"/>
        <v>6435</v>
      </c>
      <c r="O1191" s="9">
        <f t="shared" si="194"/>
        <v>21</v>
      </c>
      <c r="P1191" s="7">
        <f t="shared" si="198"/>
        <v>7.4849999999999994</v>
      </c>
      <c r="Q1191" s="7">
        <v>11.77</v>
      </c>
      <c r="R1191" s="9">
        <v>0</v>
      </c>
      <c r="S1191" s="9">
        <v>1</v>
      </c>
      <c r="T1191" s="9">
        <v>1</v>
      </c>
      <c r="U1191" s="9">
        <v>0</v>
      </c>
      <c r="V1191" s="9">
        <v>0</v>
      </c>
      <c r="W1191" s="25">
        <v>0</v>
      </c>
      <c r="X1191" s="9">
        <v>0</v>
      </c>
      <c r="Y1191" s="9">
        <v>1</v>
      </c>
      <c r="Z1191" s="25">
        <v>0</v>
      </c>
      <c r="AA1191" s="9">
        <v>1</v>
      </c>
      <c r="AB1191" s="25">
        <v>0</v>
      </c>
      <c r="AC1191" s="17">
        <v>2004</v>
      </c>
      <c r="AD1191" s="27">
        <v>0.28499999999999998</v>
      </c>
      <c r="AE1191" s="27">
        <v>0.28499999999999998</v>
      </c>
      <c r="AF1191" s="27">
        <v>0.13</v>
      </c>
      <c r="AG1191" s="34">
        <v>0.3</v>
      </c>
      <c r="AH1191" s="33">
        <v>1</v>
      </c>
      <c r="AI1191" s="15">
        <v>0</v>
      </c>
      <c r="AJ1191">
        <v>0.62</v>
      </c>
      <c r="AK1191" s="31">
        <v>0.38</v>
      </c>
      <c r="AL1191">
        <v>1</v>
      </c>
      <c r="AM1191" s="31">
        <v>0</v>
      </c>
      <c r="AN1191">
        <v>1</v>
      </c>
      <c r="AO1191" s="15">
        <v>0</v>
      </c>
      <c r="AP1191" t="s">
        <v>87</v>
      </c>
      <c r="AQ1191" s="15" t="s">
        <v>87</v>
      </c>
      <c r="AR1191" s="15" t="s">
        <v>200</v>
      </c>
      <c r="AS1191">
        <v>1</v>
      </c>
      <c r="AT1191">
        <v>0</v>
      </c>
      <c r="AU1191">
        <v>0</v>
      </c>
      <c r="AV1191">
        <v>0</v>
      </c>
      <c r="AW1191">
        <v>0</v>
      </c>
      <c r="AX1191">
        <v>0</v>
      </c>
      <c r="AY1191" s="15">
        <v>0</v>
      </c>
      <c r="AZ1191">
        <v>1</v>
      </c>
      <c r="BA1191">
        <v>0</v>
      </c>
      <c r="BB1191" s="15">
        <v>0</v>
      </c>
      <c r="BC1191">
        <v>18496</v>
      </c>
      <c r="BD1191">
        <v>1700</v>
      </c>
      <c r="BE1191" s="21">
        <v>0.89800000000000002</v>
      </c>
      <c r="BF1191" s="21">
        <v>39.950000000000003</v>
      </c>
      <c r="BG1191">
        <v>1</v>
      </c>
      <c r="BH1191">
        <v>0</v>
      </c>
      <c r="BI1191">
        <v>0</v>
      </c>
      <c r="BJ1191">
        <v>0</v>
      </c>
      <c r="BK1191">
        <v>0</v>
      </c>
      <c r="BL1191" s="15">
        <v>0</v>
      </c>
      <c r="BM1191">
        <v>0</v>
      </c>
      <c r="BN1191">
        <v>0</v>
      </c>
      <c r="BO1191">
        <v>0</v>
      </c>
      <c r="BP1191" s="15">
        <v>1</v>
      </c>
      <c r="BQ1191">
        <v>0</v>
      </c>
      <c r="BR1191">
        <v>0</v>
      </c>
      <c r="BS1191" s="15">
        <v>0</v>
      </c>
      <c r="BT1191">
        <v>1</v>
      </c>
      <c r="BU1191">
        <v>0</v>
      </c>
      <c r="BV1191">
        <v>0</v>
      </c>
      <c r="BW1191">
        <v>0</v>
      </c>
      <c r="BX1191">
        <v>0</v>
      </c>
      <c r="BY1191">
        <v>0</v>
      </c>
      <c r="BZ1191">
        <v>1</v>
      </c>
      <c r="CA1191">
        <v>0</v>
      </c>
      <c r="CB1191">
        <v>1</v>
      </c>
      <c r="CC1191">
        <v>1</v>
      </c>
      <c r="CD1191">
        <v>0</v>
      </c>
      <c r="CE1191" s="15">
        <v>0</v>
      </c>
      <c r="CF1191">
        <v>1.159</v>
      </c>
      <c r="CG1191">
        <v>73</v>
      </c>
      <c r="CH1191">
        <v>1</v>
      </c>
      <c r="CI1191">
        <v>0</v>
      </c>
      <c r="CJ1191">
        <v>35</v>
      </c>
      <c r="CK1191" s="28" t="s">
        <v>80</v>
      </c>
    </row>
    <row r="1192" spans="1:89" x14ac:dyDescent="0.35">
      <c r="A1192">
        <v>1191</v>
      </c>
      <c r="B1192">
        <v>80</v>
      </c>
      <c r="C1192" s="21" t="s">
        <v>249</v>
      </c>
      <c r="D1192" s="11">
        <v>0.99174989126973312</v>
      </c>
      <c r="E1192" s="12">
        <v>0.1586423969388466</v>
      </c>
      <c r="F1192" s="7">
        <v>6.2514807542401956</v>
      </c>
      <c r="G1192" s="8">
        <v>0</v>
      </c>
      <c r="H1192" s="9">
        <v>0</v>
      </c>
      <c r="I1192" s="9">
        <v>1</v>
      </c>
      <c r="J1192" s="9">
        <v>0</v>
      </c>
      <c r="K1192" s="9">
        <v>0</v>
      </c>
      <c r="L1192" s="8">
        <v>6387</v>
      </c>
      <c r="M1192" s="9">
        <v>27</v>
      </c>
      <c r="N1192" s="9">
        <f t="shared" si="193"/>
        <v>6359</v>
      </c>
      <c r="O1192" s="9">
        <f t="shared" si="194"/>
        <v>21</v>
      </c>
      <c r="P1192" s="7">
        <f t="shared" si="198"/>
        <v>7.4849999999999994</v>
      </c>
      <c r="Q1192" s="7">
        <v>11.77</v>
      </c>
      <c r="R1192" s="9">
        <v>0</v>
      </c>
      <c r="S1192" s="9">
        <v>1</v>
      </c>
      <c r="T1192" s="9">
        <v>1</v>
      </c>
      <c r="U1192" s="9">
        <v>0</v>
      </c>
      <c r="V1192" s="9">
        <v>0</v>
      </c>
      <c r="W1192" s="25">
        <v>0</v>
      </c>
      <c r="X1192" s="9">
        <v>0</v>
      </c>
      <c r="Y1192" s="9">
        <v>1</v>
      </c>
      <c r="Z1192" s="25">
        <v>0</v>
      </c>
      <c r="AA1192" s="9">
        <v>1</v>
      </c>
      <c r="AB1192" s="25">
        <v>0</v>
      </c>
      <c r="AC1192" s="17">
        <v>2004</v>
      </c>
      <c r="AD1192" s="27">
        <v>0.28499999999999998</v>
      </c>
      <c r="AE1192" s="27">
        <v>0.28499999999999998</v>
      </c>
      <c r="AF1192" s="27">
        <v>0.13</v>
      </c>
      <c r="AG1192" s="34">
        <v>0.3</v>
      </c>
      <c r="AH1192" s="33">
        <v>1</v>
      </c>
      <c r="AI1192" s="15">
        <v>0</v>
      </c>
      <c r="AJ1192">
        <v>0.62</v>
      </c>
      <c r="AK1192" s="31">
        <v>0.38</v>
      </c>
      <c r="AL1192">
        <v>1</v>
      </c>
      <c r="AM1192" s="31">
        <v>0</v>
      </c>
      <c r="AN1192">
        <v>1</v>
      </c>
      <c r="AO1192" s="15">
        <v>0</v>
      </c>
      <c r="AP1192" t="s">
        <v>87</v>
      </c>
      <c r="AQ1192" s="15" t="s">
        <v>87</v>
      </c>
      <c r="AR1192" s="15" t="s">
        <v>200</v>
      </c>
      <c r="AS1192">
        <v>1</v>
      </c>
      <c r="AT1192">
        <v>0</v>
      </c>
      <c r="AU1192">
        <v>0</v>
      </c>
      <c r="AV1192">
        <v>0</v>
      </c>
      <c r="AW1192">
        <v>0</v>
      </c>
      <c r="AX1192">
        <v>0</v>
      </c>
      <c r="AY1192" s="15">
        <v>0</v>
      </c>
      <c r="AZ1192">
        <v>1</v>
      </c>
      <c r="BA1192">
        <v>0</v>
      </c>
      <c r="BB1192" s="15">
        <v>0</v>
      </c>
      <c r="BC1192">
        <v>18496</v>
      </c>
      <c r="BD1192">
        <v>1700</v>
      </c>
      <c r="BE1192" s="21">
        <v>0.89800000000000002</v>
      </c>
      <c r="BF1192" s="21">
        <v>39.950000000000003</v>
      </c>
      <c r="BG1192">
        <v>1</v>
      </c>
      <c r="BH1192">
        <v>0</v>
      </c>
      <c r="BI1192">
        <v>0</v>
      </c>
      <c r="BJ1192">
        <v>0</v>
      </c>
      <c r="BK1192">
        <v>0</v>
      </c>
      <c r="BL1192" s="15">
        <v>0</v>
      </c>
      <c r="BM1192">
        <v>0</v>
      </c>
      <c r="BN1192">
        <v>0</v>
      </c>
      <c r="BO1192">
        <v>0</v>
      </c>
      <c r="BP1192" s="15">
        <v>1</v>
      </c>
      <c r="BQ1192">
        <v>0</v>
      </c>
      <c r="BR1192">
        <v>0</v>
      </c>
      <c r="BS1192" s="15">
        <v>0</v>
      </c>
      <c r="BT1192">
        <v>1</v>
      </c>
      <c r="BU1192">
        <v>0</v>
      </c>
      <c r="BV1192">
        <v>0</v>
      </c>
      <c r="BW1192">
        <v>0</v>
      </c>
      <c r="BX1192">
        <v>0</v>
      </c>
      <c r="BY1192">
        <v>0</v>
      </c>
      <c r="BZ1192">
        <v>1</v>
      </c>
      <c r="CA1192">
        <v>0</v>
      </c>
      <c r="CB1192">
        <v>1</v>
      </c>
      <c r="CC1192">
        <v>1</v>
      </c>
      <c r="CD1192">
        <v>0</v>
      </c>
      <c r="CE1192" s="15">
        <v>0</v>
      </c>
      <c r="CF1192">
        <v>1.159</v>
      </c>
      <c r="CG1192">
        <v>73</v>
      </c>
      <c r="CH1192">
        <v>1</v>
      </c>
      <c r="CI1192">
        <v>0</v>
      </c>
      <c r="CJ1192">
        <v>35</v>
      </c>
      <c r="CK1192" s="28" t="s">
        <v>80</v>
      </c>
    </row>
    <row r="1193" spans="1:89" x14ac:dyDescent="0.35">
      <c r="A1193">
        <v>1192</v>
      </c>
      <c r="B1193">
        <v>80</v>
      </c>
      <c r="C1193" s="21" t="s">
        <v>249</v>
      </c>
      <c r="D1193" s="11">
        <v>3.0048542545447088</v>
      </c>
      <c r="E1193" s="12">
        <v>0.75824093266575887</v>
      </c>
      <c r="F1193" s="7">
        <v>3.962928041856693</v>
      </c>
      <c r="G1193" s="8">
        <v>0</v>
      </c>
      <c r="H1193" s="9">
        <v>0</v>
      </c>
      <c r="I1193" s="9">
        <v>1</v>
      </c>
      <c r="J1193" s="9">
        <v>0</v>
      </c>
      <c r="K1193" s="9">
        <v>0</v>
      </c>
      <c r="L1193" s="8">
        <v>6387</v>
      </c>
      <c r="M1193" s="9">
        <v>27</v>
      </c>
      <c r="N1193" s="9">
        <f t="shared" si="193"/>
        <v>6359</v>
      </c>
      <c r="O1193" s="9">
        <f t="shared" si="194"/>
        <v>21</v>
      </c>
      <c r="P1193" s="7">
        <f t="shared" si="198"/>
        <v>7.4849999999999994</v>
      </c>
      <c r="Q1193" s="7">
        <v>11.77</v>
      </c>
      <c r="R1193" s="9">
        <v>0</v>
      </c>
      <c r="S1193" s="9">
        <v>1</v>
      </c>
      <c r="T1193" s="9">
        <v>1</v>
      </c>
      <c r="U1193" s="9">
        <v>0</v>
      </c>
      <c r="V1193" s="9">
        <v>0</v>
      </c>
      <c r="W1193" s="25">
        <v>0</v>
      </c>
      <c r="X1193" s="9">
        <v>0</v>
      </c>
      <c r="Y1193" s="9">
        <v>1</v>
      </c>
      <c r="Z1193" s="25">
        <v>0</v>
      </c>
      <c r="AA1193" s="9">
        <v>1</v>
      </c>
      <c r="AB1193" s="25">
        <v>0</v>
      </c>
      <c r="AC1193" s="17">
        <v>2004</v>
      </c>
      <c r="AD1193" s="27">
        <v>0.28499999999999998</v>
      </c>
      <c r="AE1193" s="27">
        <v>0.28499999999999998</v>
      </c>
      <c r="AF1193" s="27">
        <v>0.13</v>
      </c>
      <c r="AG1193" s="34">
        <v>0.3</v>
      </c>
      <c r="AH1193" s="33">
        <v>1</v>
      </c>
      <c r="AI1193" s="15">
        <v>0</v>
      </c>
      <c r="AJ1193">
        <v>0.62</v>
      </c>
      <c r="AK1193" s="31">
        <v>0.38</v>
      </c>
      <c r="AL1193">
        <v>1</v>
      </c>
      <c r="AM1193" s="31">
        <v>0</v>
      </c>
      <c r="AN1193">
        <v>1</v>
      </c>
      <c r="AO1193" s="15">
        <v>0</v>
      </c>
      <c r="AP1193" t="s">
        <v>87</v>
      </c>
      <c r="AQ1193" s="15" t="s">
        <v>87</v>
      </c>
      <c r="AR1193" s="15" t="s">
        <v>200</v>
      </c>
      <c r="AS1193">
        <v>1</v>
      </c>
      <c r="AT1193">
        <v>0</v>
      </c>
      <c r="AU1193">
        <v>0</v>
      </c>
      <c r="AV1193">
        <v>0</v>
      </c>
      <c r="AW1193">
        <v>0</v>
      </c>
      <c r="AX1193">
        <v>0</v>
      </c>
      <c r="AY1193" s="15">
        <v>0</v>
      </c>
      <c r="AZ1193">
        <v>1</v>
      </c>
      <c r="BA1193">
        <v>0</v>
      </c>
      <c r="BB1193" s="15">
        <v>0</v>
      </c>
      <c r="BC1193">
        <v>18496</v>
      </c>
      <c r="BD1193">
        <v>1700</v>
      </c>
      <c r="BE1193" s="21">
        <v>0.89800000000000002</v>
      </c>
      <c r="BF1193" s="21">
        <v>39.950000000000003</v>
      </c>
      <c r="BG1193">
        <v>1</v>
      </c>
      <c r="BH1193">
        <v>0</v>
      </c>
      <c r="BI1193">
        <v>0</v>
      </c>
      <c r="BJ1193">
        <v>0</v>
      </c>
      <c r="BK1193">
        <v>0</v>
      </c>
      <c r="BL1193" s="15">
        <v>0</v>
      </c>
      <c r="BM1193">
        <v>0</v>
      </c>
      <c r="BN1193">
        <v>0</v>
      </c>
      <c r="BO1193">
        <v>0</v>
      </c>
      <c r="BP1193" s="15">
        <v>1</v>
      </c>
      <c r="BQ1193">
        <v>0</v>
      </c>
      <c r="BR1193">
        <v>0</v>
      </c>
      <c r="BS1193" s="15">
        <v>0</v>
      </c>
      <c r="BT1193">
        <v>1</v>
      </c>
      <c r="BU1193">
        <v>0</v>
      </c>
      <c r="BV1193">
        <v>0</v>
      </c>
      <c r="BW1193">
        <v>0</v>
      </c>
      <c r="BX1193">
        <v>0</v>
      </c>
      <c r="BY1193">
        <v>0</v>
      </c>
      <c r="BZ1193">
        <v>1</v>
      </c>
      <c r="CA1193">
        <v>0</v>
      </c>
      <c r="CB1193">
        <v>1</v>
      </c>
      <c r="CC1193">
        <v>1</v>
      </c>
      <c r="CD1193">
        <v>0</v>
      </c>
      <c r="CE1193" s="15">
        <v>0</v>
      </c>
      <c r="CF1193">
        <v>1.159</v>
      </c>
      <c r="CG1193">
        <v>73</v>
      </c>
      <c r="CH1193">
        <v>1</v>
      </c>
      <c r="CI1193">
        <v>0</v>
      </c>
      <c r="CJ1193">
        <v>35</v>
      </c>
      <c r="CK1193" s="28" t="s">
        <v>80</v>
      </c>
    </row>
    <row r="1194" spans="1:89" x14ac:dyDescent="0.35">
      <c r="A1194">
        <v>1193</v>
      </c>
      <c r="B1194">
        <v>80</v>
      </c>
      <c r="C1194" s="21" t="s">
        <v>249</v>
      </c>
      <c r="D1194" s="11">
        <v>4.3348960249571578</v>
      </c>
      <c r="E1194" s="12">
        <v>0.43413624601176892</v>
      </c>
      <c r="F1194" s="7">
        <v>9.9851050557977228</v>
      </c>
      <c r="G1194" s="8">
        <v>0</v>
      </c>
      <c r="H1194" s="9">
        <v>0</v>
      </c>
      <c r="I1194" s="9">
        <v>1</v>
      </c>
      <c r="J1194" s="9">
        <v>0</v>
      </c>
      <c r="K1194" s="9">
        <v>0</v>
      </c>
      <c r="L1194" s="8">
        <v>6387</v>
      </c>
      <c r="M1194" s="9">
        <v>27</v>
      </c>
      <c r="N1194" s="9">
        <f t="shared" si="193"/>
        <v>6359</v>
      </c>
      <c r="O1194" s="9">
        <f t="shared" si="194"/>
        <v>21</v>
      </c>
      <c r="P1194" s="7">
        <f t="shared" si="198"/>
        <v>7.4849999999999994</v>
      </c>
      <c r="Q1194" s="7">
        <v>11.77</v>
      </c>
      <c r="R1194" s="9">
        <v>0</v>
      </c>
      <c r="S1194" s="9">
        <v>1</v>
      </c>
      <c r="T1194" s="9">
        <v>1</v>
      </c>
      <c r="U1194" s="9">
        <v>0</v>
      </c>
      <c r="V1194" s="9">
        <v>0</v>
      </c>
      <c r="W1194" s="25">
        <v>0</v>
      </c>
      <c r="X1194" s="9">
        <v>0</v>
      </c>
      <c r="Y1194" s="9">
        <v>1</v>
      </c>
      <c r="Z1194" s="25">
        <v>0</v>
      </c>
      <c r="AA1194" s="9">
        <v>1</v>
      </c>
      <c r="AB1194" s="25">
        <v>0</v>
      </c>
      <c r="AC1194" s="17">
        <v>2004</v>
      </c>
      <c r="AD1194" s="27">
        <v>0.28499999999999998</v>
      </c>
      <c r="AE1194" s="27">
        <v>0.28499999999999998</v>
      </c>
      <c r="AF1194" s="27">
        <v>0.13</v>
      </c>
      <c r="AG1194" s="34">
        <v>0.3</v>
      </c>
      <c r="AH1194" s="33">
        <v>1</v>
      </c>
      <c r="AI1194" s="15">
        <v>0</v>
      </c>
      <c r="AJ1194">
        <v>0.62</v>
      </c>
      <c r="AK1194" s="31">
        <v>0.38</v>
      </c>
      <c r="AL1194">
        <v>1</v>
      </c>
      <c r="AM1194" s="31">
        <v>0</v>
      </c>
      <c r="AN1194">
        <v>1</v>
      </c>
      <c r="AO1194" s="15">
        <v>0</v>
      </c>
      <c r="AP1194" t="s">
        <v>87</v>
      </c>
      <c r="AQ1194" s="15" t="s">
        <v>87</v>
      </c>
      <c r="AR1194" s="15" t="s">
        <v>200</v>
      </c>
      <c r="AS1194">
        <v>1</v>
      </c>
      <c r="AT1194">
        <v>0</v>
      </c>
      <c r="AU1194">
        <v>0</v>
      </c>
      <c r="AV1194">
        <v>0</v>
      </c>
      <c r="AW1194">
        <v>0</v>
      </c>
      <c r="AX1194">
        <v>0</v>
      </c>
      <c r="AY1194" s="15">
        <v>0</v>
      </c>
      <c r="AZ1194">
        <v>1</v>
      </c>
      <c r="BA1194">
        <v>0</v>
      </c>
      <c r="BB1194" s="15">
        <v>0</v>
      </c>
      <c r="BC1194">
        <v>18496</v>
      </c>
      <c r="BD1194">
        <v>1700</v>
      </c>
      <c r="BE1194" s="21">
        <v>0.89800000000000002</v>
      </c>
      <c r="BF1194" s="21">
        <v>39.950000000000003</v>
      </c>
      <c r="BG1194">
        <v>1</v>
      </c>
      <c r="BH1194">
        <v>0</v>
      </c>
      <c r="BI1194">
        <v>0</v>
      </c>
      <c r="BJ1194">
        <v>0</v>
      </c>
      <c r="BK1194">
        <v>0</v>
      </c>
      <c r="BL1194" s="15">
        <v>0</v>
      </c>
      <c r="BM1194">
        <v>0</v>
      </c>
      <c r="BN1194">
        <v>0</v>
      </c>
      <c r="BO1194">
        <v>0</v>
      </c>
      <c r="BP1194" s="15">
        <v>1</v>
      </c>
      <c r="BQ1194">
        <v>0</v>
      </c>
      <c r="BR1194">
        <v>0</v>
      </c>
      <c r="BS1194" s="15">
        <v>0</v>
      </c>
      <c r="BT1194">
        <v>1</v>
      </c>
      <c r="BU1194">
        <v>0</v>
      </c>
      <c r="BV1194">
        <v>0</v>
      </c>
      <c r="BW1194">
        <v>0</v>
      </c>
      <c r="BX1194">
        <v>0</v>
      </c>
      <c r="BY1194">
        <v>0</v>
      </c>
      <c r="BZ1194">
        <v>1</v>
      </c>
      <c r="CA1194">
        <v>0</v>
      </c>
      <c r="CB1194">
        <v>1</v>
      </c>
      <c r="CC1194">
        <v>1</v>
      </c>
      <c r="CD1194">
        <v>0</v>
      </c>
      <c r="CE1194" s="15">
        <v>0</v>
      </c>
      <c r="CF1194">
        <v>1.159</v>
      </c>
      <c r="CG1194">
        <v>73</v>
      </c>
      <c r="CH1194">
        <v>1</v>
      </c>
      <c r="CI1194">
        <v>0</v>
      </c>
      <c r="CJ1194">
        <v>35</v>
      </c>
      <c r="CK1194" s="28" t="s">
        <v>80</v>
      </c>
    </row>
    <row r="1195" spans="1:89" x14ac:dyDescent="0.35">
      <c r="A1195">
        <v>1194</v>
      </c>
      <c r="B1195">
        <v>80</v>
      </c>
      <c r="C1195" s="21" t="s">
        <v>249</v>
      </c>
      <c r="D1195" s="11">
        <v>0.78445394139614599</v>
      </c>
      <c r="E1195" s="12">
        <v>0.14425255812222729</v>
      </c>
      <c r="F1195" s="7">
        <v>5.4380591346703646</v>
      </c>
      <c r="G1195" s="8">
        <v>0</v>
      </c>
      <c r="H1195" s="9">
        <v>0</v>
      </c>
      <c r="I1195" s="9">
        <v>1</v>
      </c>
      <c r="J1195" s="9">
        <v>0</v>
      </c>
      <c r="K1195" s="9">
        <v>0</v>
      </c>
      <c r="L1195" s="8">
        <v>6357</v>
      </c>
      <c r="M1195" s="9">
        <v>27</v>
      </c>
      <c r="N1195" s="9">
        <f t="shared" si="193"/>
        <v>6329</v>
      </c>
      <c r="O1195" s="9">
        <f t="shared" si="194"/>
        <v>21</v>
      </c>
      <c r="P1195" s="7">
        <f t="shared" si="198"/>
        <v>7.4849999999999994</v>
      </c>
      <c r="Q1195" s="7">
        <v>11.77</v>
      </c>
      <c r="R1195" s="9">
        <v>0</v>
      </c>
      <c r="S1195" s="9">
        <v>1</v>
      </c>
      <c r="T1195" s="9">
        <v>1</v>
      </c>
      <c r="U1195" s="9">
        <v>0</v>
      </c>
      <c r="V1195" s="9">
        <v>0</v>
      </c>
      <c r="W1195" s="25">
        <v>0</v>
      </c>
      <c r="X1195" s="9">
        <v>0</v>
      </c>
      <c r="Y1195" s="9">
        <v>1</v>
      </c>
      <c r="Z1195" s="25">
        <v>0</v>
      </c>
      <c r="AA1195" s="9">
        <v>1</v>
      </c>
      <c r="AB1195" s="25">
        <v>0</v>
      </c>
      <c r="AC1195" s="17">
        <v>2004</v>
      </c>
      <c r="AD1195" s="27">
        <v>0.28499999999999998</v>
      </c>
      <c r="AE1195" s="27">
        <v>0.28499999999999998</v>
      </c>
      <c r="AF1195" s="27">
        <v>0.13</v>
      </c>
      <c r="AG1195" s="34">
        <v>0.3</v>
      </c>
      <c r="AH1195" s="33">
        <v>1</v>
      </c>
      <c r="AI1195" s="15">
        <v>0</v>
      </c>
      <c r="AJ1195">
        <v>0.62</v>
      </c>
      <c r="AK1195" s="31">
        <v>0.38</v>
      </c>
      <c r="AL1195">
        <v>1</v>
      </c>
      <c r="AM1195" s="31">
        <v>0</v>
      </c>
      <c r="AN1195">
        <v>1</v>
      </c>
      <c r="AO1195" s="15">
        <v>0</v>
      </c>
      <c r="AP1195" t="s">
        <v>87</v>
      </c>
      <c r="AQ1195" s="15" t="s">
        <v>87</v>
      </c>
      <c r="AR1195" s="15" t="s">
        <v>200</v>
      </c>
      <c r="AS1195">
        <v>1</v>
      </c>
      <c r="AT1195">
        <v>0</v>
      </c>
      <c r="AU1195">
        <v>0</v>
      </c>
      <c r="AV1195">
        <v>0</v>
      </c>
      <c r="AW1195">
        <v>0</v>
      </c>
      <c r="AX1195">
        <v>0</v>
      </c>
      <c r="AY1195" s="15">
        <v>0</v>
      </c>
      <c r="AZ1195">
        <v>1</v>
      </c>
      <c r="BA1195">
        <v>0</v>
      </c>
      <c r="BB1195" s="15">
        <v>0</v>
      </c>
      <c r="BC1195">
        <v>18496</v>
      </c>
      <c r="BD1195">
        <v>1700</v>
      </c>
      <c r="BE1195" s="21">
        <v>0.89800000000000002</v>
      </c>
      <c r="BF1195" s="21">
        <v>39.950000000000003</v>
      </c>
      <c r="BG1195">
        <v>1</v>
      </c>
      <c r="BH1195">
        <v>0</v>
      </c>
      <c r="BI1195">
        <v>0</v>
      </c>
      <c r="BJ1195">
        <v>0</v>
      </c>
      <c r="BK1195">
        <v>0</v>
      </c>
      <c r="BL1195" s="15">
        <v>0</v>
      </c>
      <c r="BM1195">
        <v>0</v>
      </c>
      <c r="BN1195">
        <v>0</v>
      </c>
      <c r="BO1195">
        <v>0</v>
      </c>
      <c r="BP1195" s="15">
        <v>1</v>
      </c>
      <c r="BQ1195">
        <v>0</v>
      </c>
      <c r="BR1195">
        <v>0</v>
      </c>
      <c r="BS1195" s="15">
        <v>0</v>
      </c>
      <c r="BT1195">
        <v>1</v>
      </c>
      <c r="BU1195">
        <v>0</v>
      </c>
      <c r="BV1195">
        <v>0</v>
      </c>
      <c r="BW1195">
        <v>0</v>
      </c>
      <c r="BX1195">
        <v>0</v>
      </c>
      <c r="BY1195">
        <v>0</v>
      </c>
      <c r="BZ1195">
        <v>1</v>
      </c>
      <c r="CA1195">
        <v>0</v>
      </c>
      <c r="CB1195">
        <v>1</v>
      </c>
      <c r="CC1195">
        <v>1</v>
      </c>
      <c r="CD1195">
        <v>0</v>
      </c>
      <c r="CE1195" s="15">
        <v>0</v>
      </c>
      <c r="CF1195">
        <v>1.159</v>
      </c>
      <c r="CG1195">
        <v>73</v>
      </c>
      <c r="CH1195">
        <v>1</v>
      </c>
      <c r="CI1195">
        <v>0</v>
      </c>
      <c r="CJ1195">
        <v>35</v>
      </c>
      <c r="CK1195" s="28" t="s">
        <v>80</v>
      </c>
    </row>
    <row r="1196" spans="1:89" x14ac:dyDescent="0.35">
      <c r="A1196">
        <v>1195</v>
      </c>
      <c r="B1196">
        <v>80</v>
      </c>
      <c r="C1196" s="21" t="s">
        <v>249</v>
      </c>
      <c r="D1196" s="11">
        <v>2.9563014098699991</v>
      </c>
      <c r="E1196" s="12">
        <v>0.69022829146567344</v>
      </c>
      <c r="F1196" s="7">
        <v>4.2830777098290271</v>
      </c>
      <c r="G1196" s="8">
        <v>0</v>
      </c>
      <c r="H1196" s="9">
        <v>0</v>
      </c>
      <c r="I1196" s="9">
        <v>1</v>
      </c>
      <c r="J1196" s="9">
        <v>0</v>
      </c>
      <c r="K1196" s="9">
        <v>0</v>
      </c>
      <c r="L1196" s="8">
        <v>6357</v>
      </c>
      <c r="M1196" s="9">
        <v>27</v>
      </c>
      <c r="N1196" s="9">
        <f t="shared" si="193"/>
        <v>6329</v>
      </c>
      <c r="O1196" s="9">
        <f t="shared" si="194"/>
        <v>21</v>
      </c>
      <c r="P1196" s="7">
        <f t="shared" si="198"/>
        <v>7.4849999999999994</v>
      </c>
      <c r="Q1196" s="7">
        <v>11.77</v>
      </c>
      <c r="R1196" s="9">
        <v>0</v>
      </c>
      <c r="S1196" s="9">
        <v>1</v>
      </c>
      <c r="T1196" s="9">
        <v>1</v>
      </c>
      <c r="U1196" s="9">
        <v>0</v>
      </c>
      <c r="V1196" s="9">
        <v>0</v>
      </c>
      <c r="W1196" s="25">
        <v>0</v>
      </c>
      <c r="X1196" s="9">
        <v>0</v>
      </c>
      <c r="Y1196" s="9">
        <v>1</v>
      </c>
      <c r="Z1196" s="25">
        <v>0</v>
      </c>
      <c r="AA1196" s="9">
        <v>1</v>
      </c>
      <c r="AB1196" s="25">
        <v>0</v>
      </c>
      <c r="AC1196" s="17">
        <v>2004</v>
      </c>
      <c r="AD1196" s="27">
        <v>0.28499999999999998</v>
      </c>
      <c r="AE1196" s="27">
        <v>0.28499999999999998</v>
      </c>
      <c r="AF1196" s="27">
        <v>0.13</v>
      </c>
      <c r="AG1196" s="34">
        <v>0.3</v>
      </c>
      <c r="AH1196" s="33">
        <v>1</v>
      </c>
      <c r="AI1196" s="15">
        <v>0</v>
      </c>
      <c r="AJ1196">
        <v>0.62</v>
      </c>
      <c r="AK1196" s="31">
        <v>0.38</v>
      </c>
      <c r="AL1196">
        <v>1</v>
      </c>
      <c r="AM1196" s="31">
        <v>0</v>
      </c>
      <c r="AN1196">
        <v>1</v>
      </c>
      <c r="AO1196" s="15">
        <v>0</v>
      </c>
      <c r="AP1196" t="s">
        <v>87</v>
      </c>
      <c r="AQ1196" s="15" t="s">
        <v>87</v>
      </c>
      <c r="AR1196" s="15" t="s">
        <v>200</v>
      </c>
      <c r="AS1196">
        <v>1</v>
      </c>
      <c r="AT1196">
        <v>0</v>
      </c>
      <c r="AU1196">
        <v>0</v>
      </c>
      <c r="AV1196">
        <v>0</v>
      </c>
      <c r="AW1196">
        <v>0</v>
      </c>
      <c r="AX1196">
        <v>0</v>
      </c>
      <c r="AY1196" s="15">
        <v>0</v>
      </c>
      <c r="AZ1196">
        <v>1</v>
      </c>
      <c r="BA1196">
        <v>0</v>
      </c>
      <c r="BB1196" s="15">
        <v>0</v>
      </c>
      <c r="BC1196">
        <v>18496</v>
      </c>
      <c r="BD1196">
        <v>1700</v>
      </c>
      <c r="BE1196" s="21">
        <v>0.89800000000000002</v>
      </c>
      <c r="BF1196" s="21">
        <v>39.950000000000003</v>
      </c>
      <c r="BG1196">
        <v>1</v>
      </c>
      <c r="BH1196">
        <v>0</v>
      </c>
      <c r="BI1196">
        <v>0</v>
      </c>
      <c r="BJ1196">
        <v>0</v>
      </c>
      <c r="BK1196">
        <v>0</v>
      </c>
      <c r="BL1196" s="15">
        <v>0</v>
      </c>
      <c r="BM1196">
        <v>0</v>
      </c>
      <c r="BN1196">
        <v>0</v>
      </c>
      <c r="BO1196">
        <v>0</v>
      </c>
      <c r="BP1196" s="15">
        <v>1</v>
      </c>
      <c r="BQ1196">
        <v>0</v>
      </c>
      <c r="BR1196">
        <v>0</v>
      </c>
      <c r="BS1196" s="15">
        <v>0</v>
      </c>
      <c r="BT1196">
        <v>1</v>
      </c>
      <c r="BU1196">
        <v>0</v>
      </c>
      <c r="BV1196">
        <v>0</v>
      </c>
      <c r="BW1196">
        <v>0</v>
      </c>
      <c r="BX1196">
        <v>0</v>
      </c>
      <c r="BY1196">
        <v>0</v>
      </c>
      <c r="BZ1196">
        <v>1</v>
      </c>
      <c r="CA1196">
        <v>0</v>
      </c>
      <c r="CB1196">
        <v>1</v>
      </c>
      <c r="CC1196">
        <v>1</v>
      </c>
      <c r="CD1196">
        <v>0</v>
      </c>
      <c r="CE1196" s="15">
        <v>0</v>
      </c>
      <c r="CF1196">
        <v>1.159</v>
      </c>
      <c r="CG1196">
        <v>73</v>
      </c>
      <c r="CH1196">
        <v>1</v>
      </c>
      <c r="CI1196">
        <v>0</v>
      </c>
      <c r="CJ1196">
        <v>35</v>
      </c>
      <c r="CK1196" s="28" t="s">
        <v>80</v>
      </c>
    </row>
    <row r="1197" spans="1:89" x14ac:dyDescent="0.35">
      <c r="A1197">
        <v>1196</v>
      </c>
      <c r="B1197">
        <v>80</v>
      </c>
      <c r="C1197" s="21" t="s">
        <v>249</v>
      </c>
      <c r="D1197" s="11">
        <v>4.1362250582416937</v>
      </c>
      <c r="E1197" s="12">
        <v>0.40639604033110932</v>
      </c>
      <c r="F1197" s="7">
        <v>10.177818304705241</v>
      </c>
      <c r="G1197" s="8">
        <v>0</v>
      </c>
      <c r="H1197" s="9">
        <v>0</v>
      </c>
      <c r="I1197" s="9">
        <v>1</v>
      </c>
      <c r="J1197" s="9">
        <v>0</v>
      </c>
      <c r="K1197" s="9">
        <v>0</v>
      </c>
      <c r="L1197" s="8">
        <v>6357</v>
      </c>
      <c r="M1197" s="9">
        <v>27</v>
      </c>
      <c r="N1197" s="9">
        <f t="shared" si="193"/>
        <v>6329</v>
      </c>
      <c r="O1197" s="9">
        <f t="shared" si="194"/>
        <v>21</v>
      </c>
      <c r="P1197" s="7">
        <f t="shared" si="198"/>
        <v>7.4849999999999994</v>
      </c>
      <c r="Q1197" s="7">
        <v>11.77</v>
      </c>
      <c r="R1197" s="9">
        <v>0</v>
      </c>
      <c r="S1197" s="9">
        <v>1</v>
      </c>
      <c r="T1197" s="9">
        <v>1</v>
      </c>
      <c r="U1197" s="9">
        <v>0</v>
      </c>
      <c r="V1197" s="9">
        <v>0</v>
      </c>
      <c r="W1197" s="25">
        <v>0</v>
      </c>
      <c r="X1197" s="9">
        <v>0</v>
      </c>
      <c r="Y1197" s="9">
        <v>1</v>
      </c>
      <c r="Z1197" s="25">
        <v>0</v>
      </c>
      <c r="AA1197" s="9">
        <v>1</v>
      </c>
      <c r="AB1197" s="25">
        <v>0</v>
      </c>
      <c r="AC1197" s="17">
        <v>2004</v>
      </c>
      <c r="AD1197" s="27">
        <v>0.28499999999999998</v>
      </c>
      <c r="AE1197" s="27">
        <v>0.28499999999999998</v>
      </c>
      <c r="AF1197" s="27">
        <v>0.13</v>
      </c>
      <c r="AG1197" s="34">
        <v>0.3</v>
      </c>
      <c r="AH1197" s="33">
        <v>1</v>
      </c>
      <c r="AI1197" s="15">
        <v>0</v>
      </c>
      <c r="AJ1197">
        <v>0.62</v>
      </c>
      <c r="AK1197" s="31">
        <v>0.38</v>
      </c>
      <c r="AL1197">
        <v>1</v>
      </c>
      <c r="AM1197" s="31">
        <v>0</v>
      </c>
      <c r="AN1197">
        <v>1</v>
      </c>
      <c r="AO1197" s="15">
        <v>0</v>
      </c>
      <c r="AP1197" t="s">
        <v>87</v>
      </c>
      <c r="AQ1197" s="15" t="s">
        <v>87</v>
      </c>
      <c r="AR1197" s="15" t="s">
        <v>200</v>
      </c>
      <c r="AS1197">
        <v>1</v>
      </c>
      <c r="AT1197">
        <v>0</v>
      </c>
      <c r="AU1197">
        <v>0</v>
      </c>
      <c r="AV1197">
        <v>0</v>
      </c>
      <c r="AW1197">
        <v>0</v>
      </c>
      <c r="AX1197">
        <v>0</v>
      </c>
      <c r="AY1197" s="15">
        <v>0</v>
      </c>
      <c r="AZ1197">
        <v>1</v>
      </c>
      <c r="BA1197">
        <v>0</v>
      </c>
      <c r="BB1197" s="15">
        <v>0</v>
      </c>
      <c r="BC1197">
        <v>18496</v>
      </c>
      <c r="BD1197">
        <v>1700</v>
      </c>
      <c r="BE1197" s="21">
        <v>0.89800000000000002</v>
      </c>
      <c r="BF1197" s="21">
        <v>39.950000000000003</v>
      </c>
      <c r="BG1197">
        <v>1</v>
      </c>
      <c r="BH1197">
        <v>0</v>
      </c>
      <c r="BI1197">
        <v>0</v>
      </c>
      <c r="BJ1197">
        <v>0</v>
      </c>
      <c r="BK1197">
        <v>0</v>
      </c>
      <c r="BL1197" s="15">
        <v>0</v>
      </c>
      <c r="BM1197">
        <v>0</v>
      </c>
      <c r="BN1197">
        <v>0</v>
      </c>
      <c r="BO1197">
        <v>0</v>
      </c>
      <c r="BP1197" s="15">
        <v>1</v>
      </c>
      <c r="BQ1197">
        <v>0</v>
      </c>
      <c r="BR1197">
        <v>0</v>
      </c>
      <c r="BS1197" s="15">
        <v>0</v>
      </c>
      <c r="BT1197">
        <v>1</v>
      </c>
      <c r="BU1197">
        <v>0</v>
      </c>
      <c r="BV1197">
        <v>0</v>
      </c>
      <c r="BW1197">
        <v>0</v>
      </c>
      <c r="BX1197">
        <v>0</v>
      </c>
      <c r="BY1197">
        <v>0</v>
      </c>
      <c r="BZ1197">
        <v>1</v>
      </c>
      <c r="CA1197">
        <v>0</v>
      </c>
      <c r="CB1197">
        <v>1</v>
      </c>
      <c r="CC1197">
        <v>1</v>
      </c>
      <c r="CD1197">
        <v>0</v>
      </c>
      <c r="CE1197" s="15">
        <v>0</v>
      </c>
      <c r="CF1197">
        <v>1.159</v>
      </c>
      <c r="CG1197">
        <v>73</v>
      </c>
      <c r="CH1197">
        <v>1</v>
      </c>
      <c r="CI1197">
        <v>0</v>
      </c>
      <c r="CJ1197">
        <v>35</v>
      </c>
      <c r="CK1197" s="28" t="s">
        <v>80</v>
      </c>
    </row>
    <row r="1198" spans="1:89" x14ac:dyDescent="0.35">
      <c r="A1198">
        <v>1197</v>
      </c>
      <c r="B1198">
        <v>80</v>
      </c>
      <c r="C1198" s="21" t="s">
        <v>249</v>
      </c>
      <c r="D1198" s="11">
        <v>0.86443540238798633</v>
      </c>
      <c r="E1198" s="12">
        <v>0.17561076122606331</v>
      </c>
      <c r="F1198" s="7">
        <v>4.922451200329351</v>
      </c>
      <c r="G1198" s="8">
        <v>0</v>
      </c>
      <c r="H1198" s="9">
        <v>0</v>
      </c>
      <c r="I1198" s="9">
        <v>1</v>
      </c>
      <c r="J1198" s="9">
        <v>0</v>
      </c>
      <c r="K1198" s="9">
        <v>0</v>
      </c>
      <c r="L1198" s="8">
        <v>4961</v>
      </c>
      <c r="M1198" s="9">
        <v>27</v>
      </c>
      <c r="N1198" s="9">
        <f t="shared" si="193"/>
        <v>4933</v>
      </c>
      <c r="O1198" s="9">
        <f t="shared" si="194"/>
        <v>21</v>
      </c>
      <c r="P1198" s="7">
        <f t="shared" si="198"/>
        <v>7.4849999999999994</v>
      </c>
      <c r="Q1198" s="7">
        <v>11.77</v>
      </c>
      <c r="R1198" s="9">
        <v>0</v>
      </c>
      <c r="S1198" s="9">
        <v>1</v>
      </c>
      <c r="T1198" s="9">
        <v>1</v>
      </c>
      <c r="U1198" s="9">
        <v>0</v>
      </c>
      <c r="V1198" s="9">
        <v>0</v>
      </c>
      <c r="W1198" s="25">
        <v>0</v>
      </c>
      <c r="X1198" s="9">
        <v>0</v>
      </c>
      <c r="Y1198" s="9">
        <v>1</v>
      </c>
      <c r="Z1198" s="25">
        <v>0</v>
      </c>
      <c r="AA1198" s="9">
        <v>1</v>
      </c>
      <c r="AB1198" s="25">
        <v>0</v>
      </c>
      <c r="AC1198" s="17">
        <v>2004</v>
      </c>
      <c r="AD1198" s="27">
        <v>0.28499999999999998</v>
      </c>
      <c r="AE1198" s="27">
        <v>0.28499999999999998</v>
      </c>
      <c r="AF1198" s="27">
        <v>0.13</v>
      </c>
      <c r="AG1198" s="34">
        <v>0.3</v>
      </c>
      <c r="AH1198" s="33">
        <v>1</v>
      </c>
      <c r="AI1198" s="15">
        <v>0</v>
      </c>
      <c r="AJ1198">
        <v>0.62</v>
      </c>
      <c r="AK1198" s="31">
        <v>0.38</v>
      </c>
      <c r="AL1198">
        <v>1</v>
      </c>
      <c r="AM1198" s="31">
        <v>0</v>
      </c>
      <c r="AN1198">
        <v>1</v>
      </c>
      <c r="AO1198" s="15">
        <v>0</v>
      </c>
      <c r="AP1198" t="s">
        <v>87</v>
      </c>
      <c r="AQ1198" s="15" t="s">
        <v>87</v>
      </c>
      <c r="AR1198" s="15" t="s">
        <v>200</v>
      </c>
      <c r="AS1198">
        <v>1</v>
      </c>
      <c r="AT1198">
        <v>0</v>
      </c>
      <c r="AU1198">
        <v>0</v>
      </c>
      <c r="AV1198">
        <v>0</v>
      </c>
      <c r="AW1198">
        <v>0</v>
      </c>
      <c r="AX1198">
        <v>0</v>
      </c>
      <c r="AY1198" s="15">
        <v>0</v>
      </c>
      <c r="AZ1198">
        <v>1</v>
      </c>
      <c r="BA1198">
        <v>0</v>
      </c>
      <c r="BB1198" s="15">
        <v>0</v>
      </c>
      <c r="BC1198">
        <v>18496</v>
      </c>
      <c r="BD1198">
        <v>1700</v>
      </c>
      <c r="BE1198" s="21">
        <v>0.89800000000000002</v>
      </c>
      <c r="BF1198" s="21">
        <v>39.950000000000003</v>
      </c>
      <c r="BG1198">
        <v>1</v>
      </c>
      <c r="BH1198">
        <v>0</v>
      </c>
      <c r="BI1198">
        <v>0</v>
      </c>
      <c r="BJ1198">
        <v>0</v>
      </c>
      <c r="BK1198">
        <v>0</v>
      </c>
      <c r="BL1198" s="15">
        <v>0</v>
      </c>
      <c r="BM1198">
        <v>0</v>
      </c>
      <c r="BN1198">
        <v>0</v>
      </c>
      <c r="BO1198">
        <v>0</v>
      </c>
      <c r="BP1198" s="15">
        <v>1</v>
      </c>
      <c r="BQ1198">
        <v>0</v>
      </c>
      <c r="BR1198">
        <v>0</v>
      </c>
      <c r="BS1198" s="15">
        <v>0</v>
      </c>
      <c r="BT1198">
        <v>1</v>
      </c>
      <c r="BU1198">
        <v>0</v>
      </c>
      <c r="BV1198">
        <v>0</v>
      </c>
      <c r="BW1198">
        <v>0</v>
      </c>
      <c r="BX1198">
        <v>0</v>
      </c>
      <c r="BY1198">
        <v>0</v>
      </c>
      <c r="BZ1198">
        <v>1</v>
      </c>
      <c r="CA1198">
        <v>0</v>
      </c>
      <c r="CB1198">
        <v>1</v>
      </c>
      <c r="CC1198">
        <v>1</v>
      </c>
      <c r="CD1198">
        <v>0</v>
      </c>
      <c r="CE1198" s="15">
        <v>0</v>
      </c>
      <c r="CF1198">
        <v>1.159</v>
      </c>
      <c r="CG1198">
        <v>73</v>
      </c>
      <c r="CH1198">
        <v>1</v>
      </c>
      <c r="CI1198">
        <v>0</v>
      </c>
      <c r="CJ1198">
        <v>35</v>
      </c>
      <c r="CK1198" s="28" t="s">
        <v>80</v>
      </c>
    </row>
    <row r="1199" spans="1:89" x14ac:dyDescent="0.35">
      <c r="A1199">
        <v>1198</v>
      </c>
      <c r="B1199">
        <v>80</v>
      </c>
      <c r="C1199" s="21" t="s">
        <v>249</v>
      </c>
      <c r="D1199" s="11">
        <v>3.2956920689338309</v>
      </c>
      <c r="E1199" s="12">
        <v>0.82430283513478619</v>
      </c>
      <c r="F1199" s="7">
        <v>3.998156901152639</v>
      </c>
      <c r="G1199" s="8">
        <v>0</v>
      </c>
      <c r="H1199" s="9">
        <v>0</v>
      </c>
      <c r="I1199" s="9">
        <v>1</v>
      </c>
      <c r="J1199" s="9">
        <v>0</v>
      </c>
      <c r="K1199" s="9">
        <v>0</v>
      </c>
      <c r="L1199" s="8">
        <v>4961</v>
      </c>
      <c r="M1199" s="9">
        <v>27</v>
      </c>
      <c r="N1199" s="9">
        <f t="shared" si="193"/>
        <v>4933</v>
      </c>
      <c r="O1199" s="9">
        <f t="shared" si="194"/>
        <v>21</v>
      </c>
      <c r="P1199" s="7">
        <f t="shared" si="198"/>
        <v>7.4849999999999994</v>
      </c>
      <c r="Q1199" s="7">
        <v>11.77</v>
      </c>
      <c r="R1199" s="9">
        <v>0</v>
      </c>
      <c r="S1199" s="9">
        <v>1</v>
      </c>
      <c r="T1199" s="9">
        <v>1</v>
      </c>
      <c r="U1199" s="9">
        <v>0</v>
      </c>
      <c r="V1199" s="9">
        <v>0</v>
      </c>
      <c r="W1199" s="25">
        <v>0</v>
      </c>
      <c r="X1199" s="9">
        <v>0</v>
      </c>
      <c r="Y1199" s="9">
        <v>1</v>
      </c>
      <c r="Z1199" s="25">
        <v>0</v>
      </c>
      <c r="AA1199" s="9">
        <v>1</v>
      </c>
      <c r="AB1199" s="25">
        <v>0</v>
      </c>
      <c r="AC1199" s="17">
        <v>2004</v>
      </c>
      <c r="AD1199" s="27">
        <v>0.28499999999999998</v>
      </c>
      <c r="AE1199" s="27">
        <v>0.28499999999999998</v>
      </c>
      <c r="AF1199" s="27">
        <v>0.13</v>
      </c>
      <c r="AG1199" s="34">
        <v>0.3</v>
      </c>
      <c r="AH1199" s="33">
        <v>1</v>
      </c>
      <c r="AI1199" s="15">
        <v>0</v>
      </c>
      <c r="AJ1199">
        <v>0.62</v>
      </c>
      <c r="AK1199" s="31">
        <v>0.38</v>
      </c>
      <c r="AL1199">
        <v>1</v>
      </c>
      <c r="AM1199" s="31">
        <v>0</v>
      </c>
      <c r="AN1199">
        <v>1</v>
      </c>
      <c r="AO1199" s="15">
        <v>0</v>
      </c>
      <c r="AP1199" t="s">
        <v>87</v>
      </c>
      <c r="AQ1199" s="15" t="s">
        <v>87</v>
      </c>
      <c r="AR1199" s="15" t="s">
        <v>200</v>
      </c>
      <c r="AS1199">
        <v>1</v>
      </c>
      <c r="AT1199">
        <v>0</v>
      </c>
      <c r="AU1199">
        <v>0</v>
      </c>
      <c r="AV1199">
        <v>0</v>
      </c>
      <c r="AW1199">
        <v>0</v>
      </c>
      <c r="AX1199">
        <v>0</v>
      </c>
      <c r="AY1199" s="15">
        <v>0</v>
      </c>
      <c r="AZ1199">
        <v>1</v>
      </c>
      <c r="BA1199">
        <v>0</v>
      </c>
      <c r="BB1199" s="15">
        <v>0</v>
      </c>
      <c r="BC1199">
        <v>18496</v>
      </c>
      <c r="BD1199">
        <v>1700</v>
      </c>
      <c r="BE1199" s="21">
        <v>0.89800000000000002</v>
      </c>
      <c r="BF1199" s="21">
        <v>39.950000000000003</v>
      </c>
      <c r="BG1199">
        <v>1</v>
      </c>
      <c r="BH1199">
        <v>0</v>
      </c>
      <c r="BI1199">
        <v>0</v>
      </c>
      <c r="BJ1199">
        <v>0</v>
      </c>
      <c r="BK1199">
        <v>0</v>
      </c>
      <c r="BL1199" s="15">
        <v>0</v>
      </c>
      <c r="BM1199">
        <v>0</v>
      </c>
      <c r="BN1199">
        <v>0</v>
      </c>
      <c r="BO1199">
        <v>0</v>
      </c>
      <c r="BP1199" s="15">
        <v>1</v>
      </c>
      <c r="BQ1199">
        <v>0</v>
      </c>
      <c r="BR1199">
        <v>0</v>
      </c>
      <c r="BS1199" s="15">
        <v>0</v>
      </c>
      <c r="BT1199">
        <v>1</v>
      </c>
      <c r="BU1199">
        <v>0</v>
      </c>
      <c r="BV1199">
        <v>0</v>
      </c>
      <c r="BW1199">
        <v>0</v>
      </c>
      <c r="BX1199">
        <v>0</v>
      </c>
      <c r="BY1199">
        <v>0</v>
      </c>
      <c r="BZ1199">
        <v>1</v>
      </c>
      <c r="CA1199">
        <v>0</v>
      </c>
      <c r="CB1199">
        <v>1</v>
      </c>
      <c r="CC1199">
        <v>1</v>
      </c>
      <c r="CD1199">
        <v>0</v>
      </c>
      <c r="CE1199" s="15">
        <v>0</v>
      </c>
      <c r="CF1199">
        <v>1.159</v>
      </c>
      <c r="CG1199">
        <v>73</v>
      </c>
      <c r="CH1199">
        <v>1</v>
      </c>
      <c r="CI1199">
        <v>0</v>
      </c>
      <c r="CJ1199">
        <v>35</v>
      </c>
      <c r="CK1199" s="28" t="s">
        <v>80</v>
      </c>
    </row>
    <row r="1200" spans="1:89" x14ac:dyDescent="0.35">
      <c r="A1200">
        <v>1199</v>
      </c>
      <c r="B1200">
        <v>80</v>
      </c>
      <c r="C1200" s="21" t="s">
        <v>249</v>
      </c>
      <c r="D1200" s="11">
        <v>4.0697480214584081</v>
      </c>
      <c r="E1200" s="12">
        <v>0.46789295386537472</v>
      </c>
      <c r="F1200" s="7">
        <v>8.6980322910128365</v>
      </c>
      <c r="G1200" s="8">
        <v>0</v>
      </c>
      <c r="H1200" s="9">
        <v>0</v>
      </c>
      <c r="I1200" s="9">
        <v>1</v>
      </c>
      <c r="J1200" s="9">
        <v>0</v>
      </c>
      <c r="K1200" s="9">
        <v>0</v>
      </c>
      <c r="L1200" s="8">
        <v>4961</v>
      </c>
      <c r="M1200" s="9">
        <v>27</v>
      </c>
      <c r="N1200" s="9">
        <f t="shared" si="193"/>
        <v>4933</v>
      </c>
      <c r="O1200" s="9">
        <f t="shared" si="194"/>
        <v>21</v>
      </c>
      <c r="P1200" s="7">
        <f t="shared" si="198"/>
        <v>7.4849999999999994</v>
      </c>
      <c r="Q1200" s="7">
        <v>11.77</v>
      </c>
      <c r="R1200" s="9">
        <v>0</v>
      </c>
      <c r="S1200" s="9">
        <v>1</v>
      </c>
      <c r="T1200" s="9">
        <v>1</v>
      </c>
      <c r="U1200" s="9">
        <v>0</v>
      </c>
      <c r="V1200" s="9">
        <v>0</v>
      </c>
      <c r="W1200" s="25">
        <v>0</v>
      </c>
      <c r="X1200" s="9">
        <v>0</v>
      </c>
      <c r="Y1200" s="9">
        <v>1</v>
      </c>
      <c r="Z1200" s="25">
        <v>0</v>
      </c>
      <c r="AA1200" s="9">
        <v>1</v>
      </c>
      <c r="AB1200" s="25">
        <v>0</v>
      </c>
      <c r="AC1200" s="17">
        <v>2004</v>
      </c>
      <c r="AD1200" s="27">
        <v>0.28499999999999998</v>
      </c>
      <c r="AE1200" s="27">
        <v>0.28499999999999998</v>
      </c>
      <c r="AF1200" s="27">
        <v>0.13</v>
      </c>
      <c r="AG1200" s="34">
        <v>0.3</v>
      </c>
      <c r="AH1200" s="33">
        <v>1</v>
      </c>
      <c r="AI1200" s="15">
        <v>0</v>
      </c>
      <c r="AJ1200">
        <v>0.62</v>
      </c>
      <c r="AK1200" s="31">
        <v>0.38</v>
      </c>
      <c r="AL1200">
        <v>1</v>
      </c>
      <c r="AM1200" s="31">
        <v>0</v>
      </c>
      <c r="AN1200">
        <v>1</v>
      </c>
      <c r="AO1200" s="15">
        <v>0</v>
      </c>
      <c r="AP1200" t="s">
        <v>87</v>
      </c>
      <c r="AQ1200" s="15" t="s">
        <v>87</v>
      </c>
      <c r="AR1200" s="15" t="s">
        <v>200</v>
      </c>
      <c r="AS1200">
        <v>1</v>
      </c>
      <c r="AT1200">
        <v>0</v>
      </c>
      <c r="AU1200">
        <v>0</v>
      </c>
      <c r="AV1200">
        <v>0</v>
      </c>
      <c r="AW1200">
        <v>0</v>
      </c>
      <c r="AX1200">
        <v>0</v>
      </c>
      <c r="AY1200" s="15">
        <v>0</v>
      </c>
      <c r="AZ1200">
        <v>1</v>
      </c>
      <c r="BA1200">
        <v>0</v>
      </c>
      <c r="BB1200" s="15">
        <v>0</v>
      </c>
      <c r="BC1200">
        <v>18496</v>
      </c>
      <c r="BD1200">
        <v>1700</v>
      </c>
      <c r="BE1200" s="21">
        <v>0.89800000000000002</v>
      </c>
      <c r="BF1200" s="21">
        <v>39.950000000000003</v>
      </c>
      <c r="BG1200">
        <v>1</v>
      </c>
      <c r="BH1200">
        <v>0</v>
      </c>
      <c r="BI1200">
        <v>0</v>
      </c>
      <c r="BJ1200">
        <v>0</v>
      </c>
      <c r="BK1200">
        <v>0</v>
      </c>
      <c r="BL1200" s="15">
        <v>0</v>
      </c>
      <c r="BM1200">
        <v>0</v>
      </c>
      <c r="BN1200">
        <v>0</v>
      </c>
      <c r="BO1200">
        <v>0</v>
      </c>
      <c r="BP1200" s="15">
        <v>1</v>
      </c>
      <c r="BQ1200">
        <v>0</v>
      </c>
      <c r="BR1200">
        <v>0</v>
      </c>
      <c r="BS1200" s="15">
        <v>0</v>
      </c>
      <c r="BT1200">
        <v>1</v>
      </c>
      <c r="BU1200">
        <v>0</v>
      </c>
      <c r="BV1200">
        <v>0</v>
      </c>
      <c r="BW1200">
        <v>0</v>
      </c>
      <c r="BX1200">
        <v>0</v>
      </c>
      <c r="BY1200">
        <v>0</v>
      </c>
      <c r="BZ1200">
        <v>1</v>
      </c>
      <c r="CA1200">
        <v>0</v>
      </c>
      <c r="CB1200">
        <v>1</v>
      </c>
      <c r="CC1200">
        <v>1</v>
      </c>
      <c r="CD1200">
        <v>0</v>
      </c>
      <c r="CE1200" s="15">
        <v>0</v>
      </c>
      <c r="CF1200">
        <v>1.159</v>
      </c>
      <c r="CG1200">
        <v>73</v>
      </c>
      <c r="CH1200">
        <v>1</v>
      </c>
      <c r="CI1200">
        <v>0</v>
      </c>
      <c r="CJ1200">
        <v>35</v>
      </c>
      <c r="CK1200" s="28" t="s">
        <v>80</v>
      </c>
    </row>
    <row r="1201" spans="1:89" x14ac:dyDescent="0.35">
      <c r="A1201">
        <v>1200</v>
      </c>
      <c r="B1201">
        <v>81</v>
      </c>
      <c r="C1201" s="21" t="s">
        <v>250</v>
      </c>
      <c r="D1201" s="11">
        <v>5.4462081991112576</v>
      </c>
      <c r="E1201" s="12">
        <v>0.16631894037714709</v>
      </c>
      <c r="F1201" s="7">
        <v>32.745568164163153</v>
      </c>
      <c r="G1201" s="8">
        <v>0</v>
      </c>
      <c r="H1201" s="9">
        <v>0</v>
      </c>
      <c r="I1201" s="9">
        <v>0</v>
      </c>
      <c r="J1201" s="9">
        <v>1</v>
      </c>
      <c r="K1201" s="9">
        <v>0</v>
      </c>
      <c r="L1201" s="8">
        <v>122141</v>
      </c>
      <c r="M1201" s="9">
        <v>6</v>
      </c>
      <c r="N1201" s="9">
        <f t="shared" si="193"/>
        <v>122134</v>
      </c>
      <c r="O1201" s="9">
        <f t="shared" si="194"/>
        <v>62</v>
      </c>
      <c r="P1201" s="7">
        <v>14</v>
      </c>
      <c r="Q1201" s="7">
        <f t="shared" ref="Q1201:Q1232" si="199">BF1201-P1201-6</f>
        <v>21</v>
      </c>
      <c r="R1201" s="9">
        <v>0</v>
      </c>
      <c r="S1201" s="9">
        <v>1</v>
      </c>
      <c r="T1201" s="9">
        <v>1</v>
      </c>
      <c r="U1201" s="9">
        <v>0</v>
      </c>
      <c r="V1201" s="9">
        <v>0</v>
      </c>
      <c r="W1201" s="25">
        <v>0</v>
      </c>
      <c r="X1201" s="9">
        <v>0</v>
      </c>
      <c r="Y1201" s="9">
        <v>1</v>
      </c>
      <c r="Z1201" s="25">
        <v>0</v>
      </c>
      <c r="AA1201" s="9">
        <v>1</v>
      </c>
      <c r="AB1201" s="25">
        <v>0</v>
      </c>
      <c r="AC1201" s="17">
        <v>1980</v>
      </c>
      <c r="AD1201" s="27">
        <v>0</v>
      </c>
      <c r="AE1201" s="27">
        <v>0</v>
      </c>
      <c r="AF1201" s="27">
        <v>0.5</v>
      </c>
      <c r="AG1201" s="34">
        <v>0.5</v>
      </c>
      <c r="AH1201" s="33">
        <v>1</v>
      </c>
      <c r="AI1201" s="15">
        <v>0</v>
      </c>
      <c r="AJ1201">
        <v>1</v>
      </c>
      <c r="AK1201" s="31">
        <v>0</v>
      </c>
      <c r="AL1201" t="s">
        <v>87</v>
      </c>
      <c r="AM1201" s="31" t="s">
        <v>87</v>
      </c>
      <c r="AN1201">
        <v>0</v>
      </c>
      <c r="AO1201" s="15">
        <v>1</v>
      </c>
      <c r="AP1201" t="s">
        <v>87</v>
      </c>
      <c r="AQ1201" s="15" t="s">
        <v>87</v>
      </c>
      <c r="AR1201" s="15" t="s">
        <v>129</v>
      </c>
      <c r="AS1201">
        <v>1</v>
      </c>
      <c r="AT1201">
        <v>0</v>
      </c>
      <c r="AU1201">
        <v>0</v>
      </c>
      <c r="AV1201">
        <v>0</v>
      </c>
      <c r="AW1201">
        <v>0</v>
      </c>
      <c r="AX1201">
        <v>0</v>
      </c>
      <c r="AY1201" s="15">
        <v>0</v>
      </c>
      <c r="AZ1201">
        <v>1</v>
      </c>
      <c r="BA1201">
        <v>0</v>
      </c>
      <c r="BB1201" s="15">
        <v>0</v>
      </c>
      <c r="BC1201">
        <v>19291</v>
      </c>
      <c r="BD1201">
        <v>1766</v>
      </c>
      <c r="BE1201" s="21">
        <v>0.91900000000000004</v>
      </c>
      <c r="BF1201" s="21">
        <v>41</v>
      </c>
      <c r="BG1201">
        <v>1</v>
      </c>
      <c r="BH1201">
        <v>0</v>
      </c>
      <c r="BI1201">
        <v>0</v>
      </c>
      <c r="BJ1201">
        <v>0</v>
      </c>
      <c r="BK1201">
        <v>0</v>
      </c>
      <c r="BL1201" s="15">
        <v>0</v>
      </c>
      <c r="BM1201">
        <v>1</v>
      </c>
      <c r="BN1201">
        <v>0</v>
      </c>
      <c r="BO1201">
        <v>0</v>
      </c>
      <c r="BP1201" s="15">
        <v>0</v>
      </c>
      <c r="BQ1201">
        <v>0</v>
      </c>
      <c r="BR1201">
        <v>0</v>
      </c>
      <c r="BS1201" s="15">
        <v>0</v>
      </c>
      <c r="BT1201">
        <v>1</v>
      </c>
      <c r="BU1201">
        <v>1</v>
      </c>
      <c r="BV1201">
        <v>0</v>
      </c>
      <c r="BW1201">
        <v>0</v>
      </c>
      <c r="BX1201">
        <v>1</v>
      </c>
      <c r="BY1201">
        <v>0</v>
      </c>
      <c r="BZ1201">
        <v>0</v>
      </c>
      <c r="CA1201">
        <v>0</v>
      </c>
      <c r="CB1201">
        <v>0</v>
      </c>
      <c r="CC1201">
        <v>0</v>
      </c>
      <c r="CD1201">
        <v>1</v>
      </c>
      <c r="CE1201" s="15">
        <v>0</v>
      </c>
      <c r="CF1201">
        <v>0.52800000000000002</v>
      </c>
      <c r="CG1201">
        <v>17</v>
      </c>
      <c r="CH1201">
        <v>1</v>
      </c>
      <c r="CI1201">
        <v>0</v>
      </c>
      <c r="CJ1201">
        <v>35</v>
      </c>
      <c r="CK1201" s="28" t="s">
        <v>80</v>
      </c>
    </row>
    <row r="1202" spans="1:89" x14ac:dyDescent="0.35">
      <c r="A1202">
        <v>1201</v>
      </c>
      <c r="B1202">
        <v>81</v>
      </c>
      <c r="C1202" s="21" t="s">
        <v>250</v>
      </c>
      <c r="D1202" s="11">
        <v>5.5909060847234127</v>
      </c>
      <c r="E1202" s="12">
        <v>0.1847479854671977</v>
      </c>
      <c r="F1202" s="7">
        <v>30.26233856128346</v>
      </c>
      <c r="G1202" s="8">
        <v>0</v>
      </c>
      <c r="H1202" s="9">
        <v>0</v>
      </c>
      <c r="I1202" s="9">
        <v>0</v>
      </c>
      <c r="J1202" s="9">
        <v>1</v>
      </c>
      <c r="K1202" s="9">
        <v>0</v>
      </c>
      <c r="L1202" s="8">
        <v>122141</v>
      </c>
      <c r="M1202" s="9">
        <v>6</v>
      </c>
      <c r="N1202" s="9">
        <f t="shared" si="193"/>
        <v>122134</v>
      </c>
      <c r="O1202" s="9">
        <f t="shared" si="194"/>
        <v>62</v>
      </c>
      <c r="P1202" s="7">
        <v>14</v>
      </c>
      <c r="Q1202" s="7">
        <f t="shared" si="199"/>
        <v>21</v>
      </c>
      <c r="R1202" s="9">
        <v>0</v>
      </c>
      <c r="S1202" s="9">
        <v>1</v>
      </c>
      <c r="T1202" s="9">
        <v>1</v>
      </c>
      <c r="U1202" s="9">
        <v>0</v>
      </c>
      <c r="V1202" s="9">
        <v>0</v>
      </c>
      <c r="W1202" s="25">
        <v>0</v>
      </c>
      <c r="X1202" s="9">
        <v>0</v>
      </c>
      <c r="Y1202" s="9">
        <v>1</v>
      </c>
      <c r="Z1202" s="25">
        <v>0</v>
      </c>
      <c r="AA1202" s="9">
        <v>1</v>
      </c>
      <c r="AB1202" s="25">
        <v>0</v>
      </c>
      <c r="AC1202" s="17">
        <v>1981</v>
      </c>
      <c r="AD1202" s="27">
        <v>0</v>
      </c>
      <c r="AE1202" s="27">
        <v>0</v>
      </c>
      <c r="AF1202" s="27">
        <v>0.5</v>
      </c>
      <c r="AG1202" s="34">
        <v>0.5</v>
      </c>
      <c r="AH1202" s="33">
        <v>1</v>
      </c>
      <c r="AI1202" s="15">
        <v>0</v>
      </c>
      <c r="AJ1202">
        <v>1</v>
      </c>
      <c r="AK1202" s="31">
        <v>0</v>
      </c>
      <c r="AL1202" t="s">
        <v>87</v>
      </c>
      <c r="AM1202" s="31" t="s">
        <v>87</v>
      </c>
      <c r="AN1202">
        <v>0</v>
      </c>
      <c r="AO1202" s="15">
        <v>1</v>
      </c>
      <c r="AP1202" t="s">
        <v>87</v>
      </c>
      <c r="AQ1202" s="15" t="s">
        <v>87</v>
      </c>
      <c r="AR1202" s="15" t="s">
        <v>129</v>
      </c>
      <c r="AS1202">
        <v>1</v>
      </c>
      <c r="AT1202">
        <v>0</v>
      </c>
      <c r="AU1202">
        <v>0</v>
      </c>
      <c r="AV1202">
        <v>0</v>
      </c>
      <c r="AW1202">
        <v>0</v>
      </c>
      <c r="AX1202">
        <v>0</v>
      </c>
      <c r="AY1202" s="15">
        <v>0</v>
      </c>
      <c r="AZ1202">
        <v>1</v>
      </c>
      <c r="BA1202">
        <v>0</v>
      </c>
      <c r="BB1202" s="15">
        <v>0</v>
      </c>
      <c r="BC1202">
        <v>19368</v>
      </c>
      <c r="BD1202">
        <v>1730</v>
      </c>
      <c r="BE1202" s="21">
        <v>0.91900000000000004</v>
      </c>
      <c r="BF1202" s="21">
        <v>41</v>
      </c>
      <c r="BG1202">
        <v>1</v>
      </c>
      <c r="BH1202">
        <v>0</v>
      </c>
      <c r="BI1202">
        <v>0</v>
      </c>
      <c r="BJ1202">
        <v>0</v>
      </c>
      <c r="BK1202">
        <v>0</v>
      </c>
      <c r="BL1202" s="15">
        <v>0</v>
      </c>
      <c r="BM1202">
        <v>1</v>
      </c>
      <c r="BN1202">
        <v>0</v>
      </c>
      <c r="BO1202">
        <v>0</v>
      </c>
      <c r="BP1202" s="15">
        <v>0</v>
      </c>
      <c r="BQ1202">
        <v>0</v>
      </c>
      <c r="BR1202">
        <v>0</v>
      </c>
      <c r="BS1202" s="15">
        <v>0</v>
      </c>
      <c r="BT1202">
        <v>1</v>
      </c>
      <c r="BU1202">
        <v>1</v>
      </c>
      <c r="BV1202">
        <v>0</v>
      </c>
      <c r="BW1202">
        <v>0</v>
      </c>
      <c r="BX1202">
        <v>1</v>
      </c>
      <c r="BY1202">
        <v>0</v>
      </c>
      <c r="BZ1202">
        <v>0</v>
      </c>
      <c r="CA1202">
        <v>0</v>
      </c>
      <c r="CB1202">
        <v>0</v>
      </c>
      <c r="CC1202">
        <v>0</v>
      </c>
      <c r="CD1202">
        <v>1</v>
      </c>
      <c r="CE1202" s="15">
        <v>0</v>
      </c>
      <c r="CF1202">
        <v>0.52800000000000002</v>
      </c>
      <c r="CG1202">
        <v>17</v>
      </c>
      <c r="CH1202">
        <v>1</v>
      </c>
      <c r="CI1202">
        <v>0</v>
      </c>
      <c r="CJ1202">
        <v>35</v>
      </c>
      <c r="CK1202" s="28" t="s">
        <v>80</v>
      </c>
    </row>
    <row r="1203" spans="1:89" x14ac:dyDescent="0.35">
      <c r="A1203">
        <v>1202</v>
      </c>
      <c r="B1203">
        <v>81</v>
      </c>
      <c r="C1203" s="21" t="s">
        <v>250</v>
      </c>
      <c r="D1203" s="11">
        <v>6.4385545770590191</v>
      </c>
      <c r="E1203" s="12">
        <v>0.18244239974252419</v>
      </c>
      <c r="F1203" s="7">
        <v>35.290889541825628</v>
      </c>
      <c r="G1203" s="8">
        <v>0</v>
      </c>
      <c r="H1203" s="9">
        <v>0</v>
      </c>
      <c r="I1203" s="9">
        <v>0</v>
      </c>
      <c r="J1203" s="9">
        <v>1</v>
      </c>
      <c r="K1203" s="9">
        <v>0</v>
      </c>
      <c r="L1203" s="8">
        <v>122141</v>
      </c>
      <c r="M1203" s="9">
        <v>6</v>
      </c>
      <c r="N1203" s="9">
        <f t="shared" si="193"/>
        <v>122134</v>
      </c>
      <c r="O1203" s="9">
        <f t="shared" si="194"/>
        <v>62</v>
      </c>
      <c r="P1203" s="7">
        <v>14</v>
      </c>
      <c r="Q1203" s="7">
        <f t="shared" si="199"/>
        <v>21</v>
      </c>
      <c r="R1203" s="9">
        <v>0</v>
      </c>
      <c r="S1203" s="9">
        <v>1</v>
      </c>
      <c r="T1203" s="9">
        <v>1</v>
      </c>
      <c r="U1203" s="9">
        <v>0</v>
      </c>
      <c r="V1203" s="9">
        <v>0</v>
      </c>
      <c r="W1203" s="25">
        <v>0</v>
      </c>
      <c r="X1203" s="9">
        <v>0</v>
      </c>
      <c r="Y1203" s="9">
        <v>1</v>
      </c>
      <c r="Z1203" s="25">
        <v>0</v>
      </c>
      <c r="AA1203" s="9">
        <v>1</v>
      </c>
      <c r="AB1203" s="25">
        <v>0</v>
      </c>
      <c r="AC1203" s="17">
        <v>1982</v>
      </c>
      <c r="AD1203" s="27">
        <v>0</v>
      </c>
      <c r="AE1203" s="27">
        <v>0</v>
      </c>
      <c r="AF1203" s="27">
        <v>0.5</v>
      </c>
      <c r="AG1203" s="34">
        <v>0.5</v>
      </c>
      <c r="AH1203" s="33">
        <v>1</v>
      </c>
      <c r="AI1203" s="15">
        <v>0</v>
      </c>
      <c r="AJ1203">
        <v>1</v>
      </c>
      <c r="AK1203" s="31">
        <v>0</v>
      </c>
      <c r="AL1203" t="s">
        <v>87</v>
      </c>
      <c r="AM1203" s="31" t="s">
        <v>87</v>
      </c>
      <c r="AN1203">
        <v>0</v>
      </c>
      <c r="AO1203" s="15">
        <v>1</v>
      </c>
      <c r="AP1203" t="s">
        <v>87</v>
      </c>
      <c r="AQ1203" s="15" t="s">
        <v>87</v>
      </c>
      <c r="AR1203" s="15" t="s">
        <v>129</v>
      </c>
      <c r="AS1203">
        <v>1</v>
      </c>
      <c r="AT1203">
        <v>0</v>
      </c>
      <c r="AU1203">
        <v>0</v>
      </c>
      <c r="AV1203">
        <v>0</v>
      </c>
      <c r="AW1203">
        <v>0</v>
      </c>
      <c r="AX1203">
        <v>0</v>
      </c>
      <c r="AY1203" s="15">
        <v>0</v>
      </c>
      <c r="AZ1203">
        <v>1</v>
      </c>
      <c r="BA1203">
        <v>0</v>
      </c>
      <c r="BB1203" s="15">
        <v>0</v>
      </c>
      <c r="BC1203">
        <v>19465</v>
      </c>
      <c r="BD1203">
        <v>1630</v>
      </c>
      <c r="BE1203" s="21">
        <v>0.91900000000000004</v>
      </c>
      <c r="BF1203" s="21">
        <v>41</v>
      </c>
      <c r="BG1203">
        <v>1</v>
      </c>
      <c r="BH1203">
        <v>0</v>
      </c>
      <c r="BI1203">
        <v>0</v>
      </c>
      <c r="BJ1203">
        <v>0</v>
      </c>
      <c r="BK1203">
        <v>0</v>
      </c>
      <c r="BL1203" s="15">
        <v>0</v>
      </c>
      <c r="BM1203">
        <v>1</v>
      </c>
      <c r="BN1203">
        <v>0</v>
      </c>
      <c r="BO1203">
        <v>0</v>
      </c>
      <c r="BP1203" s="15">
        <v>0</v>
      </c>
      <c r="BQ1203">
        <v>0</v>
      </c>
      <c r="BR1203">
        <v>0</v>
      </c>
      <c r="BS1203" s="15">
        <v>0</v>
      </c>
      <c r="BT1203">
        <v>1</v>
      </c>
      <c r="BU1203">
        <v>1</v>
      </c>
      <c r="BV1203">
        <v>0</v>
      </c>
      <c r="BW1203">
        <v>0</v>
      </c>
      <c r="BX1203">
        <v>1</v>
      </c>
      <c r="BY1203">
        <v>0</v>
      </c>
      <c r="BZ1203">
        <v>0</v>
      </c>
      <c r="CA1203">
        <v>0</v>
      </c>
      <c r="CB1203">
        <v>0</v>
      </c>
      <c r="CC1203">
        <v>0</v>
      </c>
      <c r="CD1203">
        <v>1</v>
      </c>
      <c r="CE1203" s="15">
        <v>0</v>
      </c>
      <c r="CF1203">
        <v>0.52800000000000002</v>
      </c>
      <c r="CG1203">
        <v>17</v>
      </c>
      <c r="CH1203">
        <v>1</v>
      </c>
      <c r="CI1203">
        <v>0</v>
      </c>
      <c r="CJ1203">
        <v>35</v>
      </c>
      <c r="CK1203" s="28" t="s">
        <v>80</v>
      </c>
    </row>
    <row r="1204" spans="1:89" x14ac:dyDescent="0.35">
      <c r="A1204">
        <v>1203</v>
      </c>
      <c r="B1204">
        <v>81</v>
      </c>
      <c r="C1204" s="21" t="s">
        <v>250</v>
      </c>
      <c r="D1204" s="11">
        <v>6.8261951066597826</v>
      </c>
      <c r="E1204" s="12">
        <v>0.17636206671221569</v>
      </c>
      <c r="F1204" s="7">
        <v>38.705574469132522</v>
      </c>
      <c r="G1204" s="8">
        <v>0</v>
      </c>
      <c r="H1204" s="9">
        <v>0</v>
      </c>
      <c r="I1204" s="9">
        <v>0</v>
      </c>
      <c r="J1204" s="9">
        <v>1</v>
      </c>
      <c r="K1204" s="9">
        <v>0</v>
      </c>
      <c r="L1204" s="8">
        <v>122141</v>
      </c>
      <c r="M1204" s="9">
        <v>6</v>
      </c>
      <c r="N1204" s="9">
        <f t="shared" si="193"/>
        <v>122134</v>
      </c>
      <c r="O1204" s="9">
        <f t="shared" si="194"/>
        <v>62</v>
      </c>
      <c r="P1204" s="7">
        <v>14</v>
      </c>
      <c r="Q1204" s="7">
        <f t="shared" si="199"/>
        <v>21</v>
      </c>
      <c r="R1204" s="9">
        <v>0</v>
      </c>
      <c r="S1204" s="9">
        <v>1</v>
      </c>
      <c r="T1204" s="9">
        <v>1</v>
      </c>
      <c r="U1204" s="9">
        <v>0</v>
      </c>
      <c r="V1204" s="9">
        <v>0</v>
      </c>
      <c r="W1204" s="25">
        <v>0</v>
      </c>
      <c r="X1204" s="9">
        <v>0</v>
      </c>
      <c r="Y1204" s="9">
        <v>1</v>
      </c>
      <c r="Z1204" s="25">
        <v>0</v>
      </c>
      <c r="AA1204" s="9">
        <v>1</v>
      </c>
      <c r="AB1204" s="25">
        <v>0</v>
      </c>
      <c r="AC1204" s="17">
        <v>1983</v>
      </c>
      <c r="AD1204" s="27">
        <v>0</v>
      </c>
      <c r="AE1204" s="27">
        <v>0</v>
      </c>
      <c r="AF1204" s="27">
        <v>0.5</v>
      </c>
      <c r="AG1204" s="34">
        <v>0.5</v>
      </c>
      <c r="AH1204" s="33">
        <v>1</v>
      </c>
      <c r="AI1204" s="15">
        <v>0</v>
      </c>
      <c r="AJ1204">
        <v>1</v>
      </c>
      <c r="AK1204" s="31">
        <v>0</v>
      </c>
      <c r="AL1204" t="s">
        <v>87</v>
      </c>
      <c r="AM1204" s="31" t="s">
        <v>87</v>
      </c>
      <c r="AN1204">
        <v>0</v>
      </c>
      <c r="AO1204" s="15">
        <v>1</v>
      </c>
      <c r="AP1204" t="s">
        <v>87</v>
      </c>
      <c r="AQ1204" s="15" t="s">
        <v>87</v>
      </c>
      <c r="AR1204" s="15" t="s">
        <v>129</v>
      </c>
      <c r="AS1204">
        <v>1</v>
      </c>
      <c r="AT1204">
        <v>0</v>
      </c>
      <c r="AU1204">
        <v>0</v>
      </c>
      <c r="AV1204">
        <v>0</v>
      </c>
      <c r="AW1204">
        <v>0</v>
      </c>
      <c r="AX1204">
        <v>0</v>
      </c>
      <c r="AY1204" s="15">
        <v>0</v>
      </c>
      <c r="AZ1204">
        <v>1</v>
      </c>
      <c r="BA1204">
        <v>0</v>
      </c>
      <c r="BB1204" s="15">
        <v>0</v>
      </c>
      <c r="BC1204">
        <v>20379</v>
      </c>
      <c r="BD1204">
        <v>1579</v>
      </c>
      <c r="BE1204" s="21">
        <v>0.91900000000000004</v>
      </c>
      <c r="BF1204" s="21">
        <v>41</v>
      </c>
      <c r="BG1204">
        <v>1</v>
      </c>
      <c r="BH1204">
        <v>0</v>
      </c>
      <c r="BI1204">
        <v>0</v>
      </c>
      <c r="BJ1204">
        <v>0</v>
      </c>
      <c r="BK1204">
        <v>0</v>
      </c>
      <c r="BL1204" s="15">
        <v>0</v>
      </c>
      <c r="BM1204">
        <v>1</v>
      </c>
      <c r="BN1204">
        <v>0</v>
      </c>
      <c r="BO1204">
        <v>0</v>
      </c>
      <c r="BP1204" s="15">
        <v>0</v>
      </c>
      <c r="BQ1204">
        <v>0</v>
      </c>
      <c r="BR1204">
        <v>0</v>
      </c>
      <c r="BS1204" s="15">
        <v>0</v>
      </c>
      <c r="BT1204">
        <v>1</v>
      </c>
      <c r="BU1204">
        <v>1</v>
      </c>
      <c r="BV1204">
        <v>0</v>
      </c>
      <c r="BW1204">
        <v>0</v>
      </c>
      <c r="BX1204">
        <v>1</v>
      </c>
      <c r="BY1204">
        <v>0</v>
      </c>
      <c r="BZ1204">
        <v>0</v>
      </c>
      <c r="CA1204">
        <v>0</v>
      </c>
      <c r="CB1204">
        <v>0</v>
      </c>
      <c r="CC1204">
        <v>0</v>
      </c>
      <c r="CD1204">
        <v>1</v>
      </c>
      <c r="CE1204" s="15">
        <v>0</v>
      </c>
      <c r="CF1204">
        <v>0.52800000000000002</v>
      </c>
      <c r="CG1204">
        <v>17</v>
      </c>
      <c r="CH1204">
        <v>1</v>
      </c>
      <c r="CI1204">
        <v>0</v>
      </c>
      <c r="CJ1204">
        <v>35</v>
      </c>
      <c r="CK1204" s="28" t="s">
        <v>80</v>
      </c>
    </row>
    <row r="1205" spans="1:89" x14ac:dyDescent="0.35">
      <c r="A1205">
        <v>1204</v>
      </c>
      <c r="B1205">
        <v>81</v>
      </c>
      <c r="C1205" s="21" t="s">
        <v>250</v>
      </c>
      <c r="D1205" s="11">
        <v>6.9592432511565328</v>
      </c>
      <c r="E1205" s="12">
        <v>0.17161859017988129</v>
      </c>
      <c r="F1205" s="7">
        <v>40.550637572900627</v>
      </c>
      <c r="G1205" s="8">
        <v>0</v>
      </c>
      <c r="H1205" s="9">
        <v>0</v>
      </c>
      <c r="I1205" s="9">
        <v>0</v>
      </c>
      <c r="J1205" s="9">
        <v>1</v>
      </c>
      <c r="K1205" s="9">
        <v>0</v>
      </c>
      <c r="L1205" s="8">
        <v>122141</v>
      </c>
      <c r="M1205" s="9">
        <v>6</v>
      </c>
      <c r="N1205" s="9">
        <f t="shared" si="193"/>
        <v>122134</v>
      </c>
      <c r="O1205" s="9">
        <f t="shared" si="194"/>
        <v>62</v>
      </c>
      <c r="P1205" s="7">
        <v>14</v>
      </c>
      <c r="Q1205" s="7">
        <f t="shared" si="199"/>
        <v>21</v>
      </c>
      <c r="R1205" s="9">
        <v>0</v>
      </c>
      <c r="S1205" s="9">
        <v>1</v>
      </c>
      <c r="T1205" s="9">
        <v>1</v>
      </c>
      <c r="U1205" s="9">
        <v>0</v>
      </c>
      <c r="V1205" s="9">
        <v>0</v>
      </c>
      <c r="W1205" s="25">
        <v>0</v>
      </c>
      <c r="X1205" s="9">
        <v>0</v>
      </c>
      <c r="Y1205" s="9">
        <v>1</v>
      </c>
      <c r="Z1205" s="25">
        <v>0</v>
      </c>
      <c r="AA1205" s="9">
        <v>1</v>
      </c>
      <c r="AB1205" s="25">
        <v>0</v>
      </c>
      <c r="AC1205" s="17">
        <v>1984</v>
      </c>
      <c r="AD1205" s="27">
        <v>0</v>
      </c>
      <c r="AE1205" s="27">
        <v>0</v>
      </c>
      <c r="AF1205" s="27">
        <v>0.5</v>
      </c>
      <c r="AG1205" s="34">
        <v>0.5</v>
      </c>
      <c r="AH1205" s="33">
        <v>1</v>
      </c>
      <c r="AI1205" s="15">
        <v>0</v>
      </c>
      <c r="AJ1205">
        <v>1</v>
      </c>
      <c r="AK1205" s="31">
        <v>0</v>
      </c>
      <c r="AL1205" t="s">
        <v>87</v>
      </c>
      <c r="AM1205" s="31" t="s">
        <v>87</v>
      </c>
      <c r="AN1205">
        <v>0</v>
      </c>
      <c r="AO1205" s="15">
        <v>1</v>
      </c>
      <c r="AP1205" t="s">
        <v>87</v>
      </c>
      <c r="AQ1205" s="15" t="s">
        <v>87</v>
      </c>
      <c r="AR1205" s="15" t="s">
        <v>129</v>
      </c>
      <c r="AS1205">
        <v>1</v>
      </c>
      <c r="AT1205">
        <v>0</v>
      </c>
      <c r="AU1205">
        <v>0</v>
      </c>
      <c r="AV1205">
        <v>0</v>
      </c>
      <c r="AW1205">
        <v>0</v>
      </c>
      <c r="AX1205">
        <v>0</v>
      </c>
      <c r="AY1205" s="15">
        <v>0</v>
      </c>
      <c r="AZ1205">
        <v>1</v>
      </c>
      <c r="BA1205">
        <v>0</v>
      </c>
      <c r="BB1205" s="15">
        <v>0</v>
      </c>
      <c r="BC1205">
        <v>21267</v>
      </c>
      <c r="BD1205">
        <v>1514</v>
      </c>
      <c r="BE1205" s="21">
        <v>0.91900000000000004</v>
      </c>
      <c r="BF1205" s="21">
        <v>41</v>
      </c>
      <c r="BG1205">
        <v>1</v>
      </c>
      <c r="BH1205">
        <v>0</v>
      </c>
      <c r="BI1205">
        <v>0</v>
      </c>
      <c r="BJ1205">
        <v>0</v>
      </c>
      <c r="BK1205">
        <v>0</v>
      </c>
      <c r="BL1205" s="15">
        <v>0</v>
      </c>
      <c r="BM1205">
        <v>1</v>
      </c>
      <c r="BN1205">
        <v>0</v>
      </c>
      <c r="BO1205">
        <v>0</v>
      </c>
      <c r="BP1205" s="15">
        <v>0</v>
      </c>
      <c r="BQ1205">
        <v>0</v>
      </c>
      <c r="BR1205">
        <v>0</v>
      </c>
      <c r="BS1205" s="15">
        <v>0</v>
      </c>
      <c r="BT1205">
        <v>1</v>
      </c>
      <c r="BU1205">
        <v>1</v>
      </c>
      <c r="BV1205">
        <v>0</v>
      </c>
      <c r="BW1205">
        <v>0</v>
      </c>
      <c r="BX1205">
        <v>1</v>
      </c>
      <c r="BY1205">
        <v>0</v>
      </c>
      <c r="BZ1205">
        <v>0</v>
      </c>
      <c r="CA1205">
        <v>0</v>
      </c>
      <c r="CB1205">
        <v>0</v>
      </c>
      <c r="CC1205">
        <v>0</v>
      </c>
      <c r="CD1205">
        <v>1</v>
      </c>
      <c r="CE1205" s="15">
        <v>0</v>
      </c>
      <c r="CF1205">
        <v>0.52800000000000002</v>
      </c>
      <c r="CG1205">
        <v>17</v>
      </c>
      <c r="CH1205">
        <v>1</v>
      </c>
      <c r="CI1205">
        <v>0</v>
      </c>
      <c r="CJ1205">
        <v>35</v>
      </c>
      <c r="CK1205" s="28" t="s">
        <v>80</v>
      </c>
    </row>
    <row r="1206" spans="1:89" x14ac:dyDescent="0.35">
      <c r="A1206">
        <v>1205</v>
      </c>
      <c r="B1206">
        <v>81</v>
      </c>
      <c r="C1206" s="21" t="s">
        <v>250</v>
      </c>
      <c r="D1206" s="11">
        <v>7.4281024662567594</v>
      </c>
      <c r="E1206" s="12">
        <v>0.16938134633166091</v>
      </c>
      <c r="F1206" s="7">
        <v>43.854312337983167</v>
      </c>
      <c r="G1206" s="8">
        <v>0</v>
      </c>
      <c r="H1206" s="9">
        <v>0</v>
      </c>
      <c r="I1206" s="9">
        <v>0</v>
      </c>
      <c r="J1206" s="9">
        <v>1</v>
      </c>
      <c r="K1206" s="9">
        <v>0</v>
      </c>
      <c r="L1206" s="8">
        <v>122141</v>
      </c>
      <c r="M1206" s="9">
        <v>6</v>
      </c>
      <c r="N1206" s="9">
        <f t="shared" si="193"/>
        <v>122134</v>
      </c>
      <c r="O1206" s="9">
        <f t="shared" si="194"/>
        <v>62</v>
      </c>
      <c r="P1206" s="7">
        <v>14</v>
      </c>
      <c r="Q1206" s="7">
        <f t="shared" si="199"/>
        <v>21</v>
      </c>
      <c r="R1206" s="9">
        <v>0</v>
      </c>
      <c r="S1206" s="9">
        <v>1</v>
      </c>
      <c r="T1206" s="9">
        <v>1</v>
      </c>
      <c r="U1206" s="9">
        <v>0</v>
      </c>
      <c r="V1206" s="9">
        <v>0</v>
      </c>
      <c r="W1206" s="25">
        <v>0</v>
      </c>
      <c r="X1206" s="9">
        <v>0</v>
      </c>
      <c r="Y1206" s="9">
        <v>1</v>
      </c>
      <c r="Z1206" s="25">
        <v>0</v>
      </c>
      <c r="AA1206" s="9">
        <v>1</v>
      </c>
      <c r="AB1206" s="25">
        <v>0</v>
      </c>
      <c r="AC1206" s="17">
        <v>1985</v>
      </c>
      <c r="AD1206" s="27">
        <v>0</v>
      </c>
      <c r="AE1206" s="27">
        <v>0</v>
      </c>
      <c r="AF1206" s="27">
        <v>0.5</v>
      </c>
      <c r="AG1206" s="34">
        <v>0.5</v>
      </c>
      <c r="AH1206" s="33">
        <v>1</v>
      </c>
      <c r="AI1206" s="15">
        <v>0</v>
      </c>
      <c r="AJ1206">
        <v>1</v>
      </c>
      <c r="AK1206" s="31">
        <v>0</v>
      </c>
      <c r="AL1206" t="s">
        <v>87</v>
      </c>
      <c r="AM1206" s="31" t="s">
        <v>87</v>
      </c>
      <c r="AN1206">
        <v>0</v>
      </c>
      <c r="AO1206" s="15">
        <v>1</v>
      </c>
      <c r="AP1206" t="s">
        <v>87</v>
      </c>
      <c r="AQ1206" s="15" t="s">
        <v>87</v>
      </c>
      <c r="AR1206" s="15" t="s">
        <v>129</v>
      </c>
      <c r="AS1206">
        <v>1</v>
      </c>
      <c r="AT1206">
        <v>0</v>
      </c>
      <c r="AU1206">
        <v>0</v>
      </c>
      <c r="AV1206">
        <v>0</v>
      </c>
      <c r="AW1206">
        <v>0</v>
      </c>
      <c r="AX1206">
        <v>0</v>
      </c>
      <c r="AY1206" s="15">
        <v>0</v>
      </c>
      <c r="AZ1206">
        <v>1</v>
      </c>
      <c r="BA1206">
        <v>0</v>
      </c>
      <c r="BB1206" s="15">
        <v>0</v>
      </c>
      <c r="BC1206">
        <v>22170</v>
      </c>
      <c r="BD1206">
        <v>1462</v>
      </c>
      <c r="BE1206" s="21">
        <v>0.91900000000000004</v>
      </c>
      <c r="BF1206" s="21">
        <v>41</v>
      </c>
      <c r="BG1206">
        <v>1</v>
      </c>
      <c r="BH1206">
        <v>0</v>
      </c>
      <c r="BI1206">
        <v>0</v>
      </c>
      <c r="BJ1206">
        <v>0</v>
      </c>
      <c r="BK1206">
        <v>0</v>
      </c>
      <c r="BL1206" s="15">
        <v>0</v>
      </c>
      <c r="BM1206">
        <v>1</v>
      </c>
      <c r="BN1206">
        <v>0</v>
      </c>
      <c r="BO1206">
        <v>0</v>
      </c>
      <c r="BP1206" s="15">
        <v>0</v>
      </c>
      <c r="BQ1206">
        <v>0</v>
      </c>
      <c r="BR1206">
        <v>0</v>
      </c>
      <c r="BS1206" s="15">
        <v>0</v>
      </c>
      <c r="BT1206">
        <v>1</v>
      </c>
      <c r="BU1206">
        <v>1</v>
      </c>
      <c r="BV1206">
        <v>0</v>
      </c>
      <c r="BW1206">
        <v>0</v>
      </c>
      <c r="BX1206">
        <v>1</v>
      </c>
      <c r="BY1206">
        <v>0</v>
      </c>
      <c r="BZ1206">
        <v>0</v>
      </c>
      <c r="CA1206">
        <v>0</v>
      </c>
      <c r="CB1206">
        <v>0</v>
      </c>
      <c r="CC1206">
        <v>0</v>
      </c>
      <c r="CD1206">
        <v>1</v>
      </c>
      <c r="CE1206" s="15">
        <v>0</v>
      </c>
      <c r="CF1206">
        <v>0.52800000000000002</v>
      </c>
      <c r="CG1206">
        <v>17</v>
      </c>
      <c r="CH1206">
        <v>1</v>
      </c>
      <c r="CI1206">
        <v>0</v>
      </c>
      <c r="CJ1206">
        <v>35</v>
      </c>
      <c r="CK1206" s="28" t="s">
        <v>80</v>
      </c>
    </row>
    <row r="1207" spans="1:89" x14ac:dyDescent="0.35">
      <c r="A1207">
        <v>1206</v>
      </c>
      <c r="B1207">
        <v>81</v>
      </c>
      <c r="C1207" s="21" t="s">
        <v>250</v>
      </c>
      <c r="D1207" s="11">
        <v>7.524761275100178</v>
      </c>
      <c r="E1207" s="12">
        <v>0.17294698641540021</v>
      </c>
      <c r="F1207" s="7">
        <v>43.509062696394757</v>
      </c>
      <c r="G1207" s="8">
        <v>0</v>
      </c>
      <c r="H1207" s="9">
        <v>0</v>
      </c>
      <c r="I1207" s="9">
        <v>0</v>
      </c>
      <c r="J1207" s="9">
        <v>1</v>
      </c>
      <c r="K1207" s="9">
        <v>0</v>
      </c>
      <c r="L1207" s="8">
        <v>122141</v>
      </c>
      <c r="M1207" s="9">
        <v>6</v>
      </c>
      <c r="N1207" s="9">
        <f t="shared" si="193"/>
        <v>122134</v>
      </c>
      <c r="O1207" s="9">
        <f t="shared" si="194"/>
        <v>62</v>
      </c>
      <c r="P1207" s="7">
        <v>14</v>
      </c>
      <c r="Q1207" s="7">
        <f t="shared" si="199"/>
        <v>21</v>
      </c>
      <c r="R1207" s="9">
        <v>0</v>
      </c>
      <c r="S1207" s="9">
        <v>1</v>
      </c>
      <c r="T1207" s="9">
        <v>1</v>
      </c>
      <c r="U1207" s="9">
        <v>0</v>
      </c>
      <c r="V1207" s="9">
        <v>0</v>
      </c>
      <c r="W1207" s="25">
        <v>0</v>
      </c>
      <c r="X1207" s="9">
        <v>0</v>
      </c>
      <c r="Y1207" s="9">
        <v>1</v>
      </c>
      <c r="Z1207" s="25">
        <v>0</v>
      </c>
      <c r="AA1207" s="9">
        <v>1</v>
      </c>
      <c r="AB1207" s="25">
        <v>0</v>
      </c>
      <c r="AC1207" s="17">
        <v>1986</v>
      </c>
      <c r="AD1207" s="27">
        <v>0</v>
      </c>
      <c r="AE1207" s="27">
        <v>0</v>
      </c>
      <c r="AF1207" s="27">
        <v>0.5</v>
      </c>
      <c r="AG1207" s="34">
        <v>0.5</v>
      </c>
      <c r="AH1207" s="33">
        <v>1</v>
      </c>
      <c r="AI1207" s="15">
        <v>0</v>
      </c>
      <c r="AJ1207">
        <v>1</v>
      </c>
      <c r="AK1207" s="31">
        <v>0</v>
      </c>
      <c r="AL1207" t="s">
        <v>87</v>
      </c>
      <c r="AM1207" s="31" t="s">
        <v>87</v>
      </c>
      <c r="AN1207">
        <v>0</v>
      </c>
      <c r="AO1207" s="15">
        <v>1</v>
      </c>
      <c r="AP1207" t="s">
        <v>87</v>
      </c>
      <c r="AQ1207" s="15" t="s">
        <v>87</v>
      </c>
      <c r="AR1207" s="15" t="s">
        <v>129</v>
      </c>
      <c r="AS1207">
        <v>1</v>
      </c>
      <c r="AT1207">
        <v>0</v>
      </c>
      <c r="AU1207">
        <v>0</v>
      </c>
      <c r="AV1207">
        <v>0</v>
      </c>
      <c r="AW1207">
        <v>0</v>
      </c>
      <c r="AX1207">
        <v>0</v>
      </c>
      <c r="AY1207" s="15">
        <v>0</v>
      </c>
      <c r="AZ1207">
        <v>1</v>
      </c>
      <c r="BA1207">
        <v>0</v>
      </c>
      <c r="BB1207" s="15">
        <v>0</v>
      </c>
      <c r="BC1207">
        <v>22873</v>
      </c>
      <c r="BD1207">
        <v>1435</v>
      </c>
      <c r="BE1207" s="21">
        <v>0.91900000000000004</v>
      </c>
      <c r="BF1207" s="21">
        <v>41</v>
      </c>
      <c r="BG1207">
        <v>1</v>
      </c>
      <c r="BH1207">
        <v>0</v>
      </c>
      <c r="BI1207">
        <v>0</v>
      </c>
      <c r="BJ1207">
        <v>0</v>
      </c>
      <c r="BK1207">
        <v>0</v>
      </c>
      <c r="BL1207" s="15">
        <v>0</v>
      </c>
      <c r="BM1207">
        <v>1</v>
      </c>
      <c r="BN1207">
        <v>0</v>
      </c>
      <c r="BO1207">
        <v>0</v>
      </c>
      <c r="BP1207" s="15">
        <v>0</v>
      </c>
      <c r="BQ1207">
        <v>0</v>
      </c>
      <c r="BR1207">
        <v>0</v>
      </c>
      <c r="BS1207" s="15">
        <v>0</v>
      </c>
      <c r="BT1207">
        <v>1</v>
      </c>
      <c r="BU1207">
        <v>1</v>
      </c>
      <c r="BV1207">
        <v>0</v>
      </c>
      <c r="BW1207">
        <v>0</v>
      </c>
      <c r="BX1207">
        <v>1</v>
      </c>
      <c r="BY1207">
        <v>0</v>
      </c>
      <c r="BZ1207">
        <v>0</v>
      </c>
      <c r="CA1207">
        <v>0</v>
      </c>
      <c r="CB1207">
        <v>0</v>
      </c>
      <c r="CC1207">
        <v>0</v>
      </c>
      <c r="CD1207">
        <v>1</v>
      </c>
      <c r="CE1207" s="15">
        <v>0</v>
      </c>
      <c r="CF1207">
        <v>0.52800000000000002</v>
      </c>
      <c r="CG1207">
        <v>17</v>
      </c>
      <c r="CH1207">
        <v>1</v>
      </c>
      <c r="CI1207">
        <v>0</v>
      </c>
      <c r="CJ1207">
        <v>35</v>
      </c>
      <c r="CK1207" s="28" t="s">
        <v>80</v>
      </c>
    </row>
    <row r="1208" spans="1:89" x14ac:dyDescent="0.35">
      <c r="A1208">
        <v>1207</v>
      </c>
      <c r="B1208">
        <v>81</v>
      </c>
      <c r="C1208" s="21" t="s">
        <v>250</v>
      </c>
      <c r="D1208" s="11">
        <v>7.5790175050109099</v>
      </c>
      <c r="E1208" s="12">
        <v>0.16465356569006451</v>
      </c>
      <c r="F1208" s="7">
        <v>46.030084275716611</v>
      </c>
      <c r="G1208" s="8">
        <v>0</v>
      </c>
      <c r="H1208" s="9">
        <v>0</v>
      </c>
      <c r="I1208" s="9">
        <v>0</v>
      </c>
      <c r="J1208" s="9">
        <v>1</v>
      </c>
      <c r="K1208" s="9">
        <v>0</v>
      </c>
      <c r="L1208" s="8">
        <v>122141</v>
      </c>
      <c r="M1208" s="9">
        <v>6</v>
      </c>
      <c r="N1208" s="9">
        <f t="shared" si="193"/>
        <v>122134</v>
      </c>
      <c r="O1208" s="9">
        <f t="shared" si="194"/>
        <v>62</v>
      </c>
      <c r="P1208" s="7">
        <v>14</v>
      </c>
      <c r="Q1208" s="7">
        <f t="shared" si="199"/>
        <v>21</v>
      </c>
      <c r="R1208" s="9">
        <v>0</v>
      </c>
      <c r="S1208" s="9">
        <v>1</v>
      </c>
      <c r="T1208" s="9">
        <v>1</v>
      </c>
      <c r="U1208" s="9">
        <v>0</v>
      </c>
      <c r="V1208" s="9">
        <v>0</v>
      </c>
      <c r="W1208" s="25">
        <v>0</v>
      </c>
      <c r="X1208" s="9">
        <v>0</v>
      </c>
      <c r="Y1208" s="9">
        <v>1</v>
      </c>
      <c r="Z1208" s="25">
        <v>0</v>
      </c>
      <c r="AA1208" s="9">
        <v>1</v>
      </c>
      <c r="AB1208" s="25">
        <v>0</v>
      </c>
      <c r="AC1208" s="17">
        <v>1987</v>
      </c>
      <c r="AD1208" s="27">
        <v>0</v>
      </c>
      <c r="AE1208" s="27">
        <v>0</v>
      </c>
      <c r="AF1208" s="27">
        <v>0.5</v>
      </c>
      <c r="AG1208" s="34">
        <v>0.5</v>
      </c>
      <c r="AH1208" s="33">
        <v>1</v>
      </c>
      <c r="AI1208" s="15">
        <v>0</v>
      </c>
      <c r="AJ1208">
        <v>1</v>
      </c>
      <c r="AK1208" s="31">
        <v>0</v>
      </c>
      <c r="AL1208" t="s">
        <v>87</v>
      </c>
      <c r="AM1208" s="31" t="s">
        <v>87</v>
      </c>
      <c r="AN1208">
        <v>0</v>
      </c>
      <c r="AO1208" s="15">
        <v>1</v>
      </c>
      <c r="AP1208" t="s">
        <v>87</v>
      </c>
      <c r="AQ1208" s="15" t="s">
        <v>87</v>
      </c>
      <c r="AR1208" s="15" t="s">
        <v>129</v>
      </c>
      <c r="AS1208">
        <v>1</v>
      </c>
      <c r="AT1208">
        <v>0</v>
      </c>
      <c r="AU1208">
        <v>0</v>
      </c>
      <c r="AV1208">
        <v>0</v>
      </c>
      <c r="AW1208">
        <v>0</v>
      </c>
      <c r="AX1208">
        <v>0</v>
      </c>
      <c r="AY1208" s="15">
        <v>0</v>
      </c>
      <c r="AZ1208">
        <v>1</v>
      </c>
      <c r="BA1208">
        <v>0</v>
      </c>
      <c r="BB1208" s="15">
        <v>0</v>
      </c>
      <c r="BC1208">
        <v>23439</v>
      </c>
      <c r="BD1208">
        <v>1384</v>
      </c>
      <c r="BE1208" s="21">
        <v>0.91900000000000004</v>
      </c>
      <c r="BF1208" s="21">
        <v>41</v>
      </c>
      <c r="BG1208">
        <v>1</v>
      </c>
      <c r="BH1208">
        <v>0</v>
      </c>
      <c r="BI1208">
        <v>0</v>
      </c>
      <c r="BJ1208">
        <v>0</v>
      </c>
      <c r="BK1208">
        <v>0</v>
      </c>
      <c r="BL1208" s="15">
        <v>0</v>
      </c>
      <c r="BM1208">
        <v>1</v>
      </c>
      <c r="BN1208">
        <v>0</v>
      </c>
      <c r="BO1208">
        <v>0</v>
      </c>
      <c r="BP1208" s="15">
        <v>0</v>
      </c>
      <c r="BQ1208">
        <v>0</v>
      </c>
      <c r="BR1208">
        <v>0</v>
      </c>
      <c r="BS1208" s="15">
        <v>0</v>
      </c>
      <c r="BT1208">
        <v>1</v>
      </c>
      <c r="BU1208">
        <v>1</v>
      </c>
      <c r="BV1208">
        <v>0</v>
      </c>
      <c r="BW1208">
        <v>0</v>
      </c>
      <c r="BX1208">
        <v>1</v>
      </c>
      <c r="BY1208">
        <v>0</v>
      </c>
      <c r="BZ1208">
        <v>0</v>
      </c>
      <c r="CA1208">
        <v>0</v>
      </c>
      <c r="CB1208">
        <v>0</v>
      </c>
      <c r="CC1208">
        <v>0</v>
      </c>
      <c r="CD1208">
        <v>1</v>
      </c>
      <c r="CE1208" s="15">
        <v>0</v>
      </c>
      <c r="CF1208">
        <v>0.52800000000000002</v>
      </c>
      <c r="CG1208">
        <v>17</v>
      </c>
      <c r="CH1208">
        <v>1</v>
      </c>
      <c r="CI1208">
        <v>0</v>
      </c>
      <c r="CJ1208">
        <v>35</v>
      </c>
      <c r="CK1208" s="28" t="s">
        <v>80</v>
      </c>
    </row>
    <row r="1209" spans="1:89" x14ac:dyDescent="0.35">
      <c r="A1209">
        <v>1208</v>
      </c>
      <c r="B1209">
        <v>81</v>
      </c>
      <c r="C1209" s="21" t="s">
        <v>250</v>
      </c>
      <c r="D1209" s="11">
        <v>7.59507767079457</v>
      </c>
      <c r="E1209" s="12">
        <v>0.18264348731611521</v>
      </c>
      <c r="F1209" s="7">
        <v>41.584169150522079</v>
      </c>
      <c r="G1209" s="8">
        <v>0</v>
      </c>
      <c r="H1209" s="9">
        <v>0</v>
      </c>
      <c r="I1209" s="9">
        <v>0</v>
      </c>
      <c r="J1209" s="9">
        <v>1</v>
      </c>
      <c r="K1209" s="9">
        <v>0</v>
      </c>
      <c r="L1209" s="8">
        <v>122141</v>
      </c>
      <c r="M1209" s="9">
        <v>6</v>
      </c>
      <c r="N1209" s="9">
        <f t="shared" si="193"/>
        <v>122134</v>
      </c>
      <c r="O1209" s="9">
        <f t="shared" si="194"/>
        <v>62</v>
      </c>
      <c r="P1209" s="7">
        <v>14</v>
      </c>
      <c r="Q1209" s="7">
        <f t="shared" si="199"/>
        <v>21</v>
      </c>
      <c r="R1209" s="9">
        <v>0</v>
      </c>
      <c r="S1209" s="9">
        <v>1</v>
      </c>
      <c r="T1209" s="9">
        <v>1</v>
      </c>
      <c r="U1209" s="9">
        <v>0</v>
      </c>
      <c r="V1209" s="9">
        <v>0</v>
      </c>
      <c r="W1209" s="25">
        <v>0</v>
      </c>
      <c r="X1209" s="9">
        <v>0</v>
      </c>
      <c r="Y1209" s="9">
        <v>1</v>
      </c>
      <c r="Z1209" s="25">
        <v>0</v>
      </c>
      <c r="AA1209" s="9">
        <v>1</v>
      </c>
      <c r="AB1209" s="25">
        <v>0</v>
      </c>
      <c r="AC1209" s="17">
        <v>1988</v>
      </c>
      <c r="AD1209" s="27">
        <v>0</v>
      </c>
      <c r="AE1209" s="27">
        <v>0</v>
      </c>
      <c r="AF1209" s="27">
        <v>0.5</v>
      </c>
      <c r="AG1209" s="34">
        <v>0.5</v>
      </c>
      <c r="AH1209" s="33">
        <v>1</v>
      </c>
      <c r="AI1209" s="15">
        <v>0</v>
      </c>
      <c r="AJ1209">
        <v>1</v>
      </c>
      <c r="AK1209" s="31">
        <v>0</v>
      </c>
      <c r="AL1209" t="s">
        <v>87</v>
      </c>
      <c r="AM1209" s="31" t="s">
        <v>87</v>
      </c>
      <c r="AN1209">
        <v>0</v>
      </c>
      <c r="AO1209" s="15">
        <v>1</v>
      </c>
      <c r="AP1209" t="s">
        <v>87</v>
      </c>
      <c r="AQ1209" s="15" t="s">
        <v>87</v>
      </c>
      <c r="AR1209" s="15" t="s">
        <v>129</v>
      </c>
      <c r="AS1209">
        <v>1</v>
      </c>
      <c r="AT1209">
        <v>0</v>
      </c>
      <c r="AU1209">
        <v>0</v>
      </c>
      <c r="AV1209">
        <v>0</v>
      </c>
      <c r="AW1209">
        <v>0</v>
      </c>
      <c r="AX1209">
        <v>0</v>
      </c>
      <c r="AY1209" s="15">
        <v>0</v>
      </c>
      <c r="AZ1209">
        <v>1</v>
      </c>
      <c r="BA1209">
        <v>0</v>
      </c>
      <c r="BB1209" s="15">
        <v>0</v>
      </c>
      <c r="BC1209">
        <v>24198</v>
      </c>
      <c r="BD1209">
        <v>1330</v>
      </c>
      <c r="BE1209" s="21">
        <v>0.91900000000000004</v>
      </c>
      <c r="BF1209" s="21">
        <v>41</v>
      </c>
      <c r="BG1209">
        <v>1</v>
      </c>
      <c r="BH1209">
        <v>0</v>
      </c>
      <c r="BI1209">
        <v>0</v>
      </c>
      <c r="BJ1209">
        <v>0</v>
      </c>
      <c r="BK1209">
        <v>0</v>
      </c>
      <c r="BL1209" s="15">
        <v>0</v>
      </c>
      <c r="BM1209">
        <v>1</v>
      </c>
      <c r="BN1209">
        <v>0</v>
      </c>
      <c r="BO1209">
        <v>0</v>
      </c>
      <c r="BP1209" s="15">
        <v>0</v>
      </c>
      <c r="BQ1209">
        <v>0</v>
      </c>
      <c r="BR1209">
        <v>0</v>
      </c>
      <c r="BS1209" s="15">
        <v>0</v>
      </c>
      <c r="BT1209">
        <v>1</v>
      </c>
      <c r="BU1209">
        <v>1</v>
      </c>
      <c r="BV1209">
        <v>0</v>
      </c>
      <c r="BW1209">
        <v>0</v>
      </c>
      <c r="BX1209">
        <v>1</v>
      </c>
      <c r="BY1209">
        <v>0</v>
      </c>
      <c r="BZ1209">
        <v>0</v>
      </c>
      <c r="CA1209">
        <v>0</v>
      </c>
      <c r="CB1209">
        <v>0</v>
      </c>
      <c r="CC1209">
        <v>0</v>
      </c>
      <c r="CD1209">
        <v>1</v>
      </c>
      <c r="CE1209" s="15">
        <v>0</v>
      </c>
      <c r="CF1209">
        <v>0.52800000000000002</v>
      </c>
      <c r="CG1209">
        <v>17</v>
      </c>
      <c r="CH1209">
        <v>1</v>
      </c>
      <c r="CI1209">
        <v>0</v>
      </c>
      <c r="CJ1209">
        <v>35</v>
      </c>
      <c r="CK1209" s="28" t="s">
        <v>80</v>
      </c>
    </row>
    <row r="1210" spans="1:89" x14ac:dyDescent="0.35">
      <c r="A1210">
        <v>1209</v>
      </c>
      <c r="B1210">
        <v>81</v>
      </c>
      <c r="C1210" s="21" t="s">
        <v>250</v>
      </c>
      <c r="D1210" s="11">
        <v>8.1507313749599408</v>
      </c>
      <c r="E1210" s="12">
        <v>0.16600872442615</v>
      </c>
      <c r="F1210" s="7">
        <v>49.098210971350753</v>
      </c>
      <c r="G1210" s="8">
        <v>0</v>
      </c>
      <c r="H1210" s="9">
        <v>0</v>
      </c>
      <c r="I1210" s="9">
        <v>0</v>
      </c>
      <c r="J1210" s="9">
        <v>1</v>
      </c>
      <c r="K1210" s="9">
        <v>0</v>
      </c>
      <c r="L1210" s="8">
        <v>122141</v>
      </c>
      <c r="M1210" s="9">
        <v>6</v>
      </c>
      <c r="N1210" s="9">
        <f t="shared" si="193"/>
        <v>122134</v>
      </c>
      <c r="O1210" s="9">
        <f t="shared" si="194"/>
        <v>62</v>
      </c>
      <c r="P1210" s="7">
        <v>14</v>
      </c>
      <c r="Q1210" s="7">
        <f t="shared" si="199"/>
        <v>21</v>
      </c>
      <c r="R1210" s="9">
        <v>0</v>
      </c>
      <c r="S1210" s="9">
        <v>1</v>
      </c>
      <c r="T1210" s="9">
        <v>1</v>
      </c>
      <c r="U1210" s="9">
        <v>0</v>
      </c>
      <c r="V1210" s="9">
        <v>0</v>
      </c>
      <c r="W1210" s="25">
        <v>0</v>
      </c>
      <c r="X1210" s="9">
        <v>0</v>
      </c>
      <c r="Y1210" s="9">
        <v>1</v>
      </c>
      <c r="Z1210" s="25">
        <v>0</v>
      </c>
      <c r="AA1210" s="9">
        <v>1</v>
      </c>
      <c r="AB1210" s="25">
        <v>0</v>
      </c>
      <c r="AC1210" s="17">
        <v>1989</v>
      </c>
      <c r="AD1210" s="27">
        <v>0</v>
      </c>
      <c r="AE1210" s="27">
        <v>0</v>
      </c>
      <c r="AF1210" s="27">
        <v>0.5</v>
      </c>
      <c r="AG1210" s="34">
        <v>0.5</v>
      </c>
      <c r="AH1210" s="33">
        <v>1</v>
      </c>
      <c r="AI1210" s="15">
        <v>0</v>
      </c>
      <c r="AJ1210">
        <v>1</v>
      </c>
      <c r="AK1210" s="31">
        <v>0</v>
      </c>
      <c r="AL1210" t="s">
        <v>87</v>
      </c>
      <c r="AM1210" s="31" t="s">
        <v>87</v>
      </c>
      <c r="AN1210">
        <v>0</v>
      </c>
      <c r="AO1210" s="15">
        <v>1</v>
      </c>
      <c r="AP1210" t="s">
        <v>87</v>
      </c>
      <c r="AQ1210" s="15" t="s">
        <v>87</v>
      </c>
      <c r="AR1210" s="15" t="s">
        <v>129</v>
      </c>
      <c r="AS1210">
        <v>1</v>
      </c>
      <c r="AT1210">
        <v>0</v>
      </c>
      <c r="AU1210">
        <v>0</v>
      </c>
      <c r="AV1210">
        <v>0</v>
      </c>
      <c r="AW1210">
        <v>0</v>
      </c>
      <c r="AX1210">
        <v>0</v>
      </c>
      <c r="AY1210" s="15">
        <v>0</v>
      </c>
      <c r="AZ1210">
        <v>1</v>
      </c>
      <c r="BA1210">
        <v>0</v>
      </c>
      <c r="BB1210" s="15">
        <v>0</v>
      </c>
      <c r="BC1210">
        <v>24669</v>
      </c>
      <c r="BD1210">
        <v>1269</v>
      </c>
      <c r="BE1210" s="21">
        <v>0.91900000000000004</v>
      </c>
      <c r="BF1210" s="21">
        <v>41</v>
      </c>
      <c r="BG1210">
        <v>1</v>
      </c>
      <c r="BH1210">
        <v>0</v>
      </c>
      <c r="BI1210">
        <v>0</v>
      </c>
      <c r="BJ1210">
        <v>0</v>
      </c>
      <c r="BK1210">
        <v>0</v>
      </c>
      <c r="BL1210" s="15">
        <v>0</v>
      </c>
      <c r="BM1210">
        <v>1</v>
      </c>
      <c r="BN1210">
        <v>0</v>
      </c>
      <c r="BO1210">
        <v>0</v>
      </c>
      <c r="BP1210" s="15">
        <v>0</v>
      </c>
      <c r="BQ1210">
        <v>0</v>
      </c>
      <c r="BR1210">
        <v>0</v>
      </c>
      <c r="BS1210" s="15">
        <v>0</v>
      </c>
      <c r="BT1210">
        <v>1</v>
      </c>
      <c r="BU1210">
        <v>1</v>
      </c>
      <c r="BV1210">
        <v>0</v>
      </c>
      <c r="BW1210">
        <v>0</v>
      </c>
      <c r="BX1210">
        <v>1</v>
      </c>
      <c r="BY1210">
        <v>0</v>
      </c>
      <c r="BZ1210">
        <v>0</v>
      </c>
      <c r="CA1210">
        <v>0</v>
      </c>
      <c r="CB1210">
        <v>0</v>
      </c>
      <c r="CC1210">
        <v>0</v>
      </c>
      <c r="CD1210">
        <v>1</v>
      </c>
      <c r="CE1210" s="15">
        <v>0</v>
      </c>
      <c r="CF1210">
        <v>0.52800000000000002</v>
      </c>
      <c r="CG1210">
        <v>17</v>
      </c>
      <c r="CH1210">
        <v>1</v>
      </c>
      <c r="CI1210">
        <v>0</v>
      </c>
      <c r="CJ1210">
        <v>35</v>
      </c>
      <c r="CK1210" s="28" t="s">
        <v>80</v>
      </c>
    </row>
    <row r="1211" spans="1:89" x14ac:dyDescent="0.35">
      <c r="A1211">
        <v>1210</v>
      </c>
      <c r="B1211">
        <v>81</v>
      </c>
      <c r="C1211" s="21" t="s">
        <v>250</v>
      </c>
      <c r="D1211" s="11">
        <v>8.3143919377751665</v>
      </c>
      <c r="E1211" s="12">
        <v>0.16919205366624279</v>
      </c>
      <c r="F1211" s="7">
        <v>49.141740156287582</v>
      </c>
      <c r="G1211" s="8">
        <v>0</v>
      </c>
      <c r="H1211" s="9">
        <v>0</v>
      </c>
      <c r="I1211" s="9">
        <v>0</v>
      </c>
      <c r="J1211" s="9">
        <v>1</v>
      </c>
      <c r="K1211" s="9">
        <v>0</v>
      </c>
      <c r="L1211" s="8">
        <v>122141</v>
      </c>
      <c r="M1211" s="9">
        <v>6</v>
      </c>
      <c r="N1211" s="9">
        <f t="shared" si="193"/>
        <v>122134</v>
      </c>
      <c r="O1211" s="9">
        <f t="shared" si="194"/>
        <v>62</v>
      </c>
      <c r="P1211" s="7">
        <v>14</v>
      </c>
      <c r="Q1211" s="7">
        <f t="shared" si="199"/>
        <v>21</v>
      </c>
      <c r="R1211" s="9">
        <v>0</v>
      </c>
      <c r="S1211" s="9">
        <v>1</v>
      </c>
      <c r="T1211" s="9">
        <v>1</v>
      </c>
      <c r="U1211" s="9">
        <v>0</v>
      </c>
      <c r="V1211" s="9">
        <v>0</v>
      </c>
      <c r="W1211" s="25">
        <v>0</v>
      </c>
      <c r="X1211" s="9">
        <v>0</v>
      </c>
      <c r="Y1211" s="9">
        <v>1</v>
      </c>
      <c r="Z1211" s="25">
        <v>0</v>
      </c>
      <c r="AA1211" s="9">
        <v>1</v>
      </c>
      <c r="AB1211" s="25">
        <v>0</v>
      </c>
      <c r="AC1211" s="17">
        <v>1990</v>
      </c>
      <c r="AD1211" s="27">
        <v>0</v>
      </c>
      <c r="AE1211" s="27">
        <v>0</v>
      </c>
      <c r="AF1211" s="27">
        <v>0.5</v>
      </c>
      <c r="AG1211" s="34">
        <v>0.5</v>
      </c>
      <c r="AH1211" s="33">
        <v>1</v>
      </c>
      <c r="AI1211" s="15">
        <v>0</v>
      </c>
      <c r="AJ1211">
        <v>1</v>
      </c>
      <c r="AK1211" s="31">
        <v>0</v>
      </c>
      <c r="AL1211" t="s">
        <v>87</v>
      </c>
      <c r="AM1211" s="31" t="s">
        <v>87</v>
      </c>
      <c r="AN1211">
        <v>0</v>
      </c>
      <c r="AO1211" s="15">
        <v>1</v>
      </c>
      <c r="AP1211" t="s">
        <v>87</v>
      </c>
      <c r="AQ1211" s="15" t="s">
        <v>87</v>
      </c>
      <c r="AR1211" s="15" t="s">
        <v>129</v>
      </c>
      <c r="AS1211">
        <v>1</v>
      </c>
      <c r="AT1211">
        <v>0</v>
      </c>
      <c r="AU1211">
        <v>0</v>
      </c>
      <c r="AV1211">
        <v>0</v>
      </c>
      <c r="AW1211">
        <v>0</v>
      </c>
      <c r="AX1211">
        <v>0</v>
      </c>
      <c r="AY1211" s="15">
        <v>0</v>
      </c>
      <c r="AZ1211">
        <v>1</v>
      </c>
      <c r="BA1211">
        <v>0</v>
      </c>
      <c r="BB1211" s="15">
        <v>0</v>
      </c>
      <c r="BC1211">
        <v>24883</v>
      </c>
      <c r="BD1211">
        <v>1325</v>
      </c>
      <c r="BE1211" s="21">
        <v>0.92100000000000004</v>
      </c>
      <c r="BF1211" s="21">
        <v>41</v>
      </c>
      <c r="BG1211">
        <v>1</v>
      </c>
      <c r="BH1211">
        <v>0</v>
      </c>
      <c r="BI1211">
        <v>0</v>
      </c>
      <c r="BJ1211">
        <v>0</v>
      </c>
      <c r="BK1211">
        <v>0</v>
      </c>
      <c r="BL1211" s="15">
        <v>0</v>
      </c>
      <c r="BM1211">
        <v>1</v>
      </c>
      <c r="BN1211">
        <v>0</v>
      </c>
      <c r="BO1211">
        <v>0</v>
      </c>
      <c r="BP1211" s="15">
        <v>0</v>
      </c>
      <c r="BQ1211">
        <v>0</v>
      </c>
      <c r="BR1211">
        <v>0</v>
      </c>
      <c r="BS1211" s="15">
        <v>0</v>
      </c>
      <c r="BT1211">
        <v>1</v>
      </c>
      <c r="BU1211">
        <v>1</v>
      </c>
      <c r="BV1211">
        <v>0</v>
      </c>
      <c r="BW1211">
        <v>0</v>
      </c>
      <c r="BX1211">
        <v>1</v>
      </c>
      <c r="BY1211">
        <v>0</v>
      </c>
      <c r="BZ1211">
        <v>0</v>
      </c>
      <c r="CA1211">
        <v>0</v>
      </c>
      <c r="CB1211">
        <v>0</v>
      </c>
      <c r="CC1211">
        <v>0</v>
      </c>
      <c r="CD1211">
        <v>1</v>
      </c>
      <c r="CE1211" s="15">
        <v>0</v>
      </c>
      <c r="CF1211">
        <v>0.52800000000000002</v>
      </c>
      <c r="CG1211">
        <v>17</v>
      </c>
      <c r="CH1211">
        <v>1</v>
      </c>
      <c r="CI1211">
        <v>0</v>
      </c>
      <c r="CJ1211">
        <v>35</v>
      </c>
      <c r="CK1211" s="28" t="s">
        <v>80</v>
      </c>
    </row>
    <row r="1212" spans="1:89" x14ac:dyDescent="0.35">
      <c r="A1212">
        <v>1211</v>
      </c>
      <c r="B1212">
        <v>81</v>
      </c>
      <c r="C1212" s="21" t="s">
        <v>250</v>
      </c>
      <c r="D1212" s="11">
        <v>8.6453539884810304</v>
      </c>
      <c r="E1212" s="12">
        <v>0.16959997482591421</v>
      </c>
      <c r="F1212" s="7">
        <v>50.974972121045703</v>
      </c>
      <c r="G1212" s="8">
        <v>0</v>
      </c>
      <c r="H1212" s="9">
        <v>0</v>
      </c>
      <c r="I1212" s="9">
        <v>0</v>
      </c>
      <c r="J1212" s="9">
        <v>1</v>
      </c>
      <c r="K1212" s="9">
        <v>0</v>
      </c>
      <c r="L1212" s="8">
        <v>122141</v>
      </c>
      <c r="M1212" s="9">
        <v>6</v>
      </c>
      <c r="N1212" s="9">
        <f t="shared" si="193"/>
        <v>122134</v>
      </c>
      <c r="O1212" s="9">
        <f t="shared" si="194"/>
        <v>62</v>
      </c>
      <c r="P1212" s="7">
        <v>14</v>
      </c>
      <c r="Q1212" s="7">
        <f t="shared" si="199"/>
        <v>21</v>
      </c>
      <c r="R1212" s="9">
        <v>0</v>
      </c>
      <c r="S1212" s="9">
        <v>1</v>
      </c>
      <c r="T1212" s="9">
        <v>1</v>
      </c>
      <c r="U1212" s="9">
        <v>0</v>
      </c>
      <c r="V1212" s="9">
        <v>0</v>
      </c>
      <c r="W1212" s="25">
        <v>0</v>
      </c>
      <c r="X1212" s="9">
        <v>0</v>
      </c>
      <c r="Y1212" s="9">
        <v>1</v>
      </c>
      <c r="Z1212" s="25">
        <v>0</v>
      </c>
      <c r="AA1212" s="9">
        <v>1</v>
      </c>
      <c r="AB1212" s="25">
        <v>0</v>
      </c>
      <c r="AC1212" s="17">
        <v>1991</v>
      </c>
      <c r="AD1212" s="27">
        <v>0</v>
      </c>
      <c r="AE1212" s="27">
        <v>0</v>
      </c>
      <c r="AF1212" s="27">
        <v>0.5</v>
      </c>
      <c r="AG1212" s="34">
        <v>0.5</v>
      </c>
      <c r="AH1212" s="33">
        <v>1</v>
      </c>
      <c r="AI1212" s="15">
        <v>0</v>
      </c>
      <c r="AJ1212">
        <v>1</v>
      </c>
      <c r="AK1212" s="31">
        <v>0</v>
      </c>
      <c r="AL1212" t="s">
        <v>87</v>
      </c>
      <c r="AM1212" s="31" t="s">
        <v>87</v>
      </c>
      <c r="AN1212">
        <v>0</v>
      </c>
      <c r="AO1212" s="15">
        <v>1</v>
      </c>
      <c r="AP1212" t="s">
        <v>87</v>
      </c>
      <c r="AQ1212" s="15" t="s">
        <v>87</v>
      </c>
      <c r="AR1212" s="15" t="s">
        <v>129</v>
      </c>
      <c r="AS1212">
        <v>1</v>
      </c>
      <c r="AT1212">
        <v>0</v>
      </c>
      <c r="AU1212">
        <v>0</v>
      </c>
      <c r="AV1212">
        <v>0</v>
      </c>
      <c r="AW1212">
        <v>0</v>
      </c>
      <c r="AX1212">
        <v>0</v>
      </c>
      <c r="AY1212" s="15">
        <v>0</v>
      </c>
      <c r="AZ1212">
        <v>1</v>
      </c>
      <c r="BA1212">
        <v>0</v>
      </c>
      <c r="BB1212" s="15">
        <v>0</v>
      </c>
      <c r="BC1212">
        <v>24597</v>
      </c>
      <c r="BD1212">
        <v>1426</v>
      </c>
      <c r="BE1212" s="21">
        <v>0.92100000000000004</v>
      </c>
      <c r="BF1212" s="21">
        <v>41</v>
      </c>
      <c r="BG1212">
        <v>1</v>
      </c>
      <c r="BH1212">
        <v>0</v>
      </c>
      <c r="BI1212">
        <v>0</v>
      </c>
      <c r="BJ1212">
        <v>0</v>
      </c>
      <c r="BK1212">
        <v>0</v>
      </c>
      <c r="BL1212" s="15">
        <v>0</v>
      </c>
      <c r="BM1212">
        <v>1</v>
      </c>
      <c r="BN1212">
        <v>0</v>
      </c>
      <c r="BO1212">
        <v>0</v>
      </c>
      <c r="BP1212" s="15">
        <v>0</v>
      </c>
      <c r="BQ1212">
        <v>0</v>
      </c>
      <c r="BR1212">
        <v>0</v>
      </c>
      <c r="BS1212" s="15">
        <v>0</v>
      </c>
      <c r="BT1212">
        <v>1</v>
      </c>
      <c r="BU1212">
        <v>1</v>
      </c>
      <c r="BV1212">
        <v>0</v>
      </c>
      <c r="BW1212">
        <v>0</v>
      </c>
      <c r="BX1212">
        <v>1</v>
      </c>
      <c r="BY1212">
        <v>0</v>
      </c>
      <c r="BZ1212">
        <v>0</v>
      </c>
      <c r="CA1212">
        <v>0</v>
      </c>
      <c r="CB1212">
        <v>0</v>
      </c>
      <c r="CC1212">
        <v>0</v>
      </c>
      <c r="CD1212">
        <v>1</v>
      </c>
      <c r="CE1212" s="15">
        <v>0</v>
      </c>
      <c r="CF1212">
        <v>0.52800000000000002</v>
      </c>
      <c r="CG1212">
        <v>17</v>
      </c>
      <c r="CH1212">
        <v>1</v>
      </c>
      <c r="CI1212">
        <v>0</v>
      </c>
      <c r="CJ1212">
        <v>35</v>
      </c>
      <c r="CK1212" s="28" t="s">
        <v>80</v>
      </c>
    </row>
    <row r="1213" spans="1:89" x14ac:dyDescent="0.35">
      <c r="A1213">
        <v>1212</v>
      </c>
      <c r="B1213">
        <v>81</v>
      </c>
      <c r="C1213" s="21" t="s">
        <v>250</v>
      </c>
      <c r="D1213" s="11">
        <v>8.7096279547539179</v>
      </c>
      <c r="E1213" s="12">
        <v>0.16929932751080459</v>
      </c>
      <c r="F1213" s="7">
        <v>51.445142061760841</v>
      </c>
      <c r="G1213" s="8">
        <v>0</v>
      </c>
      <c r="H1213" s="9">
        <v>0</v>
      </c>
      <c r="I1213" s="9">
        <v>0</v>
      </c>
      <c r="J1213" s="9">
        <v>1</v>
      </c>
      <c r="K1213" s="9">
        <v>0</v>
      </c>
      <c r="L1213" s="8">
        <v>122141</v>
      </c>
      <c r="M1213" s="9">
        <v>6</v>
      </c>
      <c r="N1213" s="9">
        <f t="shared" si="193"/>
        <v>122134</v>
      </c>
      <c r="O1213" s="9">
        <f t="shared" si="194"/>
        <v>62</v>
      </c>
      <c r="P1213" s="7">
        <v>14</v>
      </c>
      <c r="Q1213" s="7">
        <f t="shared" si="199"/>
        <v>21</v>
      </c>
      <c r="R1213" s="9">
        <v>0</v>
      </c>
      <c r="S1213" s="9">
        <v>1</v>
      </c>
      <c r="T1213" s="9">
        <v>1</v>
      </c>
      <c r="U1213" s="9">
        <v>0</v>
      </c>
      <c r="V1213" s="9">
        <v>0</v>
      </c>
      <c r="W1213" s="25">
        <v>0</v>
      </c>
      <c r="X1213" s="9">
        <v>0</v>
      </c>
      <c r="Y1213" s="9">
        <v>1</v>
      </c>
      <c r="Z1213" s="25">
        <v>0</v>
      </c>
      <c r="AA1213" s="9">
        <v>1</v>
      </c>
      <c r="AB1213" s="25">
        <v>0</v>
      </c>
      <c r="AC1213" s="17">
        <v>1992</v>
      </c>
      <c r="AD1213" s="27">
        <v>0</v>
      </c>
      <c r="AE1213" s="27">
        <v>0</v>
      </c>
      <c r="AF1213" s="27">
        <v>0.5</v>
      </c>
      <c r="AG1213" s="34">
        <v>0.5</v>
      </c>
      <c r="AH1213" s="33">
        <v>1</v>
      </c>
      <c r="AI1213" s="15">
        <v>0</v>
      </c>
      <c r="AJ1213">
        <v>1</v>
      </c>
      <c r="AK1213" s="31">
        <v>0</v>
      </c>
      <c r="AL1213" t="s">
        <v>87</v>
      </c>
      <c r="AM1213" s="31" t="s">
        <v>87</v>
      </c>
      <c r="AN1213">
        <v>0</v>
      </c>
      <c r="AO1213" s="15">
        <v>1</v>
      </c>
      <c r="AP1213" t="s">
        <v>87</v>
      </c>
      <c r="AQ1213" s="15" t="s">
        <v>87</v>
      </c>
      <c r="AR1213" s="15" t="s">
        <v>129</v>
      </c>
      <c r="AS1213">
        <v>1</v>
      </c>
      <c r="AT1213">
        <v>0</v>
      </c>
      <c r="AU1213">
        <v>0</v>
      </c>
      <c r="AV1213">
        <v>0</v>
      </c>
      <c r="AW1213">
        <v>0</v>
      </c>
      <c r="AX1213">
        <v>0</v>
      </c>
      <c r="AY1213" s="15">
        <v>0</v>
      </c>
      <c r="AZ1213">
        <v>1</v>
      </c>
      <c r="BA1213">
        <v>0</v>
      </c>
      <c r="BB1213" s="15">
        <v>0</v>
      </c>
      <c r="BC1213">
        <v>25151</v>
      </c>
      <c r="BD1213">
        <v>1422</v>
      </c>
      <c r="BE1213" s="21">
        <v>0.92100000000000004</v>
      </c>
      <c r="BF1213" s="21">
        <v>41</v>
      </c>
      <c r="BG1213">
        <v>1</v>
      </c>
      <c r="BH1213">
        <v>0</v>
      </c>
      <c r="BI1213">
        <v>0</v>
      </c>
      <c r="BJ1213">
        <v>0</v>
      </c>
      <c r="BK1213">
        <v>0</v>
      </c>
      <c r="BL1213" s="15">
        <v>0</v>
      </c>
      <c r="BM1213">
        <v>1</v>
      </c>
      <c r="BN1213">
        <v>0</v>
      </c>
      <c r="BO1213">
        <v>0</v>
      </c>
      <c r="BP1213" s="15">
        <v>0</v>
      </c>
      <c r="BQ1213">
        <v>0</v>
      </c>
      <c r="BR1213">
        <v>0</v>
      </c>
      <c r="BS1213" s="15">
        <v>0</v>
      </c>
      <c r="BT1213">
        <v>1</v>
      </c>
      <c r="BU1213">
        <v>1</v>
      </c>
      <c r="BV1213">
        <v>0</v>
      </c>
      <c r="BW1213">
        <v>0</v>
      </c>
      <c r="BX1213">
        <v>1</v>
      </c>
      <c r="BY1213">
        <v>0</v>
      </c>
      <c r="BZ1213">
        <v>0</v>
      </c>
      <c r="CA1213">
        <v>0</v>
      </c>
      <c r="CB1213">
        <v>0</v>
      </c>
      <c r="CC1213">
        <v>0</v>
      </c>
      <c r="CD1213">
        <v>1</v>
      </c>
      <c r="CE1213" s="15">
        <v>0</v>
      </c>
      <c r="CF1213">
        <v>0.52800000000000002</v>
      </c>
      <c r="CG1213">
        <v>17</v>
      </c>
      <c r="CH1213">
        <v>1</v>
      </c>
      <c r="CI1213">
        <v>0</v>
      </c>
      <c r="CJ1213">
        <v>35</v>
      </c>
      <c r="CK1213" s="28" t="s">
        <v>80</v>
      </c>
    </row>
    <row r="1214" spans="1:89" x14ac:dyDescent="0.35">
      <c r="A1214">
        <v>1213</v>
      </c>
      <c r="B1214">
        <v>81</v>
      </c>
      <c r="C1214" s="21" t="s">
        <v>250</v>
      </c>
      <c r="D1214" s="11">
        <v>8.7018432414701188</v>
      </c>
      <c r="E1214" s="12">
        <v>0.17906764034907699</v>
      </c>
      <c r="F1214" s="7">
        <v>48.595286253320943</v>
      </c>
      <c r="G1214" s="8">
        <v>0</v>
      </c>
      <c r="H1214" s="9">
        <v>0</v>
      </c>
      <c r="I1214" s="9">
        <v>0</v>
      </c>
      <c r="J1214" s="9">
        <v>1</v>
      </c>
      <c r="K1214" s="9">
        <v>0</v>
      </c>
      <c r="L1214" s="8">
        <v>122141</v>
      </c>
      <c r="M1214" s="9">
        <v>6</v>
      </c>
      <c r="N1214" s="9">
        <f t="shared" si="193"/>
        <v>122134</v>
      </c>
      <c r="O1214" s="9">
        <f t="shared" si="194"/>
        <v>62</v>
      </c>
      <c r="P1214" s="7">
        <v>14</v>
      </c>
      <c r="Q1214" s="7">
        <f t="shared" si="199"/>
        <v>21</v>
      </c>
      <c r="R1214" s="9">
        <v>0</v>
      </c>
      <c r="S1214" s="9">
        <v>1</v>
      </c>
      <c r="T1214" s="9">
        <v>1</v>
      </c>
      <c r="U1214" s="9">
        <v>0</v>
      </c>
      <c r="V1214" s="9">
        <v>0</v>
      </c>
      <c r="W1214" s="25">
        <v>0</v>
      </c>
      <c r="X1214" s="9">
        <v>0</v>
      </c>
      <c r="Y1214" s="9">
        <v>1</v>
      </c>
      <c r="Z1214" s="25">
        <v>0</v>
      </c>
      <c r="AA1214" s="9">
        <v>1</v>
      </c>
      <c r="AB1214" s="25">
        <v>0</v>
      </c>
      <c r="AC1214" s="17">
        <v>1993</v>
      </c>
      <c r="AD1214" s="27">
        <v>0</v>
      </c>
      <c r="AE1214" s="27">
        <v>0</v>
      </c>
      <c r="AF1214" s="27">
        <v>0.5</v>
      </c>
      <c r="AG1214" s="34">
        <v>0.5</v>
      </c>
      <c r="AH1214" s="33">
        <v>1</v>
      </c>
      <c r="AI1214" s="15">
        <v>0</v>
      </c>
      <c r="AJ1214">
        <v>1</v>
      </c>
      <c r="AK1214" s="31">
        <v>0</v>
      </c>
      <c r="AL1214" t="s">
        <v>87</v>
      </c>
      <c r="AM1214" s="31" t="s">
        <v>87</v>
      </c>
      <c r="AN1214">
        <v>0</v>
      </c>
      <c r="AO1214" s="15">
        <v>1</v>
      </c>
      <c r="AP1214" t="s">
        <v>87</v>
      </c>
      <c r="AQ1214" s="15" t="s">
        <v>87</v>
      </c>
      <c r="AR1214" s="15" t="s">
        <v>129</v>
      </c>
      <c r="AS1214">
        <v>1</v>
      </c>
      <c r="AT1214">
        <v>0</v>
      </c>
      <c r="AU1214">
        <v>0</v>
      </c>
      <c r="AV1214">
        <v>0</v>
      </c>
      <c r="AW1214">
        <v>0</v>
      </c>
      <c r="AX1214">
        <v>0</v>
      </c>
      <c r="AY1214" s="15">
        <v>0</v>
      </c>
      <c r="AZ1214">
        <v>1</v>
      </c>
      <c r="BA1214">
        <v>0</v>
      </c>
      <c r="BB1214" s="15">
        <v>0</v>
      </c>
      <c r="BC1214">
        <v>25687</v>
      </c>
      <c r="BD1214">
        <v>1381</v>
      </c>
      <c r="BE1214" s="21">
        <v>0.92600000000000005</v>
      </c>
      <c r="BF1214" s="21">
        <v>41</v>
      </c>
      <c r="BG1214">
        <v>1</v>
      </c>
      <c r="BH1214">
        <v>0</v>
      </c>
      <c r="BI1214">
        <v>0</v>
      </c>
      <c r="BJ1214">
        <v>0</v>
      </c>
      <c r="BK1214">
        <v>0</v>
      </c>
      <c r="BL1214" s="15">
        <v>0</v>
      </c>
      <c r="BM1214">
        <v>1</v>
      </c>
      <c r="BN1214">
        <v>0</v>
      </c>
      <c r="BO1214">
        <v>0</v>
      </c>
      <c r="BP1214" s="15">
        <v>0</v>
      </c>
      <c r="BQ1214">
        <v>0</v>
      </c>
      <c r="BR1214">
        <v>0</v>
      </c>
      <c r="BS1214" s="15">
        <v>0</v>
      </c>
      <c r="BT1214">
        <v>1</v>
      </c>
      <c r="BU1214">
        <v>1</v>
      </c>
      <c r="BV1214">
        <v>0</v>
      </c>
      <c r="BW1214">
        <v>0</v>
      </c>
      <c r="BX1214">
        <v>1</v>
      </c>
      <c r="BY1214">
        <v>0</v>
      </c>
      <c r="BZ1214">
        <v>0</v>
      </c>
      <c r="CA1214">
        <v>0</v>
      </c>
      <c r="CB1214">
        <v>0</v>
      </c>
      <c r="CC1214">
        <v>0</v>
      </c>
      <c r="CD1214">
        <v>1</v>
      </c>
      <c r="CE1214" s="15">
        <v>0</v>
      </c>
      <c r="CF1214">
        <v>0.52800000000000002</v>
      </c>
      <c r="CG1214">
        <v>17</v>
      </c>
      <c r="CH1214">
        <v>1</v>
      </c>
      <c r="CI1214">
        <v>0</v>
      </c>
      <c r="CJ1214">
        <v>35</v>
      </c>
      <c r="CK1214" s="28" t="s">
        <v>80</v>
      </c>
    </row>
    <row r="1215" spans="1:89" x14ac:dyDescent="0.35">
      <c r="A1215">
        <v>1214</v>
      </c>
      <c r="B1215">
        <v>81</v>
      </c>
      <c r="C1215" s="21" t="s">
        <v>250</v>
      </c>
      <c r="D1215" s="11">
        <v>8.692109997289732</v>
      </c>
      <c r="E1215" s="12">
        <v>0.1771688401833017</v>
      </c>
      <c r="F1215" s="7">
        <v>49.061166671841043</v>
      </c>
      <c r="G1215" s="8">
        <v>0</v>
      </c>
      <c r="H1215" s="9">
        <v>0</v>
      </c>
      <c r="I1215" s="9">
        <v>0</v>
      </c>
      <c r="J1215" s="9">
        <v>1</v>
      </c>
      <c r="K1215" s="9">
        <v>0</v>
      </c>
      <c r="L1215" s="8">
        <v>122141</v>
      </c>
      <c r="M1215" s="9">
        <v>6</v>
      </c>
      <c r="N1215" s="9">
        <f t="shared" si="193"/>
        <v>122134</v>
      </c>
      <c r="O1215" s="9">
        <f t="shared" si="194"/>
        <v>62</v>
      </c>
      <c r="P1215" s="7">
        <v>14</v>
      </c>
      <c r="Q1215" s="7">
        <f t="shared" si="199"/>
        <v>21</v>
      </c>
      <c r="R1215" s="9">
        <v>0</v>
      </c>
      <c r="S1215" s="9">
        <v>1</v>
      </c>
      <c r="T1215" s="9">
        <v>1</v>
      </c>
      <c r="U1215" s="9">
        <v>0</v>
      </c>
      <c r="V1215" s="9">
        <v>0</v>
      </c>
      <c r="W1215" s="25">
        <v>0</v>
      </c>
      <c r="X1215" s="9">
        <v>0</v>
      </c>
      <c r="Y1215" s="9">
        <v>1</v>
      </c>
      <c r="Z1215" s="25">
        <v>0</v>
      </c>
      <c r="AA1215" s="9">
        <v>1</v>
      </c>
      <c r="AB1215" s="25">
        <v>0</v>
      </c>
      <c r="AC1215" s="17">
        <v>1994</v>
      </c>
      <c r="AD1215" s="27">
        <v>0</v>
      </c>
      <c r="AE1215" s="27">
        <v>0</v>
      </c>
      <c r="AF1215" s="27">
        <v>0.5</v>
      </c>
      <c r="AG1215" s="34">
        <v>0.5</v>
      </c>
      <c r="AH1215" s="33">
        <v>1</v>
      </c>
      <c r="AI1215" s="15">
        <v>0</v>
      </c>
      <c r="AJ1215">
        <v>1</v>
      </c>
      <c r="AK1215" s="31">
        <v>0</v>
      </c>
      <c r="AL1215" t="s">
        <v>87</v>
      </c>
      <c r="AM1215" s="31" t="s">
        <v>87</v>
      </c>
      <c r="AN1215">
        <v>0</v>
      </c>
      <c r="AO1215" s="15">
        <v>1</v>
      </c>
      <c r="AP1215" t="s">
        <v>87</v>
      </c>
      <c r="AQ1215" s="15" t="s">
        <v>87</v>
      </c>
      <c r="AR1215" s="15" t="s">
        <v>129</v>
      </c>
      <c r="AS1215">
        <v>1</v>
      </c>
      <c r="AT1215">
        <v>0</v>
      </c>
      <c r="AU1215">
        <v>0</v>
      </c>
      <c r="AV1215">
        <v>0</v>
      </c>
      <c r="AW1215">
        <v>0</v>
      </c>
      <c r="AX1215">
        <v>0</v>
      </c>
      <c r="AY1215" s="15">
        <v>0</v>
      </c>
      <c r="AZ1215">
        <v>1</v>
      </c>
      <c r="BA1215">
        <v>0</v>
      </c>
      <c r="BB1215" s="15">
        <v>0</v>
      </c>
      <c r="BC1215">
        <v>26357</v>
      </c>
      <c r="BD1215">
        <v>1346</v>
      </c>
      <c r="BE1215" s="21">
        <v>0.92800000000000005</v>
      </c>
      <c r="BF1215" s="21">
        <v>41</v>
      </c>
      <c r="BG1215">
        <v>1</v>
      </c>
      <c r="BH1215">
        <v>0</v>
      </c>
      <c r="BI1215">
        <v>0</v>
      </c>
      <c r="BJ1215">
        <v>0</v>
      </c>
      <c r="BK1215">
        <v>0</v>
      </c>
      <c r="BL1215" s="15">
        <v>0</v>
      </c>
      <c r="BM1215">
        <v>1</v>
      </c>
      <c r="BN1215">
        <v>0</v>
      </c>
      <c r="BO1215">
        <v>0</v>
      </c>
      <c r="BP1215" s="15">
        <v>0</v>
      </c>
      <c r="BQ1215">
        <v>0</v>
      </c>
      <c r="BR1215">
        <v>0</v>
      </c>
      <c r="BS1215" s="15">
        <v>0</v>
      </c>
      <c r="BT1215">
        <v>1</v>
      </c>
      <c r="BU1215">
        <v>1</v>
      </c>
      <c r="BV1215">
        <v>0</v>
      </c>
      <c r="BW1215">
        <v>0</v>
      </c>
      <c r="BX1215">
        <v>1</v>
      </c>
      <c r="BY1215">
        <v>0</v>
      </c>
      <c r="BZ1215">
        <v>0</v>
      </c>
      <c r="CA1215">
        <v>0</v>
      </c>
      <c r="CB1215">
        <v>0</v>
      </c>
      <c r="CC1215">
        <v>0</v>
      </c>
      <c r="CD1215">
        <v>1</v>
      </c>
      <c r="CE1215" s="15">
        <v>0</v>
      </c>
      <c r="CF1215">
        <v>0.52800000000000002</v>
      </c>
      <c r="CG1215">
        <v>17</v>
      </c>
      <c r="CH1215">
        <v>1</v>
      </c>
      <c r="CI1215">
        <v>0</v>
      </c>
      <c r="CJ1215">
        <v>35</v>
      </c>
      <c r="CK1215" s="28" t="s">
        <v>80</v>
      </c>
    </row>
    <row r="1216" spans="1:89" x14ac:dyDescent="0.35">
      <c r="A1216">
        <v>1215</v>
      </c>
      <c r="B1216">
        <v>81</v>
      </c>
      <c r="C1216" s="21" t="s">
        <v>250</v>
      </c>
      <c r="D1216" s="11">
        <v>9.6432722136610352</v>
      </c>
      <c r="E1216" s="12">
        <v>0.1915646708687338</v>
      </c>
      <c r="F1216" s="7">
        <v>50.339512864921268</v>
      </c>
      <c r="G1216" s="8">
        <v>0</v>
      </c>
      <c r="H1216" s="9">
        <v>0</v>
      </c>
      <c r="I1216" s="9">
        <v>0</v>
      </c>
      <c r="J1216" s="9">
        <v>1</v>
      </c>
      <c r="K1216" s="9">
        <v>0</v>
      </c>
      <c r="L1216" s="8">
        <v>122141</v>
      </c>
      <c r="M1216" s="9">
        <v>6</v>
      </c>
      <c r="N1216" s="9">
        <f t="shared" si="193"/>
        <v>122134</v>
      </c>
      <c r="O1216" s="9">
        <f t="shared" si="194"/>
        <v>62</v>
      </c>
      <c r="P1216" s="7">
        <v>14</v>
      </c>
      <c r="Q1216" s="7">
        <f t="shared" si="199"/>
        <v>21</v>
      </c>
      <c r="R1216" s="9">
        <v>0</v>
      </c>
      <c r="S1216" s="9">
        <v>1</v>
      </c>
      <c r="T1216" s="9">
        <v>1</v>
      </c>
      <c r="U1216" s="9">
        <v>0</v>
      </c>
      <c r="V1216" s="9">
        <v>0</v>
      </c>
      <c r="W1216" s="25">
        <v>0</v>
      </c>
      <c r="X1216" s="9">
        <v>0</v>
      </c>
      <c r="Y1216" s="9">
        <v>1</v>
      </c>
      <c r="Z1216" s="25">
        <v>0</v>
      </c>
      <c r="AA1216" s="9">
        <v>1</v>
      </c>
      <c r="AB1216" s="25">
        <v>0</v>
      </c>
      <c r="AC1216" s="17">
        <v>1995</v>
      </c>
      <c r="AD1216" s="27">
        <v>0</v>
      </c>
      <c r="AE1216" s="27">
        <v>0</v>
      </c>
      <c r="AF1216" s="27">
        <v>0.5</v>
      </c>
      <c r="AG1216" s="34">
        <v>0.5</v>
      </c>
      <c r="AH1216" s="33">
        <v>1</v>
      </c>
      <c r="AI1216" s="15">
        <v>0</v>
      </c>
      <c r="AJ1216">
        <v>1</v>
      </c>
      <c r="AK1216" s="31">
        <v>0</v>
      </c>
      <c r="AL1216" t="s">
        <v>87</v>
      </c>
      <c r="AM1216" s="31" t="s">
        <v>87</v>
      </c>
      <c r="AN1216">
        <v>0</v>
      </c>
      <c r="AO1216" s="15">
        <v>1</v>
      </c>
      <c r="AP1216" t="s">
        <v>87</v>
      </c>
      <c r="AQ1216" s="15" t="s">
        <v>87</v>
      </c>
      <c r="AR1216" s="15" t="s">
        <v>129</v>
      </c>
      <c r="AS1216">
        <v>1</v>
      </c>
      <c r="AT1216">
        <v>0</v>
      </c>
      <c r="AU1216">
        <v>0</v>
      </c>
      <c r="AV1216">
        <v>0</v>
      </c>
      <c r="AW1216">
        <v>0</v>
      </c>
      <c r="AX1216">
        <v>0</v>
      </c>
      <c r="AY1216" s="15">
        <v>0</v>
      </c>
      <c r="AZ1216">
        <v>1</v>
      </c>
      <c r="BA1216">
        <v>0</v>
      </c>
      <c r="BB1216" s="15">
        <v>0</v>
      </c>
      <c r="BC1216">
        <v>26813</v>
      </c>
      <c r="BD1216">
        <v>1309</v>
      </c>
      <c r="BE1216" s="21">
        <v>0.92800000000000005</v>
      </c>
      <c r="BF1216" s="21">
        <v>41</v>
      </c>
      <c r="BG1216">
        <v>1</v>
      </c>
      <c r="BH1216">
        <v>0</v>
      </c>
      <c r="BI1216">
        <v>0</v>
      </c>
      <c r="BJ1216">
        <v>0</v>
      </c>
      <c r="BK1216">
        <v>0</v>
      </c>
      <c r="BL1216" s="15">
        <v>0</v>
      </c>
      <c r="BM1216">
        <v>1</v>
      </c>
      <c r="BN1216">
        <v>0</v>
      </c>
      <c r="BO1216">
        <v>0</v>
      </c>
      <c r="BP1216" s="15">
        <v>0</v>
      </c>
      <c r="BQ1216">
        <v>0</v>
      </c>
      <c r="BR1216">
        <v>0</v>
      </c>
      <c r="BS1216" s="15">
        <v>0</v>
      </c>
      <c r="BT1216">
        <v>1</v>
      </c>
      <c r="BU1216">
        <v>1</v>
      </c>
      <c r="BV1216">
        <v>0</v>
      </c>
      <c r="BW1216">
        <v>0</v>
      </c>
      <c r="BX1216">
        <v>1</v>
      </c>
      <c r="BY1216">
        <v>0</v>
      </c>
      <c r="BZ1216">
        <v>0</v>
      </c>
      <c r="CA1216">
        <v>0</v>
      </c>
      <c r="CB1216">
        <v>0</v>
      </c>
      <c r="CC1216">
        <v>0</v>
      </c>
      <c r="CD1216">
        <v>1</v>
      </c>
      <c r="CE1216" s="15">
        <v>0</v>
      </c>
      <c r="CF1216">
        <v>0.52800000000000002</v>
      </c>
      <c r="CG1216">
        <v>17</v>
      </c>
      <c r="CH1216">
        <v>1</v>
      </c>
      <c r="CI1216">
        <v>0</v>
      </c>
      <c r="CJ1216">
        <v>35</v>
      </c>
      <c r="CK1216" s="28" t="s">
        <v>80</v>
      </c>
    </row>
    <row r="1217" spans="1:89" x14ac:dyDescent="0.35">
      <c r="A1217">
        <v>1216</v>
      </c>
      <c r="B1217">
        <v>81</v>
      </c>
      <c r="C1217" s="21" t="s">
        <v>250</v>
      </c>
      <c r="D1217" s="11">
        <v>9.4778872397561109</v>
      </c>
      <c r="E1217" s="12">
        <v>0.1962447334788528</v>
      </c>
      <c r="F1217" s="7">
        <v>48.296262894501787</v>
      </c>
      <c r="G1217" s="8">
        <v>0</v>
      </c>
      <c r="H1217" s="9">
        <v>0</v>
      </c>
      <c r="I1217" s="9">
        <v>0</v>
      </c>
      <c r="J1217" s="9">
        <v>1</v>
      </c>
      <c r="K1217" s="9">
        <v>0</v>
      </c>
      <c r="L1217" s="8">
        <v>122141</v>
      </c>
      <c r="M1217" s="9">
        <v>6</v>
      </c>
      <c r="N1217" s="9">
        <f t="shared" si="193"/>
        <v>122134</v>
      </c>
      <c r="O1217" s="9">
        <f t="shared" si="194"/>
        <v>62</v>
      </c>
      <c r="P1217" s="7">
        <v>14</v>
      </c>
      <c r="Q1217" s="7">
        <f t="shared" si="199"/>
        <v>21</v>
      </c>
      <c r="R1217" s="9">
        <v>0</v>
      </c>
      <c r="S1217" s="9">
        <v>1</v>
      </c>
      <c r="T1217" s="9">
        <v>1</v>
      </c>
      <c r="U1217" s="9">
        <v>0</v>
      </c>
      <c r="V1217" s="9">
        <v>0</v>
      </c>
      <c r="W1217" s="25">
        <v>0</v>
      </c>
      <c r="X1217" s="9">
        <v>0</v>
      </c>
      <c r="Y1217" s="9">
        <v>1</v>
      </c>
      <c r="Z1217" s="25">
        <v>0</v>
      </c>
      <c r="AA1217" s="9">
        <v>1</v>
      </c>
      <c r="AB1217" s="25">
        <v>0</v>
      </c>
      <c r="AC1217" s="17">
        <v>1996</v>
      </c>
      <c r="AD1217" s="27">
        <v>0</v>
      </c>
      <c r="AE1217" s="27">
        <v>0</v>
      </c>
      <c r="AF1217" s="27">
        <v>0.5</v>
      </c>
      <c r="AG1217" s="34">
        <v>0.5</v>
      </c>
      <c r="AH1217" s="33">
        <v>1</v>
      </c>
      <c r="AI1217" s="15">
        <v>0</v>
      </c>
      <c r="AJ1217">
        <v>1</v>
      </c>
      <c r="AK1217" s="31">
        <v>0</v>
      </c>
      <c r="AL1217" t="s">
        <v>87</v>
      </c>
      <c r="AM1217" s="31" t="s">
        <v>87</v>
      </c>
      <c r="AN1217">
        <v>0</v>
      </c>
      <c r="AO1217" s="15">
        <v>1</v>
      </c>
      <c r="AP1217" t="s">
        <v>87</v>
      </c>
      <c r="AQ1217" s="15" t="s">
        <v>87</v>
      </c>
      <c r="AR1217" s="15" t="s">
        <v>129</v>
      </c>
      <c r="AS1217">
        <v>1</v>
      </c>
      <c r="AT1217">
        <v>0</v>
      </c>
      <c r="AU1217">
        <v>0</v>
      </c>
      <c r="AV1217">
        <v>0</v>
      </c>
      <c r="AW1217">
        <v>0</v>
      </c>
      <c r="AX1217">
        <v>0</v>
      </c>
      <c r="AY1217" s="15">
        <v>0</v>
      </c>
      <c r="AZ1217">
        <v>1</v>
      </c>
      <c r="BA1217">
        <v>0</v>
      </c>
      <c r="BB1217" s="15">
        <v>0</v>
      </c>
      <c r="BC1217">
        <v>27422</v>
      </c>
      <c r="BD1217">
        <v>1310</v>
      </c>
      <c r="BE1217" s="21">
        <v>0.92800000000000005</v>
      </c>
      <c r="BF1217" s="21">
        <v>41</v>
      </c>
      <c r="BG1217">
        <v>1</v>
      </c>
      <c r="BH1217">
        <v>0</v>
      </c>
      <c r="BI1217">
        <v>0</v>
      </c>
      <c r="BJ1217">
        <v>0</v>
      </c>
      <c r="BK1217">
        <v>0</v>
      </c>
      <c r="BL1217" s="15">
        <v>0</v>
      </c>
      <c r="BM1217">
        <v>1</v>
      </c>
      <c r="BN1217">
        <v>0</v>
      </c>
      <c r="BO1217">
        <v>0</v>
      </c>
      <c r="BP1217" s="15">
        <v>0</v>
      </c>
      <c r="BQ1217">
        <v>0</v>
      </c>
      <c r="BR1217">
        <v>0</v>
      </c>
      <c r="BS1217" s="15">
        <v>0</v>
      </c>
      <c r="BT1217">
        <v>1</v>
      </c>
      <c r="BU1217">
        <v>1</v>
      </c>
      <c r="BV1217">
        <v>0</v>
      </c>
      <c r="BW1217">
        <v>0</v>
      </c>
      <c r="BX1217">
        <v>1</v>
      </c>
      <c r="BY1217">
        <v>0</v>
      </c>
      <c r="BZ1217">
        <v>0</v>
      </c>
      <c r="CA1217">
        <v>0</v>
      </c>
      <c r="CB1217">
        <v>0</v>
      </c>
      <c r="CC1217">
        <v>0</v>
      </c>
      <c r="CD1217">
        <v>1</v>
      </c>
      <c r="CE1217" s="15">
        <v>0</v>
      </c>
      <c r="CF1217">
        <v>0.52800000000000002</v>
      </c>
      <c r="CG1217">
        <v>17</v>
      </c>
      <c r="CH1217">
        <v>1</v>
      </c>
      <c r="CI1217">
        <v>0</v>
      </c>
      <c r="CJ1217">
        <v>35</v>
      </c>
      <c r="CK1217" s="28" t="s">
        <v>80</v>
      </c>
    </row>
    <row r="1218" spans="1:89" x14ac:dyDescent="0.35">
      <c r="A1218">
        <v>1217</v>
      </c>
      <c r="B1218">
        <v>81</v>
      </c>
      <c r="C1218" s="21" t="s">
        <v>250</v>
      </c>
      <c r="D1218" s="11">
        <v>9.7133820954460539</v>
      </c>
      <c r="E1218" s="12">
        <v>0.18741156786957619</v>
      </c>
      <c r="F1218" s="7">
        <v>51.829149106771297</v>
      </c>
      <c r="G1218" s="8">
        <v>0</v>
      </c>
      <c r="H1218" s="9">
        <v>0</v>
      </c>
      <c r="I1218" s="9">
        <v>0</v>
      </c>
      <c r="J1218" s="9">
        <v>1</v>
      </c>
      <c r="K1218" s="9">
        <v>0</v>
      </c>
      <c r="L1218" s="8">
        <v>122141</v>
      </c>
      <c r="M1218" s="9">
        <v>6</v>
      </c>
      <c r="N1218" s="9">
        <f t="shared" ref="N1218:N1281" si="200">L1218-M1218-1</f>
        <v>122134</v>
      </c>
      <c r="O1218" s="9">
        <f t="shared" ref="O1218:O1281" si="201">COUNTIF(B:B,B1218)</f>
        <v>62</v>
      </c>
      <c r="P1218" s="7">
        <v>14</v>
      </c>
      <c r="Q1218" s="7">
        <f t="shared" si="199"/>
        <v>21</v>
      </c>
      <c r="R1218" s="9">
        <v>0</v>
      </c>
      <c r="S1218" s="9">
        <v>1</v>
      </c>
      <c r="T1218" s="9">
        <v>1</v>
      </c>
      <c r="U1218" s="9">
        <v>0</v>
      </c>
      <c r="V1218" s="9">
        <v>0</v>
      </c>
      <c r="W1218" s="25">
        <v>0</v>
      </c>
      <c r="X1218" s="9">
        <v>0</v>
      </c>
      <c r="Y1218" s="9">
        <v>1</v>
      </c>
      <c r="Z1218" s="25">
        <v>0</v>
      </c>
      <c r="AA1218" s="9">
        <v>1</v>
      </c>
      <c r="AB1218" s="25">
        <v>0</v>
      </c>
      <c r="AC1218" s="17">
        <v>1997</v>
      </c>
      <c r="AD1218" s="27">
        <v>0</v>
      </c>
      <c r="AE1218" s="27">
        <v>0</v>
      </c>
      <c r="AF1218" s="27">
        <v>0.5</v>
      </c>
      <c r="AG1218" s="34">
        <v>0.5</v>
      </c>
      <c r="AH1218" s="33">
        <v>1</v>
      </c>
      <c r="AI1218" s="15">
        <v>0</v>
      </c>
      <c r="AJ1218">
        <v>1</v>
      </c>
      <c r="AK1218" s="31">
        <v>0</v>
      </c>
      <c r="AL1218" t="s">
        <v>87</v>
      </c>
      <c r="AM1218" s="31" t="s">
        <v>87</v>
      </c>
      <c r="AN1218">
        <v>0</v>
      </c>
      <c r="AO1218" s="15">
        <v>1</v>
      </c>
      <c r="AP1218" t="s">
        <v>87</v>
      </c>
      <c r="AQ1218" s="15" t="s">
        <v>87</v>
      </c>
      <c r="AR1218" s="15" t="s">
        <v>129</v>
      </c>
      <c r="AS1218">
        <v>1</v>
      </c>
      <c r="AT1218">
        <v>0</v>
      </c>
      <c r="AU1218">
        <v>0</v>
      </c>
      <c r="AV1218">
        <v>0</v>
      </c>
      <c r="AW1218">
        <v>0</v>
      </c>
      <c r="AX1218">
        <v>0</v>
      </c>
      <c r="AY1218" s="15">
        <v>0</v>
      </c>
      <c r="AZ1218">
        <v>1</v>
      </c>
      <c r="BA1218">
        <v>0</v>
      </c>
      <c r="BB1218" s="15">
        <v>0</v>
      </c>
      <c r="BC1218">
        <v>28115</v>
      </c>
      <c r="BD1218">
        <v>1428</v>
      </c>
      <c r="BE1218" s="21">
        <v>0.92800000000000005</v>
      </c>
      <c r="BF1218" s="21">
        <v>41</v>
      </c>
      <c r="BG1218">
        <v>1</v>
      </c>
      <c r="BH1218">
        <v>0</v>
      </c>
      <c r="BI1218">
        <v>0</v>
      </c>
      <c r="BJ1218">
        <v>0</v>
      </c>
      <c r="BK1218">
        <v>0</v>
      </c>
      <c r="BL1218" s="15">
        <v>0</v>
      </c>
      <c r="BM1218">
        <v>1</v>
      </c>
      <c r="BN1218">
        <v>0</v>
      </c>
      <c r="BO1218">
        <v>0</v>
      </c>
      <c r="BP1218" s="15">
        <v>0</v>
      </c>
      <c r="BQ1218">
        <v>0</v>
      </c>
      <c r="BR1218">
        <v>0</v>
      </c>
      <c r="BS1218" s="15">
        <v>0</v>
      </c>
      <c r="BT1218">
        <v>1</v>
      </c>
      <c r="BU1218">
        <v>1</v>
      </c>
      <c r="BV1218">
        <v>0</v>
      </c>
      <c r="BW1218">
        <v>0</v>
      </c>
      <c r="BX1218">
        <v>1</v>
      </c>
      <c r="BY1218">
        <v>0</v>
      </c>
      <c r="BZ1218">
        <v>0</v>
      </c>
      <c r="CA1218">
        <v>0</v>
      </c>
      <c r="CB1218">
        <v>0</v>
      </c>
      <c r="CC1218">
        <v>0</v>
      </c>
      <c r="CD1218">
        <v>1</v>
      </c>
      <c r="CE1218" s="15">
        <v>0</v>
      </c>
      <c r="CF1218">
        <v>0.52800000000000002</v>
      </c>
      <c r="CG1218">
        <v>17</v>
      </c>
      <c r="CH1218">
        <v>1</v>
      </c>
      <c r="CI1218">
        <v>0</v>
      </c>
      <c r="CJ1218">
        <v>35</v>
      </c>
      <c r="CK1218" s="28" t="s">
        <v>80</v>
      </c>
    </row>
    <row r="1219" spans="1:89" x14ac:dyDescent="0.35">
      <c r="A1219">
        <v>1218</v>
      </c>
      <c r="B1219">
        <v>81</v>
      </c>
      <c r="C1219" s="21" t="s">
        <v>250</v>
      </c>
      <c r="D1219" s="11">
        <v>10.18921819719403</v>
      </c>
      <c r="E1219" s="12">
        <v>0.1868627360554776</v>
      </c>
      <c r="F1219" s="7">
        <v>54.527823001419357</v>
      </c>
      <c r="G1219" s="8">
        <v>0</v>
      </c>
      <c r="H1219" s="9">
        <v>0</v>
      </c>
      <c r="I1219" s="9">
        <v>0</v>
      </c>
      <c r="J1219" s="9">
        <v>1</v>
      </c>
      <c r="K1219" s="9">
        <v>0</v>
      </c>
      <c r="L1219" s="8">
        <v>122141</v>
      </c>
      <c r="M1219" s="9">
        <v>6</v>
      </c>
      <c r="N1219" s="9">
        <f t="shared" si="200"/>
        <v>122134</v>
      </c>
      <c r="O1219" s="9">
        <f t="shared" si="201"/>
        <v>62</v>
      </c>
      <c r="P1219" s="7">
        <v>14</v>
      </c>
      <c r="Q1219" s="7">
        <f t="shared" si="199"/>
        <v>21</v>
      </c>
      <c r="R1219" s="9">
        <v>0</v>
      </c>
      <c r="S1219" s="9">
        <v>1</v>
      </c>
      <c r="T1219" s="9">
        <v>1</v>
      </c>
      <c r="U1219" s="9">
        <v>0</v>
      </c>
      <c r="V1219" s="9">
        <v>0</v>
      </c>
      <c r="W1219" s="25">
        <v>0</v>
      </c>
      <c r="X1219" s="9">
        <v>0</v>
      </c>
      <c r="Y1219" s="9">
        <v>1</v>
      </c>
      <c r="Z1219" s="25">
        <v>0</v>
      </c>
      <c r="AA1219" s="9">
        <v>1</v>
      </c>
      <c r="AB1219" s="25">
        <v>0</v>
      </c>
      <c r="AC1219" s="17">
        <v>1998</v>
      </c>
      <c r="AD1219" s="27">
        <v>0</v>
      </c>
      <c r="AE1219" s="27">
        <v>0</v>
      </c>
      <c r="AF1219" s="27">
        <v>0.5</v>
      </c>
      <c r="AG1219" s="34">
        <v>0.5</v>
      </c>
      <c r="AH1219" s="33">
        <v>1</v>
      </c>
      <c r="AI1219" s="15">
        <v>0</v>
      </c>
      <c r="AJ1219">
        <v>1</v>
      </c>
      <c r="AK1219" s="31">
        <v>0</v>
      </c>
      <c r="AL1219" t="s">
        <v>87</v>
      </c>
      <c r="AM1219" s="31" t="s">
        <v>87</v>
      </c>
      <c r="AN1219">
        <v>0</v>
      </c>
      <c r="AO1219" s="15">
        <v>1</v>
      </c>
      <c r="AP1219" t="s">
        <v>87</v>
      </c>
      <c r="AQ1219" s="15" t="s">
        <v>87</v>
      </c>
      <c r="AR1219" s="15" t="s">
        <v>129</v>
      </c>
      <c r="AS1219">
        <v>1</v>
      </c>
      <c r="AT1219">
        <v>0</v>
      </c>
      <c r="AU1219">
        <v>0</v>
      </c>
      <c r="AV1219">
        <v>0</v>
      </c>
      <c r="AW1219">
        <v>0</v>
      </c>
      <c r="AX1219">
        <v>0</v>
      </c>
      <c r="AY1219" s="15">
        <v>0</v>
      </c>
      <c r="AZ1219">
        <v>1</v>
      </c>
      <c r="BA1219">
        <v>0</v>
      </c>
      <c r="BB1219" s="15">
        <v>0</v>
      </c>
      <c r="BC1219">
        <v>29265</v>
      </c>
      <c r="BD1219">
        <v>1483</v>
      </c>
      <c r="BE1219" s="21">
        <v>0.92800000000000005</v>
      </c>
      <c r="BF1219" s="21">
        <v>41</v>
      </c>
      <c r="BG1219">
        <v>1</v>
      </c>
      <c r="BH1219">
        <v>0</v>
      </c>
      <c r="BI1219">
        <v>0</v>
      </c>
      <c r="BJ1219">
        <v>0</v>
      </c>
      <c r="BK1219">
        <v>0</v>
      </c>
      <c r="BL1219" s="15">
        <v>0</v>
      </c>
      <c r="BM1219">
        <v>1</v>
      </c>
      <c r="BN1219">
        <v>0</v>
      </c>
      <c r="BO1219">
        <v>0</v>
      </c>
      <c r="BP1219" s="15">
        <v>0</v>
      </c>
      <c r="BQ1219">
        <v>0</v>
      </c>
      <c r="BR1219">
        <v>0</v>
      </c>
      <c r="BS1219" s="15">
        <v>0</v>
      </c>
      <c r="BT1219">
        <v>1</v>
      </c>
      <c r="BU1219">
        <v>1</v>
      </c>
      <c r="BV1219">
        <v>0</v>
      </c>
      <c r="BW1219">
        <v>0</v>
      </c>
      <c r="BX1219">
        <v>1</v>
      </c>
      <c r="BY1219">
        <v>0</v>
      </c>
      <c r="BZ1219">
        <v>0</v>
      </c>
      <c r="CA1219">
        <v>0</v>
      </c>
      <c r="CB1219">
        <v>0</v>
      </c>
      <c r="CC1219">
        <v>0</v>
      </c>
      <c r="CD1219">
        <v>1</v>
      </c>
      <c r="CE1219" s="15">
        <v>0</v>
      </c>
      <c r="CF1219">
        <v>0.52800000000000002</v>
      </c>
      <c r="CG1219">
        <v>17</v>
      </c>
      <c r="CH1219">
        <v>1</v>
      </c>
      <c r="CI1219">
        <v>0</v>
      </c>
      <c r="CJ1219">
        <v>35</v>
      </c>
      <c r="CK1219" s="28" t="s">
        <v>80</v>
      </c>
    </row>
    <row r="1220" spans="1:89" x14ac:dyDescent="0.35">
      <c r="A1220">
        <v>1219</v>
      </c>
      <c r="B1220">
        <v>81</v>
      </c>
      <c r="C1220" s="21" t="s">
        <v>250</v>
      </c>
      <c r="D1220" s="11">
        <v>10.28439480749037</v>
      </c>
      <c r="E1220" s="12">
        <v>0.1807879790496614</v>
      </c>
      <c r="F1220" s="7">
        <v>56.886496887413657</v>
      </c>
      <c r="G1220" s="8">
        <v>0</v>
      </c>
      <c r="H1220" s="9">
        <v>0</v>
      </c>
      <c r="I1220" s="9">
        <v>0</v>
      </c>
      <c r="J1220" s="9">
        <v>1</v>
      </c>
      <c r="K1220" s="9">
        <v>0</v>
      </c>
      <c r="L1220" s="8">
        <v>122141</v>
      </c>
      <c r="M1220" s="9">
        <v>6</v>
      </c>
      <c r="N1220" s="9">
        <f t="shared" si="200"/>
        <v>122134</v>
      </c>
      <c r="O1220" s="9">
        <f t="shared" si="201"/>
        <v>62</v>
      </c>
      <c r="P1220" s="7">
        <v>14</v>
      </c>
      <c r="Q1220" s="7">
        <f t="shared" si="199"/>
        <v>21</v>
      </c>
      <c r="R1220" s="9">
        <v>0</v>
      </c>
      <c r="S1220" s="9">
        <v>1</v>
      </c>
      <c r="T1220" s="9">
        <v>1</v>
      </c>
      <c r="U1220" s="9">
        <v>0</v>
      </c>
      <c r="V1220" s="9">
        <v>0</v>
      </c>
      <c r="W1220" s="25">
        <v>0</v>
      </c>
      <c r="X1220" s="9">
        <v>0</v>
      </c>
      <c r="Y1220" s="9">
        <v>1</v>
      </c>
      <c r="Z1220" s="25">
        <v>0</v>
      </c>
      <c r="AA1220" s="9">
        <v>1</v>
      </c>
      <c r="AB1220" s="25">
        <v>0</v>
      </c>
      <c r="AC1220" s="17">
        <v>1999</v>
      </c>
      <c r="AD1220" s="27">
        <v>0</v>
      </c>
      <c r="AE1220" s="27">
        <v>0</v>
      </c>
      <c r="AF1220" s="27">
        <v>0.5</v>
      </c>
      <c r="AG1220" s="34">
        <v>0.5</v>
      </c>
      <c r="AH1220" s="33">
        <v>1</v>
      </c>
      <c r="AI1220" s="15">
        <v>0</v>
      </c>
      <c r="AJ1220">
        <v>1</v>
      </c>
      <c r="AK1220" s="31">
        <v>0</v>
      </c>
      <c r="AL1220" t="s">
        <v>87</v>
      </c>
      <c r="AM1220" s="31" t="s">
        <v>87</v>
      </c>
      <c r="AN1220">
        <v>0</v>
      </c>
      <c r="AO1220" s="15">
        <v>1</v>
      </c>
      <c r="AP1220" t="s">
        <v>87</v>
      </c>
      <c r="AQ1220" s="15" t="s">
        <v>87</v>
      </c>
      <c r="AR1220" s="15" t="s">
        <v>129</v>
      </c>
      <c r="AS1220">
        <v>1</v>
      </c>
      <c r="AT1220">
        <v>0</v>
      </c>
      <c r="AU1220">
        <v>0</v>
      </c>
      <c r="AV1220">
        <v>0</v>
      </c>
      <c r="AW1220">
        <v>0</v>
      </c>
      <c r="AX1220">
        <v>0</v>
      </c>
      <c r="AY1220" s="15">
        <v>0</v>
      </c>
      <c r="AZ1220">
        <v>1</v>
      </c>
      <c r="BA1220">
        <v>0</v>
      </c>
      <c r="BB1220" s="15">
        <v>0</v>
      </c>
      <c r="BC1220">
        <v>30487</v>
      </c>
      <c r="BD1220">
        <v>1452</v>
      </c>
      <c r="BE1220" s="21">
        <v>0.92800000000000005</v>
      </c>
      <c r="BF1220" s="21">
        <v>41</v>
      </c>
      <c r="BG1220">
        <v>1</v>
      </c>
      <c r="BH1220">
        <v>0</v>
      </c>
      <c r="BI1220">
        <v>0</v>
      </c>
      <c r="BJ1220">
        <v>0</v>
      </c>
      <c r="BK1220">
        <v>0</v>
      </c>
      <c r="BL1220" s="15">
        <v>0</v>
      </c>
      <c r="BM1220">
        <v>1</v>
      </c>
      <c r="BN1220">
        <v>0</v>
      </c>
      <c r="BO1220">
        <v>0</v>
      </c>
      <c r="BP1220" s="15">
        <v>0</v>
      </c>
      <c r="BQ1220">
        <v>0</v>
      </c>
      <c r="BR1220">
        <v>0</v>
      </c>
      <c r="BS1220" s="15">
        <v>0</v>
      </c>
      <c r="BT1220">
        <v>1</v>
      </c>
      <c r="BU1220">
        <v>1</v>
      </c>
      <c r="BV1220">
        <v>0</v>
      </c>
      <c r="BW1220">
        <v>0</v>
      </c>
      <c r="BX1220">
        <v>1</v>
      </c>
      <c r="BY1220">
        <v>0</v>
      </c>
      <c r="BZ1220">
        <v>0</v>
      </c>
      <c r="CA1220">
        <v>0</v>
      </c>
      <c r="CB1220">
        <v>0</v>
      </c>
      <c r="CC1220">
        <v>0</v>
      </c>
      <c r="CD1220">
        <v>1</v>
      </c>
      <c r="CE1220" s="15">
        <v>0</v>
      </c>
      <c r="CF1220">
        <v>0.52800000000000002</v>
      </c>
      <c r="CG1220">
        <v>17</v>
      </c>
      <c r="CH1220">
        <v>1</v>
      </c>
      <c r="CI1220">
        <v>0</v>
      </c>
      <c r="CJ1220">
        <v>35</v>
      </c>
      <c r="CK1220" s="28" t="s">
        <v>80</v>
      </c>
    </row>
    <row r="1221" spans="1:89" x14ac:dyDescent="0.35">
      <c r="A1221">
        <v>1220</v>
      </c>
      <c r="B1221">
        <v>81</v>
      </c>
      <c r="C1221" s="21" t="s">
        <v>250</v>
      </c>
      <c r="D1221" s="11">
        <v>10.793403262313969</v>
      </c>
      <c r="E1221" s="12">
        <v>0.16176366284648969</v>
      </c>
      <c r="F1221" s="7">
        <v>66.723286752950713</v>
      </c>
      <c r="G1221" s="8">
        <v>0</v>
      </c>
      <c r="H1221" s="9">
        <v>0</v>
      </c>
      <c r="I1221" s="9">
        <v>0</v>
      </c>
      <c r="J1221" s="9">
        <v>1</v>
      </c>
      <c r="K1221" s="9">
        <v>0</v>
      </c>
      <c r="L1221" s="8">
        <v>122141</v>
      </c>
      <c r="M1221" s="9">
        <v>6</v>
      </c>
      <c r="N1221" s="9">
        <f t="shared" si="200"/>
        <v>122134</v>
      </c>
      <c r="O1221" s="9">
        <f t="shared" si="201"/>
        <v>62</v>
      </c>
      <c r="P1221" s="7">
        <v>14</v>
      </c>
      <c r="Q1221" s="7">
        <f t="shared" si="199"/>
        <v>21</v>
      </c>
      <c r="R1221" s="9">
        <v>0</v>
      </c>
      <c r="S1221" s="9">
        <v>1</v>
      </c>
      <c r="T1221" s="9">
        <v>1</v>
      </c>
      <c r="U1221" s="9">
        <v>0</v>
      </c>
      <c r="V1221" s="9">
        <v>0</v>
      </c>
      <c r="W1221" s="25">
        <v>0</v>
      </c>
      <c r="X1221" s="9">
        <v>0</v>
      </c>
      <c r="Y1221" s="9">
        <v>1</v>
      </c>
      <c r="Z1221" s="25">
        <v>0</v>
      </c>
      <c r="AA1221" s="9">
        <v>1</v>
      </c>
      <c r="AB1221" s="25">
        <v>0</v>
      </c>
      <c r="AC1221" s="17">
        <v>2000</v>
      </c>
      <c r="AD1221" s="27">
        <v>0</v>
      </c>
      <c r="AE1221" s="27">
        <v>0</v>
      </c>
      <c r="AF1221" s="27">
        <v>0.5</v>
      </c>
      <c r="AG1221" s="34">
        <v>0.5</v>
      </c>
      <c r="AH1221" s="33">
        <v>1</v>
      </c>
      <c r="AI1221" s="15">
        <v>0</v>
      </c>
      <c r="AJ1221">
        <v>1</v>
      </c>
      <c r="AK1221" s="31">
        <v>0</v>
      </c>
      <c r="AL1221" t="s">
        <v>87</v>
      </c>
      <c r="AM1221" s="31" t="s">
        <v>87</v>
      </c>
      <c r="AN1221">
        <v>0</v>
      </c>
      <c r="AO1221" s="15">
        <v>1</v>
      </c>
      <c r="AP1221" t="s">
        <v>87</v>
      </c>
      <c r="AQ1221" s="15" t="s">
        <v>87</v>
      </c>
      <c r="AR1221" s="15" t="s">
        <v>129</v>
      </c>
      <c r="AS1221">
        <v>1</v>
      </c>
      <c r="AT1221">
        <v>0</v>
      </c>
      <c r="AU1221">
        <v>0</v>
      </c>
      <c r="AV1221">
        <v>0</v>
      </c>
      <c r="AW1221">
        <v>0</v>
      </c>
      <c r="AX1221">
        <v>0</v>
      </c>
      <c r="AY1221" s="15">
        <v>0</v>
      </c>
      <c r="AZ1221">
        <v>1</v>
      </c>
      <c r="BA1221">
        <v>0</v>
      </c>
      <c r="BB1221" s="15">
        <v>0</v>
      </c>
      <c r="BC1221">
        <v>31669</v>
      </c>
      <c r="BD1221">
        <v>1404</v>
      </c>
      <c r="BE1221" s="21">
        <v>0.92700000000000005</v>
      </c>
      <c r="BF1221" s="21">
        <v>41</v>
      </c>
      <c r="BG1221">
        <v>1</v>
      </c>
      <c r="BH1221">
        <v>0</v>
      </c>
      <c r="BI1221">
        <v>0</v>
      </c>
      <c r="BJ1221">
        <v>0</v>
      </c>
      <c r="BK1221">
        <v>0</v>
      </c>
      <c r="BL1221" s="15">
        <v>0</v>
      </c>
      <c r="BM1221">
        <v>1</v>
      </c>
      <c r="BN1221">
        <v>0</v>
      </c>
      <c r="BO1221">
        <v>0</v>
      </c>
      <c r="BP1221" s="15">
        <v>0</v>
      </c>
      <c r="BQ1221">
        <v>0</v>
      </c>
      <c r="BR1221">
        <v>0</v>
      </c>
      <c r="BS1221" s="15">
        <v>0</v>
      </c>
      <c r="BT1221">
        <v>1</v>
      </c>
      <c r="BU1221">
        <v>1</v>
      </c>
      <c r="BV1221">
        <v>0</v>
      </c>
      <c r="BW1221">
        <v>0</v>
      </c>
      <c r="BX1221">
        <v>1</v>
      </c>
      <c r="BY1221">
        <v>0</v>
      </c>
      <c r="BZ1221">
        <v>0</v>
      </c>
      <c r="CA1221">
        <v>0</v>
      </c>
      <c r="CB1221">
        <v>0</v>
      </c>
      <c r="CC1221">
        <v>0</v>
      </c>
      <c r="CD1221">
        <v>1</v>
      </c>
      <c r="CE1221" s="15">
        <v>0</v>
      </c>
      <c r="CF1221">
        <v>0.52800000000000002</v>
      </c>
      <c r="CG1221">
        <v>17</v>
      </c>
      <c r="CH1221">
        <v>1</v>
      </c>
      <c r="CI1221">
        <v>0</v>
      </c>
      <c r="CJ1221">
        <v>35</v>
      </c>
      <c r="CK1221" s="28" t="s">
        <v>80</v>
      </c>
    </row>
    <row r="1222" spans="1:89" x14ac:dyDescent="0.35">
      <c r="A1222">
        <v>1221</v>
      </c>
      <c r="B1222">
        <v>81</v>
      </c>
      <c r="C1222" s="21" t="s">
        <v>250</v>
      </c>
      <c r="D1222" s="11">
        <v>11.164692063472719</v>
      </c>
      <c r="E1222" s="12">
        <v>0.16014820413832759</v>
      </c>
      <c r="F1222" s="7">
        <v>69.714750306093052</v>
      </c>
      <c r="G1222" s="8">
        <v>0</v>
      </c>
      <c r="H1222" s="9">
        <v>0</v>
      </c>
      <c r="I1222" s="9">
        <v>0</v>
      </c>
      <c r="J1222" s="9">
        <v>1</v>
      </c>
      <c r="K1222" s="9">
        <v>0</v>
      </c>
      <c r="L1222" s="8">
        <v>122141</v>
      </c>
      <c r="M1222" s="9">
        <v>6</v>
      </c>
      <c r="N1222" s="9">
        <f t="shared" si="200"/>
        <v>122134</v>
      </c>
      <c r="O1222" s="9">
        <f t="shared" si="201"/>
        <v>62</v>
      </c>
      <c r="P1222" s="7">
        <v>14</v>
      </c>
      <c r="Q1222" s="7">
        <f t="shared" si="199"/>
        <v>21</v>
      </c>
      <c r="R1222" s="9">
        <v>0</v>
      </c>
      <c r="S1222" s="9">
        <v>1</v>
      </c>
      <c r="T1222" s="9">
        <v>1</v>
      </c>
      <c r="U1222" s="9">
        <v>0</v>
      </c>
      <c r="V1222" s="9">
        <v>0</v>
      </c>
      <c r="W1222" s="25">
        <v>0</v>
      </c>
      <c r="X1222" s="9">
        <v>0</v>
      </c>
      <c r="Y1222" s="9">
        <v>1</v>
      </c>
      <c r="Z1222" s="25">
        <v>0</v>
      </c>
      <c r="AA1222" s="9">
        <v>1</v>
      </c>
      <c r="AB1222" s="25">
        <v>0</v>
      </c>
      <c r="AC1222" s="17">
        <v>2001</v>
      </c>
      <c r="AD1222" s="27">
        <v>0</v>
      </c>
      <c r="AE1222" s="27">
        <v>0</v>
      </c>
      <c r="AF1222" s="27">
        <v>0.5</v>
      </c>
      <c r="AG1222" s="34">
        <v>0.5</v>
      </c>
      <c r="AH1222" s="33">
        <v>1</v>
      </c>
      <c r="AI1222" s="15">
        <v>0</v>
      </c>
      <c r="AJ1222">
        <v>1</v>
      </c>
      <c r="AK1222" s="31">
        <v>0</v>
      </c>
      <c r="AL1222" t="s">
        <v>87</v>
      </c>
      <c r="AM1222" s="31" t="s">
        <v>87</v>
      </c>
      <c r="AN1222">
        <v>0</v>
      </c>
      <c r="AO1222" s="15">
        <v>1</v>
      </c>
      <c r="AP1222" t="s">
        <v>87</v>
      </c>
      <c r="AQ1222" s="15" t="s">
        <v>87</v>
      </c>
      <c r="AR1222" s="15" t="s">
        <v>129</v>
      </c>
      <c r="AS1222">
        <v>1</v>
      </c>
      <c r="AT1222">
        <v>0</v>
      </c>
      <c r="AU1222">
        <v>0</v>
      </c>
      <c r="AV1222">
        <v>0</v>
      </c>
      <c r="AW1222">
        <v>0</v>
      </c>
      <c r="AX1222">
        <v>0</v>
      </c>
      <c r="AY1222" s="15">
        <v>0</v>
      </c>
      <c r="AZ1222">
        <v>1</v>
      </c>
      <c r="BA1222">
        <v>0</v>
      </c>
      <c r="BB1222" s="15">
        <v>0</v>
      </c>
      <c r="BC1222">
        <v>32133</v>
      </c>
      <c r="BD1222">
        <v>1366</v>
      </c>
      <c r="BE1222" s="21">
        <v>0.92700000000000005</v>
      </c>
      <c r="BF1222" s="21">
        <v>41</v>
      </c>
      <c r="BG1222">
        <v>1</v>
      </c>
      <c r="BH1222">
        <v>0</v>
      </c>
      <c r="BI1222">
        <v>0</v>
      </c>
      <c r="BJ1222">
        <v>0</v>
      </c>
      <c r="BK1222">
        <v>0</v>
      </c>
      <c r="BL1222" s="15">
        <v>0</v>
      </c>
      <c r="BM1222">
        <v>1</v>
      </c>
      <c r="BN1222">
        <v>0</v>
      </c>
      <c r="BO1222">
        <v>0</v>
      </c>
      <c r="BP1222" s="15">
        <v>0</v>
      </c>
      <c r="BQ1222">
        <v>0</v>
      </c>
      <c r="BR1222">
        <v>0</v>
      </c>
      <c r="BS1222" s="15">
        <v>0</v>
      </c>
      <c r="BT1222">
        <v>1</v>
      </c>
      <c r="BU1222">
        <v>1</v>
      </c>
      <c r="BV1222">
        <v>0</v>
      </c>
      <c r="BW1222">
        <v>0</v>
      </c>
      <c r="BX1222">
        <v>1</v>
      </c>
      <c r="BY1222">
        <v>0</v>
      </c>
      <c r="BZ1222">
        <v>0</v>
      </c>
      <c r="CA1222">
        <v>0</v>
      </c>
      <c r="CB1222">
        <v>0</v>
      </c>
      <c r="CC1222">
        <v>0</v>
      </c>
      <c r="CD1222">
        <v>1</v>
      </c>
      <c r="CE1222" s="15">
        <v>0</v>
      </c>
      <c r="CF1222">
        <v>0.52800000000000002</v>
      </c>
      <c r="CG1222">
        <v>17</v>
      </c>
      <c r="CH1222">
        <v>1</v>
      </c>
      <c r="CI1222">
        <v>0</v>
      </c>
      <c r="CJ1222">
        <v>35</v>
      </c>
      <c r="CK1222" s="28" t="s">
        <v>80</v>
      </c>
    </row>
    <row r="1223" spans="1:89" x14ac:dyDescent="0.35">
      <c r="A1223">
        <v>1222</v>
      </c>
      <c r="B1223">
        <v>81</v>
      </c>
      <c r="C1223" s="21" t="s">
        <v>250</v>
      </c>
      <c r="D1223" s="11">
        <v>10.705062936989579</v>
      </c>
      <c r="E1223" s="12">
        <v>0.16215122400890619</v>
      </c>
      <c r="F1223" s="7">
        <v>66.019007888596676</v>
      </c>
      <c r="G1223" s="8">
        <v>0</v>
      </c>
      <c r="H1223" s="9">
        <v>0</v>
      </c>
      <c r="I1223" s="9">
        <v>0</v>
      </c>
      <c r="J1223" s="9">
        <v>1</v>
      </c>
      <c r="K1223" s="9">
        <v>0</v>
      </c>
      <c r="L1223" s="8">
        <v>122141</v>
      </c>
      <c r="M1223" s="9">
        <v>6</v>
      </c>
      <c r="N1223" s="9">
        <f t="shared" si="200"/>
        <v>122134</v>
      </c>
      <c r="O1223" s="9">
        <f t="shared" si="201"/>
        <v>62</v>
      </c>
      <c r="P1223" s="7">
        <v>14</v>
      </c>
      <c r="Q1223" s="7">
        <f t="shared" si="199"/>
        <v>21</v>
      </c>
      <c r="R1223" s="9">
        <v>0</v>
      </c>
      <c r="S1223" s="9">
        <v>1</v>
      </c>
      <c r="T1223" s="9">
        <v>1</v>
      </c>
      <c r="U1223" s="9">
        <v>0</v>
      </c>
      <c r="V1223" s="9">
        <v>0</v>
      </c>
      <c r="W1223" s="25">
        <v>0</v>
      </c>
      <c r="X1223" s="9">
        <v>0</v>
      </c>
      <c r="Y1223" s="9">
        <v>1</v>
      </c>
      <c r="Z1223" s="25">
        <v>0</v>
      </c>
      <c r="AA1223" s="9">
        <v>1</v>
      </c>
      <c r="AB1223" s="25">
        <v>0</v>
      </c>
      <c r="AC1223" s="17">
        <v>2002</v>
      </c>
      <c r="AD1223" s="27">
        <v>0</v>
      </c>
      <c r="AE1223" s="27">
        <v>0</v>
      </c>
      <c r="AF1223" s="27">
        <v>0.5</v>
      </c>
      <c r="AG1223" s="34">
        <v>0.5</v>
      </c>
      <c r="AH1223" s="33">
        <v>1</v>
      </c>
      <c r="AI1223" s="15">
        <v>0</v>
      </c>
      <c r="AJ1223">
        <v>1</v>
      </c>
      <c r="AK1223" s="31">
        <v>0</v>
      </c>
      <c r="AL1223" t="s">
        <v>87</v>
      </c>
      <c r="AM1223" s="31" t="s">
        <v>87</v>
      </c>
      <c r="AN1223">
        <v>0</v>
      </c>
      <c r="AO1223" s="15">
        <v>1</v>
      </c>
      <c r="AP1223" t="s">
        <v>87</v>
      </c>
      <c r="AQ1223" s="15" t="s">
        <v>87</v>
      </c>
      <c r="AR1223" s="15" t="s">
        <v>129</v>
      </c>
      <c r="AS1223">
        <v>1</v>
      </c>
      <c r="AT1223">
        <v>0</v>
      </c>
      <c r="AU1223">
        <v>0</v>
      </c>
      <c r="AV1223">
        <v>0</v>
      </c>
      <c r="AW1223">
        <v>0</v>
      </c>
      <c r="AX1223">
        <v>0</v>
      </c>
      <c r="AY1223" s="15">
        <v>0</v>
      </c>
      <c r="AZ1223">
        <v>1</v>
      </c>
      <c r="BA1223">
        <v>0</v>
      </c>
      <c r="BB1223" s="15">
        <v>0</v>
      </c>
      <c r="BC1223">
        <v>32646</v>
      </c>
      <c r="BD1223">
        <v>1344</v>
      </c>
      <c r="BE1223" s="21">
        <v>0.92700000000000005</v>
      </c>
      <c r="BF1223" s="21">
        <v>41</v>
      </c>
      <c r="BG1223">
        <v>1</v>
      </c>
      <c r="BH1223">
        <v>0</v>
      </c>
      <c r="BI1223">
        <v>0</v>
      </c>
      <c r="BJ1223">
        <v>0</v>
      </c>
      <c r="BK1223">
        <v>0</v>
      </c>
      <c r="BL1223" s="15">
        <v>0</v>
      </c>
      <c r="BM1223">
        <v>1</v>
      </c>
      <c r="BN1223">
        <v>0</v>
      </c>
      <c r="BO1223">
        <v>0</v>
      </c>
      <c r="BP1223" s="15">
        <v>0</v>
      </c>
      <c r="BQ1223">
        <v>0</v>
      </c>
      <c r="BR1223">
        <v>0</v>
      </c>
      <c r="BS1223" s="15">
        <v>0</v>
      </c>
      <c r="BT1223">
        <v>1</v>
      </c>
      <c r="BU1223">
        <v>1</v>
      </c>
      <c r="BV1223">
        <v>0</v>
      </c>
      <c r="BW1223">
        <v>0</v>
      </c>
      <c r="BX1223">
        <v>1</v>
      </c>
      <c r="BY1223">
        <v>0</v>
      </c>
      <c r="BZ1223">
        <v>0</v>
      </c>
      <c r="CA1223">
        <v>0</v>
      </c>
      <c r="CB1223">
        <v>0</v>
      </c>
      <c r="CC1223">
        <v>0</v>
      </c>
      <c r="CD1223">
        <v>1</v>
      </c>
      <c r="CE1223" s="15">
        <v>0</v>
      </c>
      <c r="CF1223">
        <v>0.52800000000000002</v>
      </c>
      <c r="CG1223">
        <v>17</v>
      </c>
      <c r="CH1223">
        <v>1</v>
      </c>
      <c r="CI1223">
        <v>0</v>
      </c>
      <c r="CJ1223">
        <v>35</v>
      </c>
      <c r="CK1223" s="28" t="s">
        <v>80</v>
      </c>
    </row>
    <row r="1224" spans="1:89" x14ac:dyDescent="0.35">
      <c r="A1224">
        <v>1223</v>
      </c>
      <c r="B1224">
        <v>81</v>
      </c>
      <c r="C1224" s="21" t="s">
        <v>250</v>
      </c>
      <c r="D1224" s="11">
        <v>10.442477044561519</v>
      </c>
      <c r="E1224" s="12">
        <v>0.1670221624884147</v>
      </c>
      <c r="F1224" s="7">
        <v>62.521505463598857</v>
      </c>
      <c r="G1224" s="8">
        <v>0</v>
      </c>
      <c r="H1224" s="9">
        <v>0</v>
      </c>
      <c r="I1224" s="9">
        <v>0</v>
      </c>
      <c r="J1224" s="9">
        <v>1</v>
      </c>
      <c r="K1224" s="9">
        <v>0</v>
      </c>
      <c r="L1224" s="8">
        <v>122141</v>
      </c>
      <c r="M1224" s="9">
        <v>6</v>
      </c>
      <c r="N1224" s="9">
        <f t="shared" si="200"/>
        <v>122134</v>
      </c>
      <c r="O1224" s="9">
        <f t="shared" si="201"/>
        <v>62</v>
      </c>
      <c r="P1224" s="7">
        <v>14</v>
      </c>
      <c r="Q1224" s="7">
        <f t="shared" si="199"/>
        <v>21</v>
      </c>
      <c r="R1224" s="9">
        <v>0</v>
      </c>
      <c r="S1224" s="9">
        <v>1</v>
      </c>
      <c r="T1224" s="9">
        <v>1</v>
      </c>
      <c r="U1224" s="9">
        <v>0</v>
      </c>
      <c r="V1224" s="9">
        <v>0</v>
      </c>
      <c r="W1224" s="25">
        <v>0</v>
      </c>
      <c r="X1224" s="9">
        <v>0</v>
      </c>
      <c r="Y1224" s="9">
        <v>1</v>
      </c>
      <c r="Z1224" s="25">
        <v>0</v>
      </c>
      <c r="AA1224" s="9">
        <v>1</v>
      </c>
      <c r="AB1224" s="25">
        <v>0</v>
      </c>
      <c r="AC1224" s="17">
        <v>2003</v>
      </c>
      <c r="AD1224" s="27">
        <v>0</v>
      </c>
      <c r="AE1224" s="27">
        <v>0</v>
      </c>
      <c r="AF1224" s="27">
        <v>0.5</v>
      </c>
      <c r="AG1224" s="34">
        <v>0.5</v>
      </c>
      <c r="AH1224" s="33">
        <v>1</v>
      </c>
      <c r="AI1224" s="15">
        <v>0</v>
      </c>
      <c r="AJ1224">
        <v>1</v>
      </c>
      <c r="AK1224" s="31">
        <v>0</v>
      </c>
      <c r="AL1224" t="s">
        <v>87</v>
      </c>
      <c r="AM1224" s="31" t="s">
        <v>87</v>
      </c>
      <c r="AN1224">
        <v>0</v>
      </c>
      <c r="AO1224" s="15">
        <v>1</v>
      </c>
      <c r="AP1224" t="s">
        <v>87</v>
      </c>
      <c r="AQ1224" s="15" t="s">
        <v>87</v>
      </c>
      <c r="AR1224" s="15" t="s">
        <v>129</v>
      </c>
      <c r="AS1224">
        <v>1</v>
      </c>
      <c r="AT1224">
        <v>0</v>
      </c>
      <c r="AU1224">
        <v>0</v>
      </c>
      <c r="AV1224">
        <v>0</v>
      </c>
      <c r="AW1224">
        <v>0</v>
      </c>
      <c r="AX1224">
        <v>0</v>
      </c>
      <c r="AY1224" s="15">
        <v>0</v>
      </c>
      <c r="AZ1224">
        <v>1</v>
      </c>
      <c r="BA1224">
        <v>0</v>
      </c>
      <c r="BB1224" s="15">
        <v>0</v>
      </c>
      <c r="BC1224">
        <v>33391</v>
      </c>
      <c r="BD1224">
        <v>1314</v>
      </c>
      <c r="BE1224" s="21">
        <v>0.92700000000000005</v>
      </c>
      <c r="BF1224" s="21">
        <v>41</v>
      </c>
      <c r="BG1224">
        <v>1</v>
      </c>
      <c r="BH1224">
        <v>0</v>
      </c>
      <c r="BI1224">
        <v>0</v>
      </c>
      <c r="BJ1224">
        <v>0</v>
      </c>
      <c r="BK1224">
        <v>0</v>
      </c>
      <c r="BL1224" s="15">
        <v>0</v>
      </c>
      <c r="BM1224">
        <v>1</v>
      </c>
      <c r="BN1224">
        <v>0</v>
      </c>
      <c r="BO1224">
        <v>0</v>
      </c>
      <c r="BP1224" s="15">
        <v>0</v>
      </c>
      <c r="BQ1224">
        <v>0</v>
      </c>
      <c r="BR1224">
        <v>0</v>
      </c>
      <c r="BS1224" s="15">
        <v>0</v>
      </c>
      <c r="BT1224">
        <v>1</v>
      </c>
      <c r="BU1224">
        <v>1</v>
      </c>
      <c r="BV1224">
        <v>0</v>
      </c>
      <c r="BW1224">
        <v>0</v>
      </c>
      <c r="BX1224">
        <v>1</v>
      </c>
      <c r="BY1224">
        <v>0</v>
      </c>
      <c r="BZ1224">
        <v>0</v>
      </c>
      <c r="CA1224">
        <v>0</v>
      </c>
      <c r="CB1224">
        <v>0</v>
      </c>
      <c r="CC1224">
        <v>0</v>
      </c>
      <c r="CD1224">
        <v>1</v>
      </c>
      <c r="CE1224" s="15">
        <v>0</v>
      </c>
      <c r="CF1224">
        <v>0.52800000000000002</v>
      </c>
      <c r="CG1224">
        <v>17</v>
      </c>
      <c r="CH1224">
        <v>1</v>
      </c>
      <c r="CI1224">
        <v>0</v>
      </c>
      <c r="CJ1224">
        <v>35</v>
      </c>
      <c r="CK1224" s="28" t="s">
        <v>80</v>
      </c>
    </row>
    <row r="1225" spans="1:89" x14ac:dyDescent="0.35">
      <c r="A1225">
        <v>1224</v>
      </c>
      <c r="B1225">
        <v>81</v>
      </c>
      <c r="C1225" s="21" t="s">
        <v>250</v>
      </c>
      <c r="D1225" s="11">
        <v>11.031603033322851</v>
      </c>
      <c r="E1225" s="12">
        <v>0.16803045596568139</v>
      </c>
      <c r="F1225" s="7">
        <v>65.652401940609778</v>
      </c>
      <c r="G1225" s="8">
        <v>0</v>
      </c>
      <c r="H1225" s="9">
        <v>0</v>
      </c>
      <c r="I1225" s="9">
        <v>0</v>
      </c>
      <c r="J1225" s="9">
        <v>1</v>
      </c>
      <c r="K1225" s="9">
        <v>0</v>
      </c>
      <c r="L1225" s="8">
        <v>122141</v>
      </c>
      <c r="M1225" s="9">
        <v>6</v>
      </c>
      <c r="N1225" s="9">
        <f t="shared" si="200"/>
        <v>122134</v>
      </c>
      <c r="O1225" s="9">
        <f t="shared" si="201"/>
        <v>62</v>
      </c>
      <c r="P1225" s="7">
        <v>14</v>
      </c>
      <c r="Q1225" s="7">
        <f t="shared" si="199"/>
        <v>21</v>
      </c>
      <c r="R1225" s="9">
        <v>0</v>
      </c>
      <c r="S1225" s="9">
        <v>1</v>
      </c>
      <c r="T1225" s="9">
        <v>1</v>
      </c>
      <c r="U1225" s="9">
        <v>0</v>
      </c>
      <c r="V1225" s="9">
        <v>0</v>
      </c>
      <c r="W1225" s="25">
        <v>0</v>
      </c>
      <c r="X1225" s="9">
        <v>0</v>
      </c>
      <c r="Y1225" s="9">
        <v>1</v>
      </c>
      <c r="Z1225" s="25">
        <v>0</v>
      </c>
      <c r="AA1225" s="9">
        <v>1</v>
      </c>
      <c r="AB1225" s="25">
        <v>0</v>
      </c>
      <c r="AC1225" s="17">
        <v>2004</v>
      </c>
      <c r="AD1225" s="27">
        <v>0</v>
      </c>
      <c r="AE1225" s="27">
        <v>0</v>
      </c>
      <c r="AF1225" s="27">
        <v>0.5</v>
      </c>
      <c r="AG1225" s="34">
        <v>0.5</v>
      </c>
      <c r="AH1225" s="33">
        <v>1</v>
      </c>
      <c r="AI1225" s="15">
        <v>0</v>
      </c>
      <c r="AJ1225">
        <v>1</v>
      </c>
      <c r="AK1225" s="31">
        <v>0</v>
      </c>
      <c r="AL1225" t="s">
        <v>87</v>
      </c>
      <c r="AM1225" s="31" t="s">
        <v>87</v>
      </c>
      <c r="AN1225">
        <v>0</v>
      </c>
      <c r="AO1225" s="15">
        <v>1</v>
      </c>
      <c r="AP1225" t="s">
        <v>87</v>
      </c>
      <c r="AQ1225" s="15" t="s">
        <v>87</v>
      </c>
      <c r="AR1225" s="15" t="s">
        <v>129</v>
      </c>
      <c r="AS1225">
        <v>1</v>
      </c>
      <c r="AT1225">
        <v>0</v>
      </c>
      <c r="AU1225">
        <v>0</v>
      </c>
      <c r="AV1225">
        <v>0</v>
      </c>
      <c r="AW1225">
        <v>0</v>
      </c>
      <c r="AX1225">
        <v>0</v>
      </c>
      <c r="AY1225" s="15">
        <v>0</v>
      </c>
      <c r="AZ1225">
        <v>1</v>
      </c>
      <c r="BA1225">
        <v>0</v>
      </c>
      <c r="BB1225" s="15">
        <v>0</v>
      </c>
      <c r="BC1225">
        <v>34330</v>
      </c>
      <c r="BD1225">
        <v>1280</v>
      </c>
      <c r="BE1225" s="21">
        <v>0.92700000000000005</v>
      </c>
      <c r="BF1225" s="21">
        <v>41</v>
      </c>
      <c r="BG1225">
        <v>1</v>
      </c>
      <c r="BH1225">
        <v>0</v>
      </c>
      <c r="BI1225">
        <v>0</v>
      </c>
      <c r="BJ1225">
        <v>0</v>
      </c>
      <c r="BK1225">
        <v>0</v>
      </c>
      <c r="BL1225" s="15">
        <v>0</v>
      </c>
      <c r="BM1225">
        <v>1</v>
      </c>
      <c r="BN1225">
        <v>0</v>
      </c>
      <c r="BO1225">
        <v>0</v>
      </c>
      <c r="BP1225" s="15">
        <v>0</v>
      </c>
      <c r="BQ1225">
        <v>0</v>
      </c>
      <c r="BR1225">
        <v>0</v>
      </c>
      <c r="BS1225" s="15">
        <v>0</v>
      </c>
      <c r="BT1225">
        <v>1</v>
      </c>
      <c r="BU1225">
        <v>1</v>
      </c>
      <c r="BV1225">
        <v>0</v>
      </c>
      <c r="BW1225">
        <v>0</v>
      </c>
      <c r="BX1225">
        <v>1</v>
      </c>
      <c r="BY1225">
        <v>0</v>
      </c>
      <c r="BZ1225">
        <v>0</v>
      </c>
      <c r="CA1225">
        <v>0</v>
      </c>
      <c r="CB1225">
        <v>0</v>
      </c>
      <c r="CC1225">
        <v>0</v>
      </c>
      <c r="CD1225">
        <v>1</v>
      </c>
      <c r="CE1225" s="15">
        <v>0</v>
      </c>
      <c r="CF1225">
        <v>0.52800000000000002</v>
      </c>
      <c r="CG1225">
        <v>17</v>
      </c>
      <c r="CH1225">
        <v>1</v>
      </c>
      <c r="CI1225">
        <v>0</v>
      </c>
      <c r="CJ1225">
        <v>35</v>
      </c>
      <c r="CK1225" s="28" t="s">
        <v>80</v>
      </c>
    </row>
    <row r="1226" spans="1:89" x14ac:dyDescent="0.35">
      <c r="A1226">
        <v>1225</v>
      </c>
      <c r="B1226">
        <v>81</v>
      </c>
      <c r="C1226" s="21" t="s">
        <v>250</v>
      </c>
      <c r="D1226" s="11">
        <v>11.46556610563985</v>
      </c>
      <c r="E1226" s="12">
        <v>0.16066002758635009</v>
      </c>
      <c r="F1226" s="7">
        <v>71.365393607177339</v>
      </c>
      <c r="G1226" s="8">
        <v>0</v>
      </c>
      <c r="H1226" s="9">
        <v>0</v>
      </c>
      <c r="I1226" s="9">
        <v>0</v>
      </c>
      <c r="J1226" s="9">
        <v>1</v>
      </c>
      <c r="K1226" s="9">
        <v>0</v>
      </c>
      <c r="L1226" s="8">
        <v>122141</v>
      </c>
      <c r="M1226" s="9">
        <v>6</v>
      </c>
      <c r="N1226" s="9">
        <f t="shared" si="200"/>
        <v>122134</v>
      </c>
      <c r="O1226" s="9">
        <f t="shared" si="201"/>
        <v>62</v>
      </c>
      <c r="P1226" s="7">
        <v>14</v>
      </c>
      <c r="Q1226" s="7">
        <f t="shared" si="199"/>
        <v>21</v>
      </c>
      <c r="R1226" s="9">
        <v>0</v>
      </c>
      <c r="S1226" s="9">
        <v>1</v>
      </c>
      <c r="T1226" s="9">
        <v>1</v>
      </c>
      <c r="U1226" s="9">
        <v>0</v>
      </c>
      <c r="V1226" s="9">
        <v>0</v>
      </c>
      <c r="W1226" s="25">
        <v>0</v>
      </c>
      <c r="X1226" s="9">
        <v>0</v>
      </c>
      <c r="Y1226" s="9">
        <v>1</v>
      </c>
      <c r="Z1226" s="25">
        <v>0</v>
      </c>
      <c r="AA1226" s="9">
        <v>1</v>
      </c>
      <c r="AB1226" s="25">
        <v>0</v>
      </c>
      <c r="AC1226" s="17">
        <v>2005</v>
      </c>
      <c r="AD1226" s="27">
        <v>0</v>
      </c>
      <c r="AE1226" s="27">
        <v>0</v>
      </c>
      <c r="AF1226" s="27">
        <v>0.5</v>
      </c>
      <c r="AG1226" s="34">
        <v>0.5</v>
      </c>
      <c r="AH1226" s="33">
        <v>1</v>
      </c>
      <c r="AI1226" s="15">
        <v>0</v>
      </c>
      <c r="AJ1226">
        <v>1</v>
      </c>
      <c r="AK1226" s="31">
        <v>0</v>
      </c>
      <c r="AL1226" t="s">
        <v>87</v>
      </c>
      <c r="AM1226" s="31" t="s">
        <v>87</v>
      </c>
      <c r="AN1226">
        <v>0</v>
      </c>
      <c r="AO1226" s="15">
        <v>1</v>
      </c>
      <c r="AP1226" t="s">
        <v>87</v>
      </c>
      <c r="AQ1226" s="15" t="s">
        <v>87</v>
      </c>
      <c r="AR1226" s="15" t="s">
        <v>129</v>
      </c>
      <c r="AS1226">
        <v>1</v>
      </c>
      <c r="AT1226">
        <v>0</v>
      </c>
      <c r="AU1226">
        <v>0</v>
      </c>
      <c r="AV1226">
        <v>0</v>
      </c>
      <c r="AW1226">
        <v>0</v>
      </c>
      <c r="AX1226">
        <v>0</v>
      </c>
      <c r="AY1226" s="15">
        <v>0</v>
      </c>
      <c r="AZ1226">
        <v>1</v>
      </c>
      <c r="BA1226">
        <v>0</v>
      </c>
      <c r="BB1226" s="15">
        <v>0</v>
      </c>
      <c r="BC1226">
        <v>35220</v>
      </c>
      <c r="BD1226">
        <v>1238</v>
      </c>
      <c r="BE1226" s="21">
        <v>0.92700000000000005</v>
      </c>
      <c r="BF1226" s="21">
        <v>41</v>
      </c>
      <c r="BG1226">
        <v>1</v>
      </c>
      <c r="BH1226">
        <v>0</v>
      </c>
      <c r="BI1226">
        <v>0</v>
      </c>
      <c r="BJ1226">
        <v>0</v>
      </c>
      <c r="BK1226">
        <v>0</v>
      </c>
      <c r="BL1226" s="15">
        <v>0</v>
      </c>
      <c r="BM1226">
        <v>1</v>
      </c>
      <c r="BN1226">
        <v>0</v>
      </c>
      <c r="BO1226">
        <v>0</v>
      </c>
      <c r="BP1226" s="15">
        <v>0</v>
      </c>
      <c r="BQ1226">
        <v>0</v>
      </c>
      <c r="BR1226">
        <v>0</v>
      </c>
      <c r="BS1226" s="15">
        <v>0</v>
      </c>
      <c r="BT1226">
        <v>1</v>
      </c>
      <c r="BU1226">
        <v>1</v>
      </c>
      <c r="BV1226">
        <v>0</v>
      </c>
      <c r="BW1226">
        <v>0</v>
      </c>
      <c r="BX1226">
        <v>1</v>
      </c>
      <c r="BY1226">
        <v>0</v>
      </c>
      <c r="BZ1226">
        <v>0</v>
      </c>
      <c r="CA1226">
        <v>0</v>
      </c>
      <c r="CB1226">
        <v>0</v>
      </c>
      <c r="CC1226">
        <v>0</v>
      </c>
      <c r="CD1226">
        <v>1</v>
      </c>
      <c r="CE1226" s="15">
        <v>0</v>
      </c>
      <c r="CF1226">
        <v>0.52800000000000002</v>
      </c>
      <c r="CG1226">
        <v>17</v>
      </c>
      <c r="CH1226">
        <v>1</v>
      </c>
      <c r="CI1226">
        <v>0</v>
      </c>
      <c r="CJ1226">
        <v>35</v>
      </c>
      <c r="CK1226" s="28" t="s">
        <v>80</v>
      </c>
    </row>
    <row r="1227" spans="1:89" x14ac:dyDescent="0.35">
      <c r="A1227">
        <v>1226</v>
      </c>
      <c r="B1227">
        <v>81</v>
      </c>
      <c r="C1227" s="21" t="s">
        <v>250</v>
      </c>
      <c r="D1227" s="11">
        <v>11.37700734877269</v>
      </c>
      <c r="E1227" s="12">
        <v>0.16647200214594299</v>
      </c>
      <c r="F1227" s="7">
        <v>68.341866512776562</v>
      </c>
      <c r="G1227" s="8">
        <v>0</v>
      </c>
      <c r="H1227" s="9">
        <v>0</v>
      </c>
      <c r="I1227" s="9">
        <v>0</v>
      </c>
      <c r="J1227" s="9">
        <v>1</v>
      </c>
      <c r="K1227" s="9">
        <v>0</v>
      </c>
      <c r="L1227" s="8">
        <v>122141</v>
      </c>
      <c r="M1227" s="9">
        <v>6</v>
      </c>
      <c r="N1227" s="9">
        <f t="shared" si="200"/>
        <v>122134</v>
      </c>
      <c r="O1227" s="9">
        <f t="shared" si="201"/>
        <v>62</v>
      </c>
      <c r="P1227" s="7">
        <v>14</v>
      </c>
      <c r="Q1227" s="7">
        <f t="shared" si="199"/>
        <v>21</v>
      </c>
      <c r="R1227" s="9">
        <v>0</v>
      </c>
      <c r="S1227" s="9">
        <v>1</v>
      </c>
      <c r="T1227" s="9">
        <v>1</v>
      </c>
      <c r="U1227" s="9">
        <v>0</v>
      </c>
      <c r="V1227" s="9">
        <v>0</v>
      </c>
      <c r="W1227" s="25">
        <v>0</v>
      </c>
      <c r="X1227" s="9">
        <v>0</v>
      </c>
      <c r="Y1227" s="9">
        <v>1</v>
      </c>
      <c r="Z1227" s="25">
        <v>0</v>
      </c>
      <c r="AA1227" s="9">
        <v>1</v>
      </c>
      <c r="AB1227" s="25">
        <v>0</v>
      </c>
      <c r="AC1227" s="17">
        <v>2006</v>
      </c>
      <c r="AD1227" s="27">
        <v>0</v>
      </c>
      <c r="AE1227" s="27">
        <v>0</v>
      </c>
      <c r="AF1227" s="27">
        <v>0.5</v>
      </c>
      <c r="AG1227" s="34">
        <v>0.5</v>
      </c>
      <c r="AH1227" s="33">
        <v>1</v>
      </c>
      <c r="AI1227" s="15">
        <v>0</v>
      </c>
      <c r="AJ1227">
        <v>1</v>
      </c>
      <c r="AK1227" s="31">
        <v>0</v>
      </c>
      <c r="AL1227" t="s">
        <v>87</v>
      </c>
      <c r="AM1227" s="31" t="s">
        <v>87</v>
      </c>
      <c r="AN1227">
        <v>0</v>
      </c>
      <c r="AO1227" s="15">
        <v>1</v>
      </c>
      <c r="AP1227" t="s">
        <v>87</v>
      </c>
      <c r="AQ1227" s="15" t="s">
        <v>87</v>
      </c>
      <c r="AR1227" s="15" t="s">
        <v>129</v>
      </c>
      <c r="AS1227">
        <v>1</v>
      </c>
      <c r="AT1227">
        <v>0</v>
      </c>
      <c r="AU1227">
        <v>0</v>
      </c>
      <c r="AV1227">
        <v>0</v>
      </c>
      <c r="AW1227">
        <v>0</v>
      </c>
      <c r="AX1227">
        <v>0</v>
      </c>
      <c r="AY1227" s="15">
        <v>0</v>
      </c>
      <c r="AZ1227">
        <v>1</v>
      </c>
      <c r="BA1227">
        <v>0</v>
      </c>
      <c r="BB1227" s="15">
        <v>0</v>
      </c>
      <c r="BC1227">
        <v>35893</v>
      </c>
      <c r="BD1227">
        <v>1199</v>
      </c>
      <c r="BE1227" s="21">
        <v>0.92700000000000005</v>
      </c>
      <c r="BF1227" s="21">
        <v>41</v>
      </c>
      <c r="BG1227">
        <v>1</v>
      </c>
      <c r="BH1227">
        <v>0</v>
      </c>
      <c r="BI1227">
        <v>0</v>
      </c>
      <c r="BJ1227">
        <v>0</v>
      </c>
      <c r="BK1227">
        <v>0</v>
      </c>
      <c r="BL1227" s="15">
        <v>0</v>
      </c>
      <c r="BM1227">
        <v>1</v>
      </c>
      <c r="BN1227">
        <v>0</v>
      </c>
      <c r="BO1227">
        <v>0</v>
      </c>
      <c r="BP1227" s="15">
        <v>0</v>
      </c>
      <c r="BQ1227">
        <v>0</v>
      </c>
      <c r="BR1227">
        <v>0</v>
      </c>
      <c r="BS1227" s="15">
        <v>0</v>
      </c>
      <c r="BT1227">
        <v>1</v>
      </c>
      <c r="BU1227">
        <v>1</v>
      </c>
      <c r="BV1227">
        <v>0</v>
      </c>
      <c r="BW1227">
        <v>0</v>
      </c>
      <c r="BX1227">
        <v>1</v>
      </c>
      <c r="BY1227">
        <v>0</v>
      </c>
      <c r="BZ1227">
        <v>0</v>
      </c>
      <c r="CA1227">
        <v>0</v>
      </c>
      <c r="CB1227">
        <v>0</v>
      </c>
      <c r="CC1227">
        <v>0</v>
      </c>
      <c r="CD1227">
        <v>1</v>
      </c>
      <c r="CE1227" s="15">
        <v>0</v>
      </c>
      <c r="CF1227">
        <v>0.52800000000000002</v>
      </c>
      <c r="CG1227">
        <v>17</v>
      </c>
      <c r="CH1227">
        <v>1</v>
      </c>
      <c r="CI1227">
        <v>0</v>
      </c>
      <c r="CJ1227">
        <v>35</v>
      </c>
      <c r="CK1227" s="28" t="s">
        <v>80</v>
      </c>
    </row>
    <row r="1228" spans="1:89" x14ac:dyDescent="0.35">
      <c r="A1228">
        <v>1227</v>
      </c>
      <c r="B1228">
        <v>81</v>
      </c>
      <c r="C1228" s="21" t="s">
        <v>250</v>
      </c>
      <c r="D1228" s="11">
        <v>11.366148891238391</v>
      </c>
      <c r="E1228" s="12">
        <v>0.1574706630076996</v>
      </c>
      <c r="F1228" s="7">
        <v>72.179469331901146</v>
      </c>
      <c r="G1228" s="8">
        <v>0</v>
      </c>
      <c r="H1228" s="9">
        <v>0</v>
      </c>
      <c r="I1228" s="9">
        <v>0</v>
      </c>
      <c r="J1228" s="9">
        <v>1</v>
      </c>
      <c r="K1228" s="9">
        <v>0</v>
      </c>
      <c r="L1228" s="8">
        <v>122141</v>
      </c>
      <c r="M1228" s="9">
        <v>6</v>
      </c>
      <c r="N1228" s="9">
        <f t="shared" si="200"/>
        <v>122134</v>
      </c>
      <c r="O1228" s="9">
        <f t="shared" si="201"/>
        <v>62</v>
      </c>
      <c r="P1228" s="7">
        <v>14</v>
      </c>
      <c r="Q1228" s="7">
        <f t="shared" si="199"/>
        <v>21</v>
      </c>
      <c r="R1228" s="9">
        <v>0</v>
      </c>
      <c r="S1228" s="9">
        <v>1</v>
      </c>
      <c r="T1228" s="9">
        <v>1</v>
      </c>
      <c r="U1228" s="9">
        <v>0</v>
      </c>
      <c r="V1228" s="9">
        <v>0</v>
      </c>
      <c r="W1228" s="25">
        <v>0</v>
      </c>
      <c r="X1228" s="9">
        <v>0</v>
      </c>
      <c r="Y1228" s="9">
        <v>1</v>
      </c>
      <c r="Z1228" s="25">
        <v>0</v>
      </c>
      <c r="AA1228" s="9">
        <v>1</v>
      </c>
      <c r="AB1228" s="25">
        <v>0</v>
      </c>
      <c r="AC1228" s="17">
        <v>2007</v>
      </c>
      <c r="AD1228" s="27">
        <v>0</v>
      </c>
      <c r="AE1228" s="27">
        <v>0</v>
      </c>
      <c r="AF1228" s="27">
        <v>0.5</v>
      </c>
      <c r="AG1228" s="34">
        <v>0.5</v>
      </c>
      <c r="AH1228" s="33">
        <v>1</v>
      </c>
      <c r="AI1228" s="15">
        <v>0</v>
      </c>
      <c r="AJ1228">
        <v>1</v>
      </c>
      <c r="AK1228" s="31">
        <v>0</v>
      </c>
      <c r="AL1228" t="s">
        <v>87</v>
      </c>
      <c r="AM1228" s="31" t="s">
        <v>87</v>
      </c>
      <c r="AN1228">
        <v>0</v>
      </c>
      <c r="AO1228" s="15">
        <v>1</v>
      </c>
      <c r="AP1228" t="s">
        <v>87</v>
      </c>
      <c r="AQ1228" s="15" t="s">
        <v>87</v>
      </c>
      <c r="AR1228" s="15" t="s">
        <v>129</v>
      </c>
      <c r="AS1228">
        <v>1</v>
      </c>
      <c r="AT1228">
        <v>0</v>
      </c>
      <c r="AU1228">
        <v>0</v>
      </c>
      <c r="AV1228">
        <v>0</v>
      </c>
      <c r="AW1228">
        <v>0</v>
      </c>
      <c r="AX1228">
        <v>0</v>
      </c>
      <c r="AY1228" s="15">
        <v>0</v>
      </c>
      <c r="AZ1228">
        <v>1</v>
      </c>
      <c r="BA1228">
        <v>0</v>
      </c>
      <c r="BB1228" s="15">
        <v>0</v>
      </c>
      <c r="BC1228">
        <v>36417</v>
      </c>
      <c r="BD1228">
        <v>1236</v>
      </c>
      <c r="BE1228" s="21">
        <v>0.92700000000000005</v>
      </c>
      <c r="BF1228" s="21">
        <v>41</v>
      </c>
      <c r="BG1228">
        <v>1</v>
      </c>
      <c r="BH1228">
        <v>0</v>
      </c>
      <c r="BI1228">
        <v>0</v>
      </c>
      <c r="BJ1228">
        <v>0</v>
      </c>
      <c r="BK1228">
        <v>0</v>
      </c>
      <c r="BL1228" s="15">
        <v>0</v>
      </c>
      <c r="BM1228">
        <v>1</v>
      </c>
      <c r="BN1228">
        <v>0</v>
      </c>
      <c r="BO1228">
        <v>0</v>
      </c>
      <c r="BP1228" s="15">
        <v>0</v>
      </c>
      <c r="BQ1228">
        <v>0</v>
      </c>
      <c r="BR1228">
        <v>0</v>
      </c>
      <c r="BS1228" s="15">
        <v>0</v>
      </c>
      <c r="BT1228">
        <v>1</v>
      </c>
      <c r="BU1228">
        <v>1</v>
      </c>
      <c r="BV1228">
        <v>0</v>
      </c>
      <c r="BW1228">
        <v>0</v>
      </c>
      <c r="BX1228">
        <v>1</v>
      </c>
      <c r="BY1228">
        <v>0</v>
      </c>
      <c r="BZ1228">
        <v>0</v>
      </c>
      <c r="CA1228">
        <v>0</v>
      </c>
      <c r="CB1228">
        <v>0</v>
      </c>
      <c r="CC1228">
        <v>0</v>
      </c>
      <c r="CD1228">
        <v>1</v>
      </c>
      <c r="CE1228" s="15">
        <v>0</v>
      </c>
      <c r="CF1228">
        <v>0.52800000000000002</v>
      </c>
      <c r="CG1228">
        <v>17</v>
      </c>
      <c r="CH1228">
        <v>1</v>
      </c>
      <c r="CI1228">
        <v>0</v>
      </c>
      <c r="CJ1228">
        <v>35</v>
      </c>
      <c r="CK1228" s="28" t="s">
        <v>80</v>
      </c>
    </row>
    <row r="1229" spans="1:89" x14ac:dyDescent="0.35">
      <c r="A1229">
        <v>1228</v>
      </c>
      <c r="B1229">
        <v>81</v>
      </c>
      <c r="C1229" s="21" t="s">
        <v>250</v>
      </c>
      <c r="D1229" s="11">
        <v>11.523286658922499</v>
      </c>
      <c r="E1229" s="12">
        <v>0.15860833321457729</v>
      </c>
      <c r="F1229" s="7">
        <v>72.652466773816585</v>
      </c>
      <c r="G1229" s="8">
        <v>0</v>
      </c>
      <c r="H1229" s="9">
        <v>0</v>
      </c>
      <c r="I1229" s="9">
        <v>0</v>
      </c>
      <c r="J1229" s="9">
        <v>1</v>
      </c>
      <c r="K1229" s="9">
        <v>0</v>
      </c>
      <c r="L1229" s="8">
        <v>122141</v>
      </c>
      <c r="M1229" s="9">
        <v>6</v>
      </c>
      <c r="N1229" s="9">
        <f t="shared" si="200"/>
        <v>122134</v>
      </c>
      <c r="O1229" s="9">
        <f t="shared" si="201"/>
        <v>62</v>
      </c>
      <c r="P1229" s="7">
        <v>14</v>
      </c>
      <c r="Q1229" s="7">
        <f t="shared" si="199"/>
        <v>21</v>
      </c>
      <c r="R1229" s="9">
        <v>0</v>
      </c>
      <c r="S1229" s="9">
        <v>1</v>
      </c>
      <c r="T1229" s="9">
        <v>1</v>
      </c>
      <c r="U1229" s="9">
        <v>0</v>
      </c>
      <c r="V1229" s="9">
        <v>0</v>
      </c>
      <c r="W1229" s="25">
        <v>0</v>
      </c>
      <c r="X1229" s="9">
        <v>0</v>
      </c>
      <c r="Y1229" s="9">
        <v>1</v>
      </c>
      <c r="Z1229" s="25">
        <v>0</v>
      </c>
      <c r="AA1229" s="9">
        <v>1</v>
      </c>
      <c r="AB1229" s="25">
        <v>0</v>
      </c>
      <c r="AC1229" s="17">
        <v>2008</v>
      </c>
      <c r="AD1229" s="27">
        <v>0</v>
      </c>
      <c r="AE1229" s="27">
        <v>0</v>
      </c>
      <c r="AF1229" s="27">
        <v>0.5</v>
      </c>
      <c r="AG1229" s="34">
        <v>0.5</v>
      </c>
      <c r="AH1229" s="33">
        <v>1</v>
      </c>
      <c r="AI1229" s="15">
        <v>0</v>
      </c>
      <c r="AJ1229">
        <v>1</v>
      </c>
      <c r="AK1229" s="31">
        <v>0</v>
      </c>
      <c r="AL1229" t="s">
        <v>87</v>
      </c>
      <c r="AM1229" s="31" t="s">
        <v>87</v>
      </c>
      <c r="AN1229">
        <v>0</v>
      </c>
      <c r="AO1229" s="15">
        <v>1</v>
      </c>
      <c r="AP1229" t="s">
        <v>87</v>
      </c>
      <c r="AQ1229" s="15" t="s">
        <v>87</v>
      </c>
      <c r="AR1229" s="15" t="s">
        <v>129</v>
      </c>
      <c r="AS1229">
        <v>1</v>
      </c>
      <c r="AT1229">
        <v>0</v>
      </c>
      <c r="AU1229">
        <v>0</v>
      </c>
      <c r="AV1229">
        <v>0</v>
      </c>
      <c r="AW1229">
        <v>0</v>
      </c>
      <c r="AX1229">
        <v>0</v>
      </c>
      <c r="AY1229" s="15">
        <v>0</v>
      </c>
      <c r="AZ1229">
        <v>1</v>
      </c>
      <c r="BA1229">
        <v>0</v>
      </c>
      <c r="BB1229" s="15">
        <v>0</v>
      </c>
      <c r="BC1229">
        <v>36129</v>
      </c>
      <c r="BD1229">
        <v>1343</v>
      </c>
      <c r="BE1229" s="21">
        <v>0.92700000000000005</v>
      </c>
      <c r="BF1229" s="21">
        <v>41</v>
      </c>
      <c r="BG1229">
        <v>1</v>
      </c>
      <c r="BH1229">
        <v>0</v>
      </c>
      <c r="BI1229">
        <v>0</v>
      </c>
      <c r="BJ1229">
        <v>0</v>
      </c>
      <c r="BK1229">
        <v>0</v>
      </c>
      <c r="BL1229" s="15">
        <v>0</v>
      </c>
      <c r="BM1229">
        <v>1</v>
      </c>
      <c r="BN1229">
        <v>0</v>
      </c>
      <c r="BO1229">
        <v>0</v>
      </c>
      <c r="BP1229" s="15">
        <v>0</v>
      </c>
      <c r="BQ1229">
        <v>0</v>
      </c>
      <c r="BR1229">
        <v>0</v>
      </c>
      <c r="BS1229" s="15">
        <v>0</v>
      </c>
      <c r="BT1229">
        <v>1</v>
      </c>
      <c r="BU1229">
        <v>1</v>
      </c>
      <c r="BV1229">
        <v>0</v>
      </c>
      <c r="BW1229">
        <v>0</v>
      </c>
      <c r="BX1229">
        <v>1</v>
      </c>
      <c r="BY1229">
        <v>0</v>
      </c>
      <c r="BZ1229">
        <v>0</v>
      </c>
      <c r="CA1229">
        <v>0</v>
      </c>
      <c r="CB1229">
        <v>0</v>
      </c>
      <c r="CC1229">
        <v>0</v>
      </c>
      <c r="CD1229">
        <v>1</v>
      </c>
      <c r="CE1229" s="15">
        <v>0</v>
      </c>
      <c r="CF1229">
        <v>0.52800000000000002</v>
      </c>
      <c r="CG1229">
        <v>17</v>
      </c>
      <c r="CH1229">
        <v>1</v>
      </c>
      <c r="CI1229">
        <v>0</v>
      </c>
      <c r="CJ1229">
        <v>35</v>
      </c>
      <c r="CK1229" s="28" t="s">
        <v>80</v>
      </c>
    </row>
    <row r="1230" spans="1:89" x14ac:dyDescent="0.35">
      <c r="A1230">
        <v>1229</v>
      </c>
      <c r="B1230">
        <v>81</v>
      </c>
      <c r="C1230" s="21" t="s">
        <v>250</v>
      </c>
      <c r="D1230" s="11">
        <v>11.57371872753707</v>
      </c>
      <c r="E1230" s="12">
        <v>0.16559305225097459</v>
      </c>
      <c r="F1230" s="7">
        <v>69.892538184487506</v>
      </c>
      <c r="G1230" s="8">
        <v>0</v>
      </c>
      <c r="H1230" s="9">
        <v>0</v>
      </c>
      <c r="I1230" s="9">
        <v>0</v>
      </c>
      <c r="J1230" s="9">
        <v>1</v>
      </c>
      <c r="K1230" s="9">
        <v>0</v>
      </c>
      <c r="L1230" s="8">
        <v>122141</v>
      </c>
      <c r="M1230" s="9">
        <v>6</v>
      </c>
      <c r="N1230" s="9">
        <f t="shared" si="200"/>
        <v>122134</v>
      </c>
      <c r="O1230" s="9">
        <f t="shared" si="201"/>
        <v>62</v>
      </c>
      <c r="P1230" s="7">
        <v>14</v>
      </c>
      <c r="Q1230" s="7">
        <f t="shared" si="199"/>
        <v>21</v>
      </c>
      <c r="R1230" s="9">
        <v>0</v>
      </c>
      <c r="S1230" s="9">
        <v>1</v>
      </c>
      <c r="T1230" s="9">
        <v>1</v>
      </c>
      <c r="U1230" s="9">
        <v>0</v>
      </c>
      <c r="V1230" s="9">
        <v>0</v>
      </c>
      <c r="W1230" s="25">
        <v>0</v>
      </c>
      <c r="X1230" s="9">
        <v>0</v>
      </c>
      <c r="Y1230" s="9">
        <v>1</v>
      </c>
      <c r="Z1230" s="25">
        <v>0</v>
      </c>
      <c r="AA1230" s="9">
        <v>1</v>
      </c>
      <c r="AB1230" s="25">
        <v>0</v>
      </c>
      <c r="AC1230" s="17">
        <v>2009</v>
      </c>
      <c r="AD1230" s="27">
        <v>0</v>
      </c>
      <c r="AE1230" s="27">
        <v>0</v>
      </c>
      <c r="AF1230" s="27">
        <v>0.5</v>
      </c>
      <c r="AG1230" s="34">
        <v>0.5</v>
      </c>
      <c r="AH1230" s="33">
        <v>1</v>
      </c>
      <c r="AI1230" s="15">
        <v>0</v>
      </c>
      <c r="AJ1230">
        <v>1</v>
      </c>
      <c r="AK1230" s="31">
        <v>0</v>
      </c>
      <c r="AL1230" t="s">
        <v>87</v>
      </c>
      <c r="AM1230" s="31" t="s">
        <v>87</v>
      </c>
      <c r="AN1230">
        <v>0</v>
      </c>
      <c r="AO1230" s="15">
        <v>1</v>
      </c>
      <c r="AP1230" t="s">
        <v>87</v>
      </c>
      <c r="AQ1230" s="15" t="s">
        <v>87</v>
      </c>
      <c r="AR1230" s="15" t="s">
        <v>129</v>
      </c>
      <c r="AS1230">
        <v>1</v>
      </c>
      <c r="AT1230">
        <v>0</v>
      </c>
      <c r="AU1230">
        <v>0</v>
      </c>
      <c r="AV1230">
        <v>0</v>
      </c>
      <c r="AW1230">
        <v>0</v>
      </c>
      <c r="AX1230">
        <v>0</v>
      </c>
      <c r="AY1230" s="15">
        <v>0</v>
      </c>
      <c r="AZ1230">
        <v>1</v>
      </c>
      <c r="BA1230">
        <v>0</v>
      </c>
      <c r="BB1230" s="15">
        <v>0</v>
      </c>
      <c r="BC1230">
        <v>35346</v>
      </c>
      <c r="BD1230">
        <v>1501</v>
      </c>
      <c r="BE1230" s="21">
        <v>0.92500000000000004</v>
      </c>
      <c r="BF1230" s="21">
        <v>41</v>
      </c>
      <c r="BG1230">
        <v>1</v>
      </c>
      <c r="BH1230">
        <v>0</v>
      </c>
      <c r="BI1230">
        <v>0</v>
      </c>
      <c r="BJ1230">
        <v>0</v>
      </c>
      <c r="BK1230">
        <v>0</v>
      </c>
      <c r="BL1230" s="15">
        <v>0</v>
      </c>
      <c r="BM1230">
        <v>1</v>
      </c>
      <c r="BN1230">
        <v>0</v>
      </c>
      <c r="BO1230">
        <v>0</v>
      </c>
      <c r="BP1230" s="15">
        <v>0</v>
      </c>
      <c r="BQ1230">
        <v>0</v>
      </c>
      <c r="BR1230">
        <v>0</v>
      </c>
      <c r="BS1230" s="15">
        <v>0</v>
      </c>
      <c r="BT1230">
        <v>1</v>
      </c>
      <c r="BU1230">
        <v>1</v>
      </c>
      <c r="BV1230">
        <v>0</v>
      </c>
      <c r="BW1230">
        <v>0</v>
      </c>
      <c r="BX1230">
        <v>1</v>
      </c>
      <c r="BY1230">
        <v>0</v>
      </c>
      <c r="BZ1230">
        <v>0</v>
      </c>
      <c r="CA1230">
        <v>0</v>
      </c>
      <c r="CB1230">
        <v>0</v>
      </c>
      <c r="CC1230">
        <v>0</v>
      </c>
      <c r="CD1230">
        <v>1</v>
      </c>
      <c r="CE1230" s="15">
        <v>0</v>
      </c>
      <c r="CF1230">
        <v>0.52800000000000002</v>
      </c>
      <c r="CG1230">
        <v>17</v>
      </c>
      <c r="CH1230">
        <v>1</v>
      </c>
      <c r="CI1230">
        <v>0</v>
      </c>
      <c r="CJ1230">
        <v>35</v>
      </c>
      <c r="CK1230" s="28" t="s">
        <v>80</v>
      </c>
    </row>
    <row r="1231" spans="1:89" x14ac:dyDescent="0.35">
      <c r="A1231">
        <v>1230</v>
      </c>
      <c r="B1231">
        <v>81</v>
      </c>
      <c r="C1231" s="21" t="s">
        <v>250</v>
      </c>
      <c r="D1231" s="11">
        <v>11.584516706797411</v>
      </c>
      <c r="E1231" s="12">
        <v>0.15834737583368011</v>
      </c>
      <c r="F1231" s="7">
        <v>73.158880251764856</v>
      </c>
      <c r="G1231" s="8">
        <v>0</v>
      </c>
      <c r="H1231" s="9">
        <v>0</v>
      </c>
      <c r="I1231" s="9">
        <v>0</v>
      </c>
      <c r="J1231" s="9">
        <v>1</v>
      </c>
      <c r="K1231" s="9">
        <v>0</v>
      </c>
      <c r="L1231" s="8">
        <v>122141</v>
      </c>
      <c r="M1231" s="9">
        <v>6</v>
      </c>
      <c r="N1231" s="9">
        <f t="shared" si="200"/>
        <v>122134</v>
      </c>
      <c r="O1231" s="9">
        <f t="shared" si="201"/>
        <v>62</v>
      </c>
      <c r="P1231" s="7">
        <v>14</v>
      </c>
      <c r="Q1231" s="7">
        <f t="shared" si="199"/>
        <v>21</v>
      </c>
      <c r="R1231" s="9">
        <v>0</v>
      </c>
      <c r="S1231" s="9">
        <v>1</v>
      </c>
      <c r="T1231" s="9">
        <v>1</v>
      </c>
      <c r="U1231" s="9">
        <v>0</v>
      </c>
      <c r="V1231" s="9">
        <v>0</v>
      </c>
      <c r="W1231" s="25">
        <v>0</v>
      </c>
      <c r="X1231" s="9">
        <v>0</v>
      </c>
      <c r="Y1231" s="9">
        <v>1</v>
      </c>
      <c r="Z1231" s="25">
        <v>0</v>
      </c>
      <c r="AA1231" s="9">
        <v>1</v>
      </c>
      <c r="AB1231" s="25">
        <v>0</v>
      </c>
      <c r="AC1231" s="17">
        <v>2010</v>
      </c>
      <c r="AD1231" s="27">
        <v>0</v>
      </c>
      <c r="AE1231" s="27">
        <v>0</v>
      </c>
      <c r="AF1231" s="27">
        <v>0.5</v>
      </c>
      <c r="AG1231" s="34">
        <v>0.5</v>
      </c>
      <c r="AH1231" s="33">
        <v>1</v>
      </c>
      <c r="AI1231" s="15">
        <v>0</v>
      </c>
      <c r="AJ1231">
        <v>1</v>
      </c>
      <c r="AK1231" s="31">
        <v>0</v>
      </c>
      <c r="AL1231" t="s">
        <v>87</v>
      </c>
      <c r="AM1231" s="31" t="s">
        <v>87</v>
      </c>
      <c r="AN1231">
        <v>0</v>
      </c>
      <c r="AO1231" s="15">
        <v>1</v>
      </c>
      <c r="AP1231" t="s">
        <v>87</v>
      </c>
      <c r="AQ1231" s="15" t="s">
        <v>87</v>
      </c>
      <c r="AR1231" s="15" t="s">
        <v>129</v>
      </c>
      <c r="AS1231">
        <v>1</v>
      </c>
      <c r="AT1231">
        <v>0</v>
      </c>
      <c r="AU1231">
        <v>0</v>
      </c>
      <c r="AV1231">
        <v>0</v>
      </c>
      <c r="AW1231">
        <v>0</v>
      </c>
      <c r="AX1231">
        <v>0</v>
      </c>
      <c r="AY1231" s="15">
        <v>0</v>
      </c>
      <c r="AZ1231">
        <v>1</v>
      </c>
      <c r="BA1231">
        <v>0</v>
      </c>
      <c r="BB1231" s="15">
        <v>0</v>
      </c>
      <c r="BC1231">
        <v>35722</v>
      </c>
      <c r="BD1231">
        <v>1561</v>
      </c>
      <c r="BE1231" s="21">
        <v>0.92700000000000005</v>
      </c>
      <c r="BF1231" s="21">
        <v>41</v>
      </c>
      <c r="BG1231">
        <v>1</v>
      </c>
      <c r="BH1231">
        <v>0</v>
      </c>
      <c r="BI1231">
        <v>0</v>
      </c>
      <c r="BJ1231">
        <v>0</v>
      </c>
      <c r="BK1231">
        <v>0</v>
      </c>
      <c r="BL1231" s="15">
        <v>0</v>
      </c>
      <c r="BM1231">
        <v>1</v>
      </c>
      <c r="BN1231">
        <v>0</v>
      </c>
      <c r="BO1231">
        <v>0</v>
      </c>
      <c r="BP1231" s="15">
        <v>0</v>
      </c>
      <c r="BQ1231">
        <v>0</v>
      </c>
      <c r="BR1231">
        <v>0</v>
      </c>
      <c r="BS1231" s="15">
        <v>0</v>
      </c>
      <c r="BT1231">
        <v>1</v>
      </c>
      <c r="BU1231">
        <v>1</v>
      </c>
      <c r="BV1231">
        <v>0</v>
      </c>
      <c r="BW1231">
        <v>0</v>
      </c>
      <c r="BX1231">
        <v>1</v>
      </c>
      <c r="BY1231">
        <v>0</v>
      </c>
      <c r="BZ1231">
        <v>0</v>
      </c>
      <c r="CA1231">
        <v>0</v>
      </c>
      <c r="CB1231">
        <v>0</v>
      </c>
      <c r="CC1231">
        <v>0</v>
      </c>
      <c r="CD1231">
        <v>1</v>
      </c>
      <c r="CE1231" s="15">
        <v>0</v>
      </c>
      <c r="CF1231">
        <v>0.52800000000000002</v>
      </c>
      <c r="CG1231">
        <v>17</v>
      </c>
      <c r="CH1231">
        <v>1</v>
      </c>
      <c r="CI1231">
        <v>0</v>
      </c>
      <c r="CJ1231">
        <v>35</v>
      </c>
      <c r="CK1231" s="28" t="s">
        <v>80</v>
      </c>
    </row>
    <row r="1232" spans="1:89" x14ac:dyDescent="0.35">
      <c r="A1232">
        <v>1231</v>
      </c>
      <c r="B1232">
        <v>81</v>
      </c>
      <c r="C1232" s="21" t="s">
        <v>250</v>
      </c>
      <c r="D1232" s="11">
        <v>3.6412479372035289</v>
      </c>
      <c r="E1232" s="12">
        <v>0.23579327078796949</v>
      </c>
      <c r="F1232" s="7">
        <v>15.4425439073612</v>
      </c>
      <c r="G1232" s="8">
        <v>0</v>
      </c>
      <c r="H1232" s="9">
        <v>0</v>
      </c>
      <c r="I1232" s="9">
        <v>0</v>
      </c>
      <c r="J1232" s="9">
        <v>1</v>
      </c>
      <c r="K1232" s="9">
        <v>0</v>
      </c>
      <c r="L1232" s="8">
        <v>122141</v>
      </c>
      <c r="M1232" s="9">
        <v>6</v>
      </c>
      <c r="N1232" s="9">
        <f t="shared" si="200"/>
        <v>122134</v>
      </c>
      <c r="O1232" s="9">
        <f t="shared" si="201"/>
        <v>62</v>
      </c>
      <c r="P1232" s="7">
        <v>14</v>
      </c>
      <c r="Q1232" s="7">
        <f t="shared" si="199"/>
        <v>21</v>
      </c>
      <c r="R1232" s="9">
        <v>0</v>
      </c>
      <c r="S1232" s="9">
        <v>1</v>
      </c>
      <c r="T1232" s="9">
        <v>1</v>
      </c>
      <c r="U1232" s="9">
        <v>0</v>
      </c>
      <c r="V1232" s="9">
        <v>0</v>
      </c>
      <c r="W1232" s="25">
        <v>0</v>
      </c>
      <c r="X1232" s="9">
        <v>0</v>
      </c>
      <c r="Y1232" s="9">
        <v>1</v>
      </c>
      <c r="Z1232" s="25">
        <v>0</v>
      </c>
      <c r="AA1232" s="9">
        <v>1</v>
      </c>
      <c r="AB1232" s="25">
        <v>0</v>
      </c>
      <c r="AC1232" s="17">
        <v>1980</v>
      </c>
      <c r="AD1232" s="27">
        <v>0</v>
      </c>
      <c r="AE1232" s="27">
        <v>0</v>
      </c>
      <c r="AF1232" s="27">
        <v>0.5</v>
      </c>
      <c r="AG1232" s="34">
        <v>0.5</v>
      </c>
      <c r="AH1232" s="33">
        <v>1</v>
      </c>
      <c r="AI1232" s="15">
        <v>0</v>
      </c>
      <c r="AJ1232">
        <v>1</v>
      </c>
      <c r="AK1232" s="31">
        <v>0</v>
      </c>
      <c r="AL1232" t="s">
        <v>87</v>
      </c>
      <c r="AM1232" s="31" t="s">
        <v>87</v>
      </c>
      <c r="AN1232">
        <v>0</v>
      </c>
      <c r="AO1232" s="15">
        <v>1</v>
      </c>
      <c r="AP1232" t="s">
        <v>87</v>
      </c>
      <c r="AQ1232" s="15" t="s">
        <v>87</v>
      </c>
      <c r="AR1232" s="15" t="s">
        <v>129</v>
      </c>
      <c r="AS1232">
        <v>1</v>
      </c>
      <c r="AT1232">
        <v>0</v>
      </c>
      <c r="AU1232">
        <v>0</v>
      </c>
      <c r="AV1232">
        <v>0</v>
      </c>
      <c r="AW1232">
        <v>0</v>
      </c>
      <c r="AX1232">
        <v>0</v>
      </c>
      <c r="AY1232" s="15">
        <v>0</v>
      </c>
      <c r="AZ1232">
        <v>1</v>
      </c>
      <c r="BA1232">
        <v>0</v>
      </c>
      <c r="BB1232" s="15">
        <v>0</v>
      </c>
      <c r="BC1232">
        <v>19291</v>
      </c>
      <c r="BD1232">
        <v>1766</v>
      </c>
      <c r="BE1232" s="21">
        <v>0.91900000000000004</v>
      </c>
      <c r="BF1232" s="21">
        <v>41</v>
      </c>
      <c r="BG1232">
        <v>1</v>
      </c>
      <c r="BH1232">
        <v>0</v>
      </c>
      <c r="BI1232">
        <v>0</v>
      </c>
      <c r="BJ1232">
        <v>0</v>
      </c>
      <c r="BK1232">
        <v>0</v>
      </c>
      <c r="BL1232" s="15">
        <v>0</v>
      </c>
      <c r="BM1232">
        <v>1</v>
      </c>
      <c r="BN1232">
        <v>0</v>
      </c>
      <c r="BO1232">
        <v>0</v>
      </c>
      <c r="BP1232" s="15">
        <v>0</v>
      </c>
      <c r="BQ1232">
        <v>0</v>
      </c>
      <c r="BR1232">
        <v>0</v>
      </c>
      <c r="BS1232" s="15">
        <v>0</v>
      </c>
      <c r="BT1232">
        <v>1</v>
      </c>
      <c r="BU1232">
        <v>1</v>
      </c>
      <c r="BV1232">
        <v>0</v>
      </c>
      <c r="BW1232">
        <v>0</v>
      </c>
      <c r="BX1232">
        <v>1</v>
      </c>
      <c r="BY1232">
        <v>0</v>
      </c>
      <c r="BZ1232">
        <v>0</v>
      </c>
      <c r="CA1232">
        <v>0</v>
      </c>
      <c r="CB1232">
        <v>0</v>
      </c>
      <c r="CC1232">
        <v>0</v>
      </c>
      <c r="CD1232">
        <v>1</v>
      </c>
      <c r="CE1232" s="15">
        <v>0</v>
      </c>
      <c r="CF1232">
        <v>0.52800000000000002</v>
      </c>
      <c r="CG1232">
        <v>17</v>
      </c>
      <c r="CH1232">
        <v>1</v>
      </c>
      <c r="CI1232">
        <v>0</v>
      </c>
      <c r="CJ1232">
        <v>35</v>
      </c>
      <c r="CK1232" s="28" t="s">
        <v>80</v>
      </c>
    </row>
    <row r="1233" spans="1:89" x14ac:dyDescent="0.35">
      <c r="A1233">
        <v>1232</v>
      </c>
      <c r="B1233">
        <v>81</v>
      </c>
      <c r="C1233" s="21" t="s">
        <v>250</v>
      </c>
      <c r="D1233" s="11">
        <v>3.3933383343153878</v>
      </c>
      <c r="E1233" s="12">
        <v>0.26011187234087918</v>
      </c>
      <c r="F1233" s="7">
        <v>13.045688010228091</v>
      </c>
      <c r="G1233" s="8">
        <v>0</v>
      </c>
      <c r="H1233" s="9">
        <v>0</v>
      </c>
      <c r="I1233" s="9">
        <v>0</v>
      </c>
      <c r="J1233" s="9">
        <v>1</v>
      </c>
      <c r="K1233" s="9">
        <v>0</v>
      </c>
      <c r="L1233" s="8">
        <v>122141</v>
      </c>
      <c r="M1233" s="9">
        <v>6</v>
      </c>
      <c r="N1233" s="9">
        <f t="shared" si="200"/>
        <v>122134</v>
      </c>
      <c r="O1233" s="9">
        <f t="shared" si="201"/>
        <v>62</v>
      </c>
      <c r="P1233" s="7">
        <v>14</v>
      </c>
      <c r="Q1233" s="7">
        <f t="shared" ref="Q1233:Q1262" si="202">BF1233-P1233-6</f>
        <v>21</v>
      </c>
      <c r="R1233" s="9">
        <v>0</v>
      </c>
      <c r="S1233" s="9">
        <v>1</v>
      </c>
      <c r="T1233" s="9">
        <v>1</v>
      </c>
      <c r="U1233" s="9">
        <v>0</v>
      </c>
      <c r="V1233" s="9">
        <v>0</v>
      </c>
      <c r="W1233" s="25">
        <v>0</v>
      </c>
      <c r="X1233" s="9">
        <v>0</v>
      </c>
      <c r="Y1233" s="9">
        <v>1</v>
      </c>
      <c r="Z1233" s="25">
        <v>0</v>
      </c>
      <c r="AA1233" s="9">
        <v>1</v>
      </c>
      <c r="AB1233" s="25">
        <v>0</v>
      </c>
      <c r="AC1233" s="17">
        <v>1981</v>
      </c>
      <c r="AD1233" s="27">
        <v>0</v>
      </c>
      <c r="AE1233" s="27">
        <v>0</v>
      </c>
      <c r="AF1233" s="27">
        <v>0.5</v>
      </c>
      <c r="AG1233" s="34">
        <v>0.5</v>
      </c>
      <c r="AH1233" s="33">
        <v>1</v>
      </c>
      <c r="AI1233" s="15">
        <v>0</v>
      </c>
      <c r="AJ1233">
        <v>1</v>
      </c>
      <c r="AK1233" s="31">
        <v>0</v>
      </c>
      <c r="AL1233" t="s">
        <v>87</v>
      </c>
      <c r="AM1233" s="31" t="s">
        <v>87</v>
      </c>
      <c r="AN1233">
        <v>0</v>
      </c>
      <c r="AO1233" s="15">
        <v>1</v>
      </c>
      <c r="AP1233" t="s">
        <v>87</v>
      </c>
      <c r="AQ1233" s="15" t="s">
        <v>87</v>
      </c>
      <c r="AR1233" s="15" t="s">
        <v>129</v>
      </c>
      <c r="AS1233">
        <v>1</v>
      </c>
      <c r="AT1233">
        <v>0</v>
      </c>
      <c r="AU1233">
        <v>0</v>
      </c>
      <c r="AV1233">
        <v>0</v>
      </c>
      <c r="AW1233">
        <v>0</v>
      </c>
      <c r="AX1233">
        <v>0</v>
      </c>
      <c r="AY1233" s="15">
        <v>0</v>
      </c>
      <c r="AZ1233">
        <v>1</v>
      </c>
      <c r="BA1233">
        <v>0</v>
      </c>
      <c r="BB1233" s="15">
        <v>0</v>
      </c>
      <c r="BC1233">
        <v>19368</v>
      </c>
      <c r="BD1233">
        <v>1730</v>
      </c>
      <c r="BE1233" s="21">
        <v>0.91900000000000004</v>
      </c>
      <c r="BF1233" s="21">
        <v>41</v>
      </c>
      <c r="BG1233">
        <v>1</v>
      </c>
      <c r="BH1233">
        <v>0</v>
      </c>
      <c r="BI1233">
        <v>0</v>
      </c>
      <c r="BJ1233">
        <v>0</v>
      </c>
      <c r="BK1233">
        <v>0</v>
      </c>
      <c r="BL1233" s="15">
        <v>0</v>
      </c>
      <c r="BM1233">
        <v>1</v>
      </c>
      <c r="BN1233">
        <v>0</v>
      </c>
      <c r="BO1233">
        <v>0</v>
      </c>
      <c r="BP1233" s="15">
        <v>0</v>
      </c>
      <c r="BQ1233">
        <v>0</v>
      </c>
      <c r="BR1233">
        <v>0</v>
      </c>
      <c r="BS1233" s="15">
        <v>0</v>
      </c>
      <c r="BT1233">
        <v>1</v>
      </c>
      <c r="BU1233">
        <v>1</v>
      </c>
      <c r="BV1233">
        <v>0</v>
      </c>
      <c r="BW1233">
        <v>0</v>
      </c>
      <c r="BX1233">
        <v>1</v>
      </c>
      <c r="BY1233">
        <v>0</v>
      </c>
      <c r="BZ1233">
        <v>0</v>
      </c>
      <c r="CA1233">
        <v>0</v>
      </c>
      <c r="CB1233">
        <v>0</v>
      </c>
      <c r="CC1233">
        <v>0</v>
      </c>
      <c r="CD1233">
        <v>1</v>
      </c>
      <c r="CE1233" s="15">
        <v>0</v>
      </c>
      <c r="CF1233">
        <v>0.52800000000000002</v>
      </c>
      <c r="CG1233">
        <v>17</v>
      </c>
      <c r="CH1233">
        <v>1</v>
      </c>
      <c r="CI1233">
        <v>0</v>
      </c>
      <c r="CJ1233">
        <v>35</v>
      </c>
      <c r="CK1233" s="28" t="s">
        <v>80</v>
      </c>
    </row>
    <row r="1234" spans="1:89" x14ac:dyDescent="0.35">
      <c r="A1234">
        <v>1233</v>
      </c>
      <c r="B1234">
        <v>81</v>
      </c>
      <c r="C1234" s="21" t="s">
        <v>250</v>
      </c>
      <c r="D1234" s="11">
        <v>4.4360022384464237</v>
      </c>
      <c r="E1234" s="12">
        <v>0.2545934822557957</v>
      </c>
      <c r="F1234" s="7">
        <v>17.42386411129517</v>
      </c>
      <c r="G1234" s="8">
        <v>0</v>
      </c>
      <c r="H1234" s="9">
        <v>0</v>
      </c>
      <c r="I1234" s="9">
        <v>0</v>
      </c>
      <c r="J1234" s="9">
        <v>1</v>
      </c>
      <c r="K1234" s="9">
        <v>0</v>
      </c>
      <c r="L1234" s="8">
        <v>122141</v>
      </c>
      <c r="M1234" s="9">
        <v>6</v>
      </c>
      <c r="N1234" s="9">
        <f t="shared" si="200"/>
        <v>122134</v>
      </c>
      <c r="O1234" s="9">
        <f t="shared" si="201"/>
        <v>62</v>
      </c>
      <c r="P1234" s="7">
        <v>14</v>
      </c>
      <c r="Q1234" s="7">
        <f t="shared" si="202"/>
        <v>21</v>
      </c>
      <c r="R1234" s="9">
        <v>0</v>
      </c>
      <c r="S1234" s="9">
        <v>1</v>
      </c>
      <c r="T1234" s="9">
        <v>1</v>
      </c>
      <c r="U1234" s="9">
        <v>0</v>
      </c>
      <c r="V1234" s="9">
        <v>0</v>
      </c>
      <c r="W1234" s="25">
        <v>0</v>
      </c>
      <c r="X1234" s="9">
        <v>0</v>
      </c>
      <c r="Y1234" s="9">
        <v>1</v>
      </c>
      <c r="Z1234" s="25">
        <v>0</v>
      </c>
      <c r="AA1234" s="9">
        <v>1</v>
      </c>
      <c r="AB1234" s="25">
        <v>0</v>
      </c>
      <c r="AC1234" s="17">
        <v>1982</v>
      </c>
      <c r="AD1234" s="27">
        <v>0</v>
      </c>
      <c r="AE1234" s="27">
        <v>0</v>
      </c>
      <c r="AF1234" s="27">
        <v>0.5</v>
      </c>
      <c r="AG1234" s="34">
        <v>0.5</v>
      </c>
      <c r="AH1234" s="33">
        <v>1</v>
      </c>
      <c r="AI1234" s="15">
        <v>0</v>
      </c>
      <c r="AJ1234">
        <v>1</v>
      </c>
      <c r="AK1234" s="31">
        <v>0</v>
      </c>
      <c r="AL1234" t="s">
        <v>87</v>
      </c>
      <c r="AM1234" s="31" t="s">
        <v>87</v>
      </c>
      <c r="AN1234">
        <v>0</v>
      </c>
      <c r="AO1234" s="15">
        <v>1</v>
      </c>
      <c r="AP1234" t="s">
        <v>87</v>
      </c>
      <c r="AQ1234" s="15" t="s">
        <v>87</v>
      </c>
      <c r="AR1234" s="15" t="s">
        <v>129</v>
      </c>
      <c r="AS1234">
        <v>1</v>
      </c>
      <c r="AT1234">
        <v>0</v>
      </c>
      <c r="AU1234">
        <v>0</v>
      </c>
      <c r="AV1234">
        <v>0</v>
      </c>
      <c r="AW1234">
        <v>0</v>
      </c>
      <c r="AX1234">
        <v>0</v>
      </c>
      <c r="AY1234" s="15">
        <v>0</v>
      </c>
      <c r="AZ1234">
        <v>1</v>
      </c>
      <c r="BA1234">
        <v>0</v>
      </c>
      <c r="BB1234" s="15">
        <v>0</v>
      </c>
      <c r="BC1234">
        <v>19465</v>
      </c>
      <c r="BD1234">
        <v>1630</v>
      </c>
      <c r="BE1234" s="21">
        <v>0.91900000000000004</v>
      </c>
      <c r="BF1234" s="21">
        <v>41</v>
      </c>
      <c r="BG1234">
        <v>1</v>
      </c>
      <c r="BH1234">
        <v>0</v>
      </c>
      <c r="BI1234">
        <v>0</v>
      </c>
      <c r="BJ1234">
        <v>0</v>
      </c>
      <c r="BK1234">
        <v>0</v>
      </c>
      <c r="BL1234" s="15">
        <v>0</v>
      </c>
      <c r="BM1234">
        <v>1</v>
      </c>
      <c r="BN1234">
        <v>0</v>
      </c>
      <c r="BO1234">
        <v>0</v>
      </c>
      <c r="BP1234" s="15">
        <v>0</v>
      </c>
      <c r="BQ1234">
        <v>0</v>
      </c>
      <c r="BR1234">
        <v>0</v>
      </c>
      <c r="BS1234" s="15">
        <v>0</v>
      </c>
      <c r="BT1234">
        <v>1</v>
      </c>
      <c r="BU1234">
        <v>1</v>
      </c>
      <c r="BV1234">
        <v>0</v>
      </c>
      <c r="BW1234">
        <v>0</v>
      </c>
      <c r="BX1234">
        <v>1</v>
      </c>
      <c r="BY1234">
        <v>0</v>
      </c>
      <c r="BZ1234">
        <v>0</v>
      </c>
      <c r="CA1234">
        <v>0</v>
      </c>
      <c r="CB1234">
        <v>0</v>
      </c>
      <c r="CC1234">
        <v>0</v>
      </c>
      <c r="CD1234">
        <v>1</v>
      </c>
      <c r="CE1234" s="15">
        <v>0</v>
      </c>
      <c r="CF1234">
        <v>0.52800000000000002</v>
      </c>
      <c r="CG1234">
        <v>17</v>
      </c>
      <c r="CH1234">
        <v>1</v>
      </c>
      <c r="CI1234">
        <v>0</v>
      </c>
      <c r="CJ1234">
        <v>35</v>
      </c>
      <c r="CK1234" s="28" t="s">
        <v>80</v>
      </c>
    </row>
    <row r="1235" spans="1:89" x14ac:dyDescent="0.35">
      <c r="A1235">
        <v>1234</v>
      </c>
      <c r="B1235">
        <v>81</v>
      </c>
      <c r="C1235" s="21" t="s">
        <v>250</v>
      </c>
      <c r="D1235" s="11">
        <v>4.4623295382741901</v>
      </c>
      <c r="E1235" s="12">
        <v>0.24782170049179089</v>
      </c>
      <c r="F1235" s="7">
        <v>18.006209825123872</v>
      </c>
      <c r="G1235" s="8">
        <v>0</v>
      </c>
      <c r="H1235" s="9">
        <v>0</v>
      </c>
      <c r="I1235" s="9">
        <v>0</v>
      </c>
      <c r="J1235" s="9">
        <v>1</v>
      </c>
      <c r="K1235" s="9">
        <v>0</v>
      </c>
      <c r="L1235" s="8">
        <v>122141</v>
      </c>
      <c r="M1235" s="9">
        <v>6</v>
      </c>
      <c r="N1235" s="9">
        <f t="shared" si="200"/>
        <v>122134</v>
      </c>
      <c r="O1235" s="9">
        <f t="shared" si="201"/>
        <v>62</v>
      </c>
      <c r="P1235" s="7">
        <v>14</v>
      </c>
      <c r="Q1235" s="7">
        <f t="shared" si="202"/>
        <v>21</v>
      </c>
      <c r="R1235" s="9">
        <v>0</v>
      </c>
      <c r="S1235" s="9">
        <v>1</v>
      </c>
      <c r="T1235" s="9">
        <v>1</v>
      </c>
      <c r="U1235" s="9">
        <v>0</v>
      </c>
      <c r="V1235" s="9">
        <v>0</v>
      </c>
      <c r="W1235" s="25">
        <v>0</v>
      </c>
      <c r="X1235" s="9">
        <v>0</v>
      </c>
      <c r="Y1235" s="9">
        <v>1</v>
      </c>
      <c r="Z1235" s="25">
        <v>0</v>
      </c>
      <c r="AA1235" s="9">
        <v>1</v>
      </c>
      <c r="AB1235" s="25">
        <v>0</v>
      </c>
      <c r="AC1235" s="17">
        <v>1983</v>
      </c>
      <c r="AD1235" s="27">
        <v>0</v>
      </c>
      <c r="AE1235" s="27">
        <v>0</v>
      </c>
      <c r="AF1235" s="27">
        <v>0.5</v>
      </c>
      <c r="AG1235" s="34">
        <v>0.5</v>
      </c>
      <c r="AH1235" s="33">
        <v>1</v>
      </c>
      <c r="AI1235" s="15">
        <v>0</v>
      </c>
      <c r="AJ1235">
        <v>1</v>
      </c>
      <c r="AK1235" s="31">
        <v>0</v>
      </c>
      <c r="AL1235" t="s">
        <v>87</v>
      </c>
      <c r="AM1235" s="31" t="s">
        <v>87</v>
      </c>
      <c r="AN1235">
        <v>0</v>
      </c>
      <c r="AO1235" s="15">
        <v>1</v>
      </c>
      <c r="AP1235" t="s">
        <v>87</v>
      </c>
      <c r="AQ1235" s="15" t="s">
        <v>87</v>
      </c>
      <c r="AR1235" s="15" t="s">
        <v>129</v>
      </c>
      <c r="AS1235">
        <v>1</v>
      </c>
      <c r="AT1235">
        <v>0</v>
      </c>
      <c r="AU1235">
        <v>0</v>
      </c>
      <c r="AV1235">
        <v>0</v>
      </c>
      <c r="AW1235">
        <v>0</v>
      </c>
      <c r="AX1235">
        <v>0</v>
      </c>
      <c r="AY1235" s="15">
        <v>0</v>
      </c>
      <c r="AZ1235">
        <v>1</v>
      </c>
      <c r="BA1235">
        <v>0</v>
      </c>
      <c r="BB1235" s="15">
        <v>0</v>
      </c>
      <c r="BC1235">
        <v>20379</v>
      </c>
      <c r="BD1235">
        <v>1579</v>
      </c>
      <c r="BE1235" s="21">
        <v>0.91900000000000004</v>
      </c>
      <c r="BF1235" s="21">
        <v>41</v>
      </c>
      <c r="BG1235">
        <v>1</v>
      </c>
      <c r="BH1235">
        <v>0</v>
      </c>
      <c r="BI1235">
        <v>0</v>
      </c>
      <c r="BJ1235">
        <v>0</v>
      </c>
      <c r="BK1235">
        <v>0</v>
      </c>
      <c r="BL1235" s="15">
        <v>0</v>
      </c>
      <c r="BM1235">
        <v>1</v>
      </c>
      <c r="BN1235">
        <v>0</v>
      </c>
      <c r="BO1235">
        <v>0</v>
      </c>
      <c r="BP1235" s="15">
        <v>0</v>
      </c>
      <c r="BQ1235">
        <v>0</v>
      </c>
      <c r="BR1235">
        <v>0</v>
      </c>
      <c r="BS1235" s="15">
        <v>0</v>
      </c>
      <c r="BT1235">
        <v>1</v>
      </c>
      <c r="BU1235">
        <v>1</v>
      </c>
      <c r="BV1235">
        <v>0</v>
      </c>
      <c r="BW1235">
        <v>0</v>
      </c>
      <c r="BX1235">
        <v>1</v>
      </c>
      <c r="BY1235">
        <v>0</v>
      </c>
      <c r="BZ1235">
        <v>0</v>
      </c>
      <c r="CA1235">
        <v>0</v>
      </c>
      <c r="CB1235">
        <v>0</v>
      </c>
      <c r="CC1235">
        <v>0</v>
      </c>
      <c r="CD1235">
        <v>1</v>
      </c>
      <c r="CE1235" s="15">
        <v>0</v>
      </c>
      <c r="CF1235">
        <v>0.52800000000000002</v>
      </c>
      <c r="CG1235">
        <v>17</v>
      </c>
      <c r="CH1235">
        <v>1</v>
      </c>
      <c r="CI1235">
        <v>0</v>
      </c>
      <c r="CJ1235">
        <v>35</v>
      </c>
      <c r="CK1235" s="28" t="s">
        <v>80</v>
      </c>
    </row>
    <row r="1236" spans="1:89" x14ac:dyDescent="0.35">
      <c r="A1236">
        <v>1235</v>
      </c>
      <c r="B1236">
        <v>81</v>
      </c>
      <c r="C1236" s="21" t="s">
        <v>250</v>
      </c>
      <c r="D1236" s="11">
        <v>4.2643875231113793</v>
      </c>
      <c r="E1236" s="12">
        <v>0.2426189420278865</v>
      </c>
      <c r="F1236" s="7">
        <v>17.576482229574768</v>
      </c>
      <c r="G1236" s="8">
        <v>0</v>
      </c>
      <c r="H1236" s="9">
        <v>0</v>
      </c>
      <c r="I1236" s="9">
        <v>0</v>
      </c>
      <c r="J1236" s="9">
        <v>1</v>
      </c>
      <c r="K1236" s="9">
        <v>0</v>
      </c>
      <c r="L1236" s="8">
        <v>122141</v>
      </c>
      <c r="M1236" s="9">
        <v>6</v>
      </c>
      <c r="N1236" s="9">
        <f t="shared" si="200"/>
        <v>122134</v>
      </c>
      <c r="O1236" s="9">
        <f t="shared" si="201"/>
        <v>62</v>
      </c>
      <c r="P1236" s="7">
        <v>14</v>
      </c>
      <c r="Q1236" s="7">
        <f t="shared" si="202"/>
        <v>21</v>
      </c>
      <c r="R1236" s="9">
        <v>0</v>
      </c>
      <c r="S1236" s="9">
        <v>1</v>
      </c>
      <c r="T1236" s="9">
        <v>1</v>
      </c>
      <c r="U1236" s="9">
        <v>0</v>
      </c>
      <c r="V1236" s="9">
        <v>0</v>
      </c>
      <c r="W1236" s="25">
        <v>0</v>
      </c>
      <c r="X1236" s="9">
        <v>0</v>
      </c>
      <c r="Y1236" s="9">
        <v>1</v>
      </c>
      <c r="Z1236" s="25">
        <v>0</v>
      </c>
      <c r="AA1236" s="9">
        <v>1</v>
      </c>
      <c r="AB1236" s="25">
        <v>0</v>
      </c>
      <c r="AC1236" s="17">
        <v>1984</v>
      </c>
      <c r="AD1236" s="27">
        <v>0</v>
      </c>
      <c r="AE1236" s="27">
        <v>0</v>
      </c>
      <c r="AF1236" s="27">
        <v>0.5</v>
      </c>
      <c r="AG1236" s="34">
        <v>0.5</v>
      </c>
      <c r="AH1236" s="33">
        <v>1</v>
      </c>
      <c r="AI1236" s="15">
        <v>0</v>
      </c>
      <c r="AJ1236">
        <v>1</v>
      </c>
      <c r="AK1236" s="31">
        <v>0</v>
      </c>
      <c r="AL1236" t="s">
        <v>87</v>
      </c>
      <c r="AM1236" s="31" t="s">
        <v>87</v>
      </c>
      <c r="AN1236">
        <v>0</v>
      </c>
      <c r="AO1236" s="15">
        <v>1</v>
      </c>
      <c r="AP1236" t="s">
        <v>87</v>
      </c>
      <c r="AQ1236" s="15" t="s">
        <v>87</v>
      </c>
      <c r="AR1236" s="15" t="s">
        <v>129</v>
      </c>
      <c r="AS1236">
        <v>1</v>
      </c>
      <c r="AT1236">
        <v>0</v>
      </c>
      <c r="AU1236">
        <v>0</v>
      </c>
      <c r="AV1236">
        <v>0</v>
      </c>
      <c r="AW1236">
        <v>0</v>
      </c>
      <c r="AX1236">
        <v>0</v>
      </c>
      <c r="AY1236" s="15">
        <v>0</v>
      </c>
      <c r="AZ1236">
        <v>1</v>
      </c>
      <c r="BA1236">
        <v>0</v>
      </c>
      <c r="BB1236" s="15">
        <v>0</v>
      </c>
      <c r="BC1236">
        <v>21267</v>
      </c>
      <c r="BD1236">
        <v>1514</v>
      </c>
      <c r="BE1236" s="21">
        <v>0.91900000000000004</v>
      </c>
      <c r="BF1236" s="21">
        <v>41</v>
      </c>
      <c r="BG1236">
        <v>1</v>
      </c>
      <c r="BH1236">
        <v>0</v>
      </c>
      <c r="BI1236">
        <v>0</v>
      </c>
      <c r="BJ1236">
        <v>0</v>
      </c>
      <c r="BK1236">
        <v>0</v>
      </c>
      <c r="BL1236" s="15">
        <v>0</v>
      </c>
      <c r="BM1236">
        <v>1</v>
      </c>
      <c r="BN1236">
        <v>0</v>
      </c>
      <c r="BO1236">
        <v>0</v>
      </c>
      <c r="BP1236" s="15">
        <v>0</v>
      </c>
      <c r="BQ1236">
        <v>0</v>
      </c>
      <c r="BR1236">
        <v>0</v>
      </c>
      <c r="BS1236" s="15">
        <v>0</v>
      </c>
      <c r="BT1236">
        <v>1</v>
      </c>
      <c r="BU1236">
        <v>1</v>
      </c>
      <c r="BV1236">
        <v>0</v>
      </c>
      <c r="BW1236">
        <v>0</v>
      </c>
      <c r="BX1236">
        <v>1</v>
      </c>
      <c r="BY1236">
        <v>0</v>
      </c>
      <c r="BZ1236">
        <v>0</v>
      </c>
      <c r="CA1236">
        <v>0</v>
      </c>
      <c r="CB1236">
        <v>0</v>
      </c>
      <c r="CC1236">
        <v>0</v>
      </c>
      <c r="CD1236">
        <v>1</v>
      </c>
      <c r="CE1236" s="15">
        <v>0</v>
      </c>
      <c r="CF1236">
        <v>0.52800000000000002</v>
      </c>
      <c r="CG1236">
        <v>17</v>
      </c>
      <c r="CH1236">
        <v>1</v>
      </c>
      <c r="CI1236">
        <v>0</v>
      </c>
      <c r="CJ1236">
        <v>35</v>
      </c>
      <c r="CK1236" s="28" t="s">
        <v>80</v>
      </c>
    </row>
    <row r="1237" spans="1:89" x14ac:dyDescent="0.35">
      <c r="A1237">
        <v>1236</v>
      </c>
      <c r="B1237">
        <v>81</v>
      </c>
      <c r="C1237" s="21" t="s">
        <v>250</v>
      </c>
      <c r="D1237" s="11">
        <v>4.9609705774644963</v>
      </c>
      <c r="E1237" s="12">
        <v>0.25295446892896412</v>
      </c>
      <c r="F1237" s="7">
        <v>19.612108845001909</v>
      </c>
      <c r="G1237" s="8">
        <v>0</v>
      </c>
      <c r="H1237" s="9">
        <v>0</v>
      </c>
      <c r="I1237" s="9">
        <v>0</v>
      </c>
      <c r="J1237" s="9">
        <v>1</v>
      </c>
      <c r="K1237" s="9">
        <v>0</v>
      </c>
      <c r="L1237" s="8">
        <v>122141</v>
      </c>
      <c r="M1237" s="9">
        <v>6</v>
      </c>
      <c r="N1237" s="9">
        <f t="shared" si="200"/>
        <v>122134</v>
      </c>
      <c r="O1237" s="9">
        <f t="shared" si="201"/>
        <v>62</v>
      </c>
      <c r="P1237" s="7">
        <v>14</v>
      </c>
      <c r="Q1237" s="7">
        <f t="shared" si="202"/>
        <v>21</v>
      </c>
      <c r="R1237" s="9">
        <v>0</v>
      </c>
      <c r="S1237" s="9">
        <v>1</v>
      </c>
      <c r="T1237" s="9">
        <v>1</v>
      </c>
      <c r="U1237" s="9">
        <v>0</v>
      </c>
      <c r="V1237" s="9">
        <v>0</v>
      </c>
      <c r="W1237" s="25">
        <v>0</v>
      </c>
      <c r="X1237" s="9">
        <v>0</v>
      </c>
      <c r="Y1237" s="9">
        <v>1</v>
      </c>
      <c r="Z1237" s="25">
        <v>0</v>
      </c>
      <c r="AA1237" s="9">
        <v>1</v>
      </c>
      <c r="AB1237" s="25">
        <v>0</v>
      </c>
      <c r="AC1237" s="17">
        <v>1985</v>
      </c>
      <c r="AD1237" s="27">
        <v>0</v>
      </c>
      <c r="AE1237" s="27">
        <v>0</v>
      </c>
      <c r="AF1237" s="27">
        <v>0.5</v>
      </c>
      <c r="AG1237" s="34">
        <v>0.5</v>
      </c>
      <c r="AH1237" s="33">
        <v>1</v>
      </c>
      <c r="AI1237" s="15">
        <v>0</v>
      </c>
      <c r="AJ1237">
        <v>1</v>
      </c>
      <c r="AK1237" s="31">
        <v>0</v>
      </c>
      <c r="AL1237" t="s">
        <v>87</v>
      </c>
      <c r="AM1237" s="31" t="s">
        <v>87</v>
      </c>
      <c r="AN1237">
        <v>0</v>
      </c>
      <c r="AO1237" s="15">
        <v>1</v>
      </c>
      <c r="AP1237" t="s">
        <v>87</v>
      </c>
      <c r="AQ1237" s="15" t="s">
        <v>87</v>
      </c>
      <c r="AR1237" s="15" t="s">
        <v>129</v>
      </c>
      <c r="AS1237">
        <v>1</v>
      </c>
      <c r="AT1237">
        <v>0</v>
      </c>
      <c r="AU1237">
        <v>0</v>
      </c>
      <c r="AV1237">
        <v>0</v>
      </c>
      <c r="AW1237">
        <v>0</v>
      </c>
      <c r="AX1237">
        <v>0</v>
      </c>
      <c r="AY1237" s="15">
        <v>0</v>
      </c>
      <c r="AZ1237">
        <v>1</v>
      </c>
      <c r="BA1237">
        <v>0</v>
      </c>
      <c r="BB1237" s="15">
        <v>0</v>
      </c>
      <c r="BC1237">
        <v>22170</v>
      </c>
      <c r="BD1237">
        <v>1462</v>
      </c>
      <c r="BE1237" s="21">
        <v>0.91900000000000004</v>
      </c>
      <c r="BF1237" s="21">
        <v>41</v>
      </c>
      <c r="BG1237">
        <v>1</v>
      </c>
      <c r="BH1237">
        <v>0</v>
      </c>
      <c r="BI1237">
        <v>0</v>
      </c>
      <c r="BJ1237">
        <v>0</v>
      </c>
      <c r="BK1237">
        <v>0</v>
      </c>
      <c r="BL1237" s="15">
        <v>0</v>
      </c>
      <c r="BM1237">
        <v>1</v>
      </c>
      <c r="BN1237">
        <v>0</v>
      </c>
      <c r="BO1237">
        <v>0</v>
      </c>
      <c r="BP1237" s="15">
        <v>0</v>
      </c>
      <c r="BQ1237">
        <v>0</v>
      </c>
      <c r="BR1237">
        <v>0</v>
      </c>
      <c r="BS1237" s="15">
        <v>0</v>
      </c>
      <c r="BT1237">
        <v>1</v>
      </c>
      <c r="BU1237">
        <v>1</v>
      </c>
      <c r="BV1237">
        <v>0</v>
      </c>
      <c r="BW1237">
        <v>0</v>
      </c>
      <c r="BX1237">
        <v>1</v>
      </c>
      <c r="BY1237">
        <v>0</v>
      </c>
      <c r="BZ1237">
        <v>0</v>
      </c>
      <c r="CA1237">
        <v>0</v>
      </c>
      <c r="CB1237">
        <v>0</v>
      </c>
      <c r="CC1237">
        <v>0</v>
      </c>
      <c r="CD1237">
        <v>1</v>
      </c>
      <c r="CE1237" s="15">
        <v>0</v>
      </c>
      <c r="CF1237">
        <v>0.52800000000000002</v>
      </c>
      <c r="CG1237">
        <v>17</v>
      </c>
      <c r="CH1237">
        <v>1</v>
      </c>
      <c r="CI1237">
        <v>0</v>
      </c>
      <c r="CJ1237">
        <v>35</v>
      </c>
      <c r="CK1237" s="28" t="s">
        <v>80</v>
      </c>
    </row>
    <row r="1238" spans="1:89" x14ac:dyDescent="0.35">
      <c r="A1238">
        <v>1237</v>
      </c>
      <c r="B1238">
        <v>81</v>
      </c>
      <c r="C1238" s="21" t="s">
        <v>250</v>
      </c>
      <c r="D1238" s="11">
        <v>4.6700547956584071</v>
      </c>
      <c r="E1238" s="12">
        <v>0.24852924782773181</v>
      </c>
      <c r="F1238" s="7">
        <v>18.790765418867149</v>
      </c>
      <c r="G1238" s="8">
        <v>0</v>
      </c>
      <c r="H1238" s="9">
        <v>0</v>
      </c>
      <c r="I1238" s="9">
        <v>0</v>
      </c>
      <c r="J1238" s="9">
        <v>1</v>
      </c>
      <c r="K1238" s="9">
        <v>0</v>
      </c>
      <c r="L1238" s="8">
        <v>122141</v>
      </c>
      <c r="M1238" s="9">
        <v>6</v>
      </c>
      <c r="N1238" s="9">
        <f t="shared" si="200"/>
        <v>122134</v>
      </c>
      <c r="O1238" s="9">
        <f t="shared" si="201"/>
        <v>62</v>
      </c>
      <c r="P1238" s="7">
        <v>14</v>
      </c>
      <c r="Q1238" s="7">
        <f t="shared" si="202"/>
        <v>21</v>
      </c>
      <c r="R1238" s="9">
        <v>0</v>
      </c>
      <c r="S1238" s="9">
        <v>1</v>
      </c>
      <c r="T1238" s="9">
        <v>1</v>
      </c>
      <c r="U1238" s="9">
        <v>0</v>
      </c>
      <c r="V1238" s="9">
        <v>0</v>
      </c>
      <c r="W1238" s="25">
        <v>0</v>
      </c>
      <c r="X1238" s="9">
        <v>0</v>
      </c>
      <c r="Y1238" s="9">
        <v>1</v>
      </c>
      <c r="Z1238" s="25">
        <v>0</v>
      </c>
      <c r="AA1238" s="9">
        <v>1</v>
      </c>
      <c r="AB1238" s="25">
        <v>0</v>
      </c>
      <c r="AC1238" s="17">
        <v>1986</v>
      </c>
      <c r="AD1238" s="27">
        <v>0</v>
      </c>
      <c r="AE1238" s="27">
        <v>0</v>
      </c>
      <c r="AF1238" s="27">
        <v>0.5</v>
      </c>
      <c r="AG1238" s="34">
        <v>0.5</v>
      </c>
      <c r="AH1238" s="33">
        <v>1</v>
      </c>
      <c r="AI1238" s="15">
        <v>0</v>
      </c>
      <c r="AJ1238">
        <v>1</v>
      </c>
      <c r="AK1238" s="31">
        <v>0</v>
      </c>
      <c r="AL1238" t="s">
        <v>87</v>
      </c>
      <c r="AM1238" s="31" t="s">
        <v>87</v>
      </c>
      <c r="AN1238">
        <v>0</v>
      </c>
      <c r="AO1238" s="15">
        <v>1</v>
      </c>
      <c r="AP1238" t="s">
        <v>87</v>
      </c>
      <c r="AQ1238" s="15" t="s">
        <v>87</v>
      </c>
      <c r="AR1238" s="15" t="s">
        <v>129</v>
      </c>
      <c r="AS1238">
        <v>1</v>
      </c>
      <c r="AT1238">
        <v>0</v>
      </c>
      <c r="AU1238">
        <v>0</v>
      </c>
      <c r="AV1238">
        <v>0</v>
      </c>
      <c r="AW1238">
        <v>0</v>
      </c>
      <c r="AX1238">
        <v>0</v>
      </c>
      <c r="AY1238" s="15">
        <v>0</v>
      </c>
      <c r="AZ1238">
        <v>1</v>
      </c>
      <c r="BA1238">
        <v>0</v>
      </c>
      <c r="BB1238" s="15">
        <v>0</v>
      </c>
      <c r="BC1238">
        <v>22873</v>
      </c>
      <c r="BD1238">
        <v>1435</v>
      </c>
      <c r="BE1238" s="21">
        <v>0.91900000000000004</v>
      </c>
      <c r="BF1238" s="21">
        <v>41</v>
      </c>
      <c r="BG1238">
        <v>1</v>
      </c>
      <c r="BH1238">
        <v>0</v>
      </c>
      <c r="BI1238">
        <v>0</v>
      </c>
      <c r="BJ1238">
        <v>0</v>
      </c>
      <c r="BK1238">
        <v>0</v>
      </c>
      <c r="BL1238" s="15">
        <v>0</v>
      </c>
      <c r="BM1238">
        <v>1</v>
      </c>
      <c r="BN1238">
        <v>0</v>
      </c>
      <c r="BO1238">
        <v>0</v>
      </c>
      <c r="BP1238" s="15">
        <v>0</v>
      </c>
      <c r="BQ1238">
        <v>0</v>
      </c>
      <c r="BR1238">
        <v>0</v>
      </c>
      <c r="BS1238" s="15">
        <v>0</v>
      </c>
      <c r="BT1238">
        <v>1</v>
      </c>
      <c r="BU1238">
        <v>1</v>
      </c>
      <c r="BV1238">
        <v>0</v>
      </c>
      <c r="BW1238">
        <v>0</v>
      </c>
      <c r="BX1238">
        <v>1</v>
      </c>
      <c r="BY1238">
        <v>0</v>
      </c>
      <c r="BZ1238">
        <v>0</v>
      </c>
      <c r="CA1238">
        <v>0</v>
      </c>
      <c r="CB1238">
        <v>0</v>
      </c>
      <c r="CC1238">
        <v>0</v>
      </c>
      <c r="CD1238">
        <v>1</v>
      </c>
      <c r="CE1238" s="15">
        <v>0</v>
      </c>
      <c r="CF1238">
        <v>0.52800000000000002</v>
      </c>
      <c r="CG1238">
        <v>17</v>
      </c>
      <c r="CH1238">
        <v>1</v>
      </c>
      <c r="CI1238">
        <v>0</v>
      </c>
      <c r="CJ1238">
        <v>35</v>
      </c>
      <c r="CK1238" s="28" t="s">
        <v>80</v>
      </c>
    </row>
    <row r="1239" spans="1:89" x14ac:dyDescent="0.35">
      <c r="A1239">
        <v>1238</v>
      </c>
      <c r="B1239">
        <v>81</v>
      </c>
      <c r="C1239" s="21" t="s">
        <v>250</v>
      </c>
      <c r="D1239" s="11">
        <v>4.7984431666746152</v>
      </c>
      <c r="E1239" s="12">
        <v>0.2345844773255028</v>
      </c>
      <c r="F1239" s="7">
        <v>20.455075380015149</v>
      </c>
      <c r="G1239" s="8">
        <v>0</v>
      </c>
      <c r="H1239" s="9">
        <v>0</v>
      </c>
      <c r="I1239" s="9">
        <v>0</v>
      </c>
      <c r="J1239" s="9">
        <v>1</v>
      </c>
      <c r="K1239" s="9">
        <v>0</v>
      </c>
      <c r="L1239" s="8">
        <v>122141</v>
      </c>
      <c r="M1239" s="9">
        <v>6</v>
      </c>
      <c r="N1239" s="9">
        <f t="shared" si="200"/>
        <v>122134</v>
      </c>
      <c r="O1239" s="9">
        <f t="shared" si="201"/>
        <v>62</v>
      </c>
      <c r="P1239" s="7">
        <v>14</v>
      </c>
      <c r="Q1239" s="7">
        <f t="shared" si="202"/>
        <v>21</v>
      </c>
      <c r="R1239" s="9">
        <v>0</v>
      </c>
      <c r="S1239" s="9">
        <v>1</v>
      </c>
      <c r="T1239" s="9">
        <v>1</v>
      </c>
      <c r="U1239" s="9">
        <v>0</v>
      </c>
      <c r="V1239" s="9">
        <v>0</v>
      </c>
      <c r="W1239" s="25">
        <v>0</v>
      </c>
      <c r="X1239" s="9">
        <v>0</v>
      </c>
      <c r="Y1239" s="9">
        <v>1</v>
      </c>
      <c r="Z1239" s="25">
        <v>0</v>
      </c>
      <c r="AA1239" s="9">
        <v>1</v>
      </c>
      <c r="AB1239" s="25">
        <v>0</v>
      </c>
      <c r="AC1239" s="17">
        <v>1987</v>
      </c>
      <c r="AD1239" s="27">
        <v>0</v>
      </c>
      <c r="AE1239" s="27">
        <v>0</v>
      </c>
      <c r="AF1239" s="27">
        <v>0.5</v>
      </c>
      <c r="AG1239" s="34">
        <v>0.5</v>
      </c>
      <c r="AH1239" s="33">
        <v>1</v>
      </c>
      <c r="AI1239" s="15">
        <v>0</v>
      </c>
      <c r="AJ1239">
        <v>1</v>
      </c>
      <c r="AK1239" s="31">
        <v>0</v>
      </c>
      <c r="AL1239" t="s">
        <v>87</v>
      </c>
      <c r="AM1239" s="31" t="s">
        <v>87</v>
      </c>
      <c r="AN1239">
        <v>0</v>
      </c>
      <c r="AO1239" s="15">
        <v>1</v>
      </c>
      <c r="AP1239" t="s">
        <v>87</v>
      </c>
      <c r="AQ1239" s="15" t="s">
        <v>87</v>
      </c>
      <c r="AR1239" s="15" t="s">
        <v>129</v>
      </c>
      <c r="AS1239">
        <v>1</v>
      </c>
      <c r="AT1239">
        <v>0</v>
      </c>
      <c r="AU1239">
        <v>0</v>
      </c>
      <c r="AV1239">
        <v>0</v>
      </c>
      <c r="AW1239">
        <v>0</v>
      </c>
      <c r="AX1239">
        <v>0</v>
      </c>
      <c r="AY1239" s="15">
        <v>0</v>
      </c>
      <c r="AZ1239">
        <v>1</v>
      </c>
      <c r="BA1239">
        <v>0</v>
      </c>
      <c r="BB1239" s="15">
        <v>0</v>
      </c>
      <c r="BC1239">
        <v>23439</v>
      </c>
      <c r="BD1239">
        <v>1384</v>
      </c>
      <c r="BE1239" s="21">
        <v>0.91900000000000004</v>
      </c>
      <c r="BF1239" s="21">
        <v>41</v>
      </c>
      <c r="BG1239">
        <v>1</v>
      </c>
      <c r="BH1239">
        <v>0</v>
      </c>
      <c r="BI1239">
        <v>0</v>
      </c>
      <c r="BJ1239">
        <v>0</v>
      </c>
      <c r="BK1239">
        <v>0</v>
      </c>
      <c r="BL1239" s="15">
        <v>0</v>
      </c>
      <c r="BM1239">
        <v>1</v>
      </c>
      <c r="BN1239">
        <v>0</v>
      </c>
      <c r="BO1239">
        <v>0</v>
      </c>
      <c r="BP1239" s="15">
        <v>0</v>
      </c>
      <c r="BQ1239">
        <v>0</v>
      </c>
      <c r="BR1239">
        <v>0</v>
      </c>
      <c r="BS1239" s="15">
        <v>0</v>
      </c>
      <c r="BT1239">
        <v>1</v>
      </c>
      <c r="BU1239">
        <v>1</v>
      </c>
      <c r="BV1239">
        <v>0</v>
      </c>
      <c r="BW1239">
        <v>0</v>
      </c>
      <c r="BX1239">
        <v>1</v>
      </c>
      <c r="BY1239">
        <v>0</v>
      </c>
      <c r="BZ1239">
        <v>0</v>
      </c>
      <c r="CA1239">
        <v>0</v>
      </c>
      <c r="CB1239">
        <v>0</v>
      </c>
      <c r="CC1239">
        <v>0</v>
      </c>
      <c r="CD1239">
        <v>1</v>
      </c>
      <c r="CE1239" s="15">
        <v>0</v>
      </c>
      <c r="CF1239">
        <v>0.52800000000000002</v>
      </c>
      <c r="CG1239">
        <v>17</v>
      </c>
      <c r="CH1239">
        <v>1</v>
      </c>
      <c r="CI1239">
        <v>0</v>
      </c>
      <c r="CJ1239">
        <v>35</v>
      </c>
      <c r="CK1239" s="28" t="s">
        <v>80</v>
      </c>
    </row>
    <row r="1240" spans="1:89" x14ac:dyDescent="0.35">
      <c r="A1240">
        <v>1239</v>
      </c>
      <c r="B1240">
        <v>81</v>
      </c>
      <c r="C1240" s="21" t="s">
        <v>250</v>
      </c>
      <c r="D1240" s="11">
        <v>4.3634993163400804</v>
      </c>
      <c r="E1240" s="12">
        <v>0.26832055375102187</v>
      </c>
      <c r="F1240" s="7">
        <v>16.26226263825107</v>
      </c>
      <c r="G1240" s="8">
        <v>0</v>
      </c>
      <c r="H1240" s="9">
        <v>0</v>
      </c>
      <c r="I1240" s="9">
        <v>0</v>
      </c>
      <c r="J1240" s="9">
        <v>1</v>
      </c>
      <c r="K1240" s="9">
        <v>0</v>
      </c>
      <c r="L1240" s="8">
        <v>122141</v>
      </c>
      <c r="M1240" s="9">
        <v>6</v>
      </c>
      <c r="N1240" s="9">
        <f t="shared" si="200"/>
        <v>122134</v>
      </c>
      <c r="O1240" s="9">
        <f t="shared" si="201"/>
        <v>62</v>
      </c>
      <c r="P1240" s="7">
        <v>14</v>
      </c>
      <c r="Q1240" s="7">
        <f t="shared" si="202"/>
        <v>21</v>
      </c>
      <c r="R1240" s="9">
        <v>0</v>
      </c>
      <c r="S1240" s="9">
        <v>1</v>
      </c>
      <c r="T1240" s="9">
        <v>1</v>
      </c>
      <c r="U1240" s="9">
        <v>0</v>
      </c>
      <c r="V1240" s="9">
        <v>0</v>
      </c>
      <c r="W1240" s="25">
        <v>0</v>
      </c>
      <c r="X1240" s="9">
        <v>0</v>
      </c>
      <c r="Y1240" s="9">
        <v>1</v>
      </c>
      <c r="Z1240" s="25">
        <v>0</v>
      </c>
      <c r="AA1240" s="9">
        <v>1</v>
      </c>
      <c r="AB1240" s="25">
        <v>0</v>
      </c>
      <c r="AC1240" s="17">
        <v>1988</v>
      </c>
      <c r="AD1240" s="27">
        <v>0</v>
      </c>
      <c r="AE1240" s="27">
        <v>0</v>
      </c>
      <c r="AF1240" s="27">
        <v>0.5</v>
      </c>
      <c r="AG1240" s="34">
        <v>0.5</v>
      </c>
      <c r="AH1240" s="33">
        <v>1</v>
      </c>
      <c r="AI1240" s="15">
        <v>0</v>
      </c>
      <c r="AJ1240">
        <v>1</v>
      </c>
      <c r="AK1240" s="31">
        <v>0</v>
      </c>
      <c r="AL1240" t="s">
        <v>87</v>
      </c>
      <c r="AM1240" s="31" t="s">
        <v>87</v>
      </c>
      <c r="AN1240">
        <v>0</v>
      </c>
      <c r="AO1240" s="15">
        <v>1</v>
      </c>
      <c r="AP1240" t="s">
        <v>87</v>
      </c>
      <c r="AQ1240" s="15" t="s">
        <v>87</v>
      </c>
      <c r="AR1240" s="15" t="s">
        <v>129</v>
      </c>
      <c r="AS1240">
        <v>1</v>
      </c>
      <c r="AT1240">
        <v>0</v>
      </c>
      <c r="AU1240">
        <v>0</v>
      </c>
      <c r="AV1240">
        <v>0</v>
      </c>
      <c r="AW1240">
        <v>0</v>
      </c>
      <c r="AX1240">
        <v>0</v>
      </c>
      <c r="AY1240" s="15">
        <v>0</v>
      </c>
      <c r="AZ1240">
        <v>1</v>
      </c>
      <c r="BA1240">
        <v>0</v>
      </c>
      <c r="BB1240" s="15">
        <v>0</v>
      </c>
      <c r="BC1240">
        <v>24198</v>
      </c>
      <c r="BD1240">
        <v>1330</v>
      </c>
      <c r="BE1240" s="21">
        <v>0.91900000000000004</v>
      </c>
      <c r="BF1240" s="21">
        <v>41</v>
      </c>
      <c r="BG1240">
        <v>1</v>
      </c>
      <c r="BH1240">
        <v>0</v>
      </c>
      <c r="BI1240">
        <v>0</v>
      </c>
      <c r="BJ1240">
        <v>0</v>
      </c>
      <c r="BK1240">
        <v>0</v>
      </c>
      <c r="BL1240" s="15">
        <v>0</v>
      </c>
      <c r="BM1240">
        <v>1</v>
      </c>
      <c r="BN1240">
        <v>0</v>
      </c>
      <c r="BO1240">
        <v>0</v>
      </c>
      <c r="BP1240" s="15">
        <v>0</v>
      </c>
      <c r="BQ1240">
        <v>0</v>
      </c>
      <c r="BR1240">
        <v>0</v>
      </c>
      <c r="BS1240" s="15">
        <v>0</v>
      </c>
      <c r="BT1240">
        <v>1</v>
      </c>
      <c r="BU1240">
        <v>1</v>
      </c>
      <c r="BV1240">
        <v>0</v>
      </c>
      <c r="BW1240">
        <v>0</v>
      </c>
      <c r="BX1240">
        <v>1</v>
      </c>
      <c r="BY1240">
        <v>0</v>
      </c>
      <c r="BZ1240">
        <v>0</v>
      </c>
      <c r="CA1240">
        <v>0</v>
      </c>
      <c r="CB1240">
        <v>0</v>
      </c>
      <c r="CC1240">
        <v>0</v>
      </c>
      <c r="CD1240">
        <v>1</v>
      </c>
      <c r="CE1240" s="15">
        <v>0</v>
      </c>
      <c r="CF1240">
        <v>0.52800000000000002</v>
      </c>
      <c r="CG1240">
        <v>17</v>
      </c>
      <c r="CH1240">
        <v>1</v>
      </c>
      <c r="CI1240">
        <v>0</v>
      </c>
      <c r="CJ1240">
        <v>35</v>
      </c>
      <c r="CK1240" s="28" t="s">
        <v>80</v>
      </c>
    </row>
    <row r="1241" spans="1:89" x14ac:dyDescent="0.35">
      <c r="A1241">
        <v>1240</v>
      </c>
      <c r="B1241">
        <v>81</v>
      </c>
      <c r="C1241" s="21" t="s">
        <v>250</v>
      </c>
      <c r="D1241" s="11">
        <v>5.0581257796572956</v>
      </c>
      <c r="E1241" s="12">
        <v>0.24362929348836959</v>
      </c>
      <c r="F1241" s="7">
        <v>20.761566506364151</v>
      </c>
      <c r="G1241" s="8">
        <v>0</v>
      </c>
      <c r="H1241" s="9">
        <v>0</v>
      </c>
      <c r="I1241" s="9">
        <v>0</v>
      </c>
      <c r="J1241" s="9">
        <v>1</v>
      </c>
      <c r="K1241" s="9">
        <v>0</v>
      </c>
      <c r="L1241" s="8">
        <v>122141</v>
      </c>
      <c r="M1241" s="9">
        <v>6</v>
      </c>
      <c r="N1241" s="9">
        <f t="shared" si="200"/>
        <v>122134</v>
      </c>
      <c r="O1241" s="9">
        <f t="shared" si="201"/>
        <v>62</v>
      </c>
      <c r="P1241" s="7">
        <v>14</v>
      </c>
      <c r="Q1241" s="7">
        <f t="shared" si="202"/>
        <v>21</v>
      </c>
      <c r="R1241" s="9">
        <v>0</v>
      </c>
      <c r="S1241" s="9">
        <v>1</v>
      </c>
      <c r="T1241" s="9">
        <v>1</v>
      </c>
      <c r="U1241" s="9">
        <v>0</v>
      </c>
      <c r="V1241" s="9">
        <v>0</v>
      </c>
      <c r="W1241" s="25">
        <v>0</v>
      </c>
      <c r="X1241" s="9">
        <v>0</v>
      </c>
      <c r="Y1241" s="9">
        <v>1</v>
      </c>
      <c r="Z1241" s="25">
        <v>0</v>
      </c>
      <c r="AA1241" s="9">
        <v>1</v>
      </c>
      <c r="AB1241" s="25">
        <v>0</v>
      </c>
      <c r="AC1241" s="17">
        <v>1989</v>
      </c>
      <c r="AD1241" s="27">
        <v>0</v>
      </c>
      <c r="AE1241" s="27">
        <v>0</v>
      </c>
      <c r="AF1241" s="27">
        <v>0.5</v>
      </c>
      <c r="AG1241" s="34">
        <v>0.5</v>
      </c>
      <c r="AH1241" s="33">
        <v>1</v>
      </c>
      <c r="AI1241" s="15">
        <v>0</v>
      </c>
      <c r="AJ1241">
        <v>1</v>
      </c>
      <c r="AK1241" s="31">
        <v>0</v>
      </c>
      <c r="AL1241" t="s">
        <v>87</v>
      </c>
      <c r="AM1241" s="31" t="s">
        <v>87</v>
      </c>
      <c r="AN1241">
        <v>0</v>
      </c>
      <c r="AO1241" s="15">
        <v>1</v>
      </c>
      <c r="AP1241" t="s">
        <v>87</v>
      </c>
      <c r="AQ1241" s="15" t="s">
        <v>87</v>
      </c>
      <c r="AR1241" s="15" t="s">
        <v>129</v>
      </c>
      <c r="AS1241">
        <v>1</v>
      </c>
      <c r="AT1241">
        <v>0</v>
      </c>
      <c r="AU1241">
        <v>0</v>
      </c>
      <c r="AV1241">
        <v>0</v>
      </c>
      <c r="AW1241">
        <v>0</v>
      </c>
      <c r="AX1241">
        <v>0</v>
      </c>
      <c r="AY1241" s="15">
        <v>0</v>
      </c>
      <c r="AZ1241">
        <v>1</v>
      </c>
      <c r="BA1241">
        <v>0</v>
      </c>
      <c r="BB1241" s="15">
        <v>0</v>
      </c>
      <c r="BC1241">
        <v>24669</v>
      </c>
      <c r="BD1241">
        <v>1269</v>
      </c>
      <c r="BE1241" s="21">
        <v>0.91900000000000004</v>
      </c>
      <c r="BF1241" s="21">
        <v>41</v>
      </c>
      <c r="BG1241">
        <v>1</v>
      </c>
      <c r="BH1241">
        <v>0</v>
      </c>
      <c r="BI1241">
        <v>0</v>
      </c>
      <c r="BJ1241">
        <v>0</v>
      </c>
      <c r="BK1241">
        <v>0</v>
      </c>
      <c r="BL1241" s="15">
        <v>0</v>
      </c>
      <c r="BM1241">
        <v>1</v>
      </c>
      <c r="BN1241">
        <v>0</v>
      </c>
      <c r="BO1241">
        <v>0</v>
      </c>
      <c r="BP1241" s="15">
        <v>0</v>
      </c>
      <c r="BQ1241">
        <v>0</v>
      </c>
      <c r="BR1241">
        <v>0</v>
      </c>
      <c r="BS1241" s="15">
        <v>0</v>
      </c>
      <c r="BT1241">
        <v>1</v>
      </c>
      <c r="BU1241">
        <v>1</v>
      </c>
      <c r="BV1241">
        <v>0</v>
      </c>
      <c r="BW1241">
        <v>0</v>
      </c>
      <c r="BX1241">
        <v>1</v>
      </c>
      <c r="BY1241">
        <v>0</v>
      </c>
      <c r="BZ1241">
        <v>0</v>
      </c>
      <c r="CA1241">
        <v>0</v>
      </c>
      <c r="CB1241">
        <v>0</v>
      </c>
      <c r="CC1241">
        <v>0</v>
      </c>
      <c r="CD1241">
        <v>1</v>
      </c>
      <c r="CE1241" s="15">
        <v>0</v>
      </c>
      <c r="CF1241">
        <v>0.52800000000000002</v>
      </c>
      <c r="CG1241">
        <v>17</v>
      </c>
      <c r="CH1241">
        <v>1</v>
      </c>
      <c r="CI1241">
        <v>0</v>
      </c>
      <c r="CJ1241">
        <v>35</v>
      </c>
      <c r="CK1241" s="28" t="s">
        <v>80</v>
      </c>
    </row>
    <row r="1242" spans="1:89" x14ac:dyDescent="0.35">
      <c r="A1242">
        <v>1241</v>
      </c>
      <c r="B1242">
        <v>81</v>
      </c>
      <c r="C1242" s="21" t="s">
        <v>250</v>
      </c>
      <c r="D1242" s="11">
        <v>5.030086407540324</v>
      </c>
      <c r="E1242" s="12">
        <v>0.25245542176189939</v>
      </c>
      <c r="F1242" s="7">
        <v>19.92465193432999</v>
      </c>
      <c r="G1242" s="8">
        <v>0</v>
      </c>
      <c r="H1242" s="9">
        <v>0</v>
      </c>
      <c r="I1242" s="9">
        <v>0</v>
      </c>
      <c r="J1242" s="9">
        <v>1</v>
      </c>
      <c r="K1242" s="9">
        <v>0</v>
      </c>
      <c r="L1242" s="8">
        <v>122141</v>
      </c>
      <c r="M1242" s="9">
        <v>6</v>
      </c>
      <c r="N1242" s="9">
        <f t="shared" si="200"/>
        <v>122134</v>
      </c>
      <c r="O1242" s="9">
        <f t="shared" si="201"/>
        <v>62</v>
      </c>
      <c r="P1242" s="7">
        <v>14</v>
      </c>
      <c r="Q1242" s="7">
        <f t="shared" si="202"/>
        <v>21</v>
      </c>
      <c r="R1242" s="9">
        <v>0</v>
      </c>
      <c r="S1242" s="9">
        <v>1</v>
      </c>
      <c r="T1242" s="9">
        <v>1</v>
      </c>
      <c r="U1242" s="9">
        <v>0</v>
      </c>
      <c r="V1242" s="9">
        <v>0</v>
      </c>
      <c r="W1242" s="25">
        <v>0</v>
      </c>
      <c r="X1242" s="9">
        <v>0</v>
      </c>
      <c r="Y1242" s="9">
        <v>1</v>
      </c>
      <c r="Z1242" s="25">
        <v>0</v>
      </c>
      <c r="AA1242" s="9">
        <v>1</v>
      </c>
      <c r="AB1242" s="25">
        <v>0</v>
      </c>
      <c r="AC1242" s="17">
        <v>1990</v>
      </c>
      <c r="AD1242" s="27">
        <v>0</v>
      </c>
      <c r="AE1242" s="27">
        <v>0</v>
      </c>
      <c r="AF1242" s="27">
        <v>0.5</v>
      </c>
      <c r="AG1242" s="34">
        <v>0.5</v>
      </c>
      <c r="AH1242" s="33">
        <v>1</v>
      </c>
      <c r="AI1242" s="15">
        <v>0</v>
      </c>
      <c r="AJ1242">
        <v>1</v>
      </c>
      <c r="AK1242" s="31">
        <v>0</v>
      </c>
      <c r="AL1242" t="s">
        <v>87</v>
      </c>
      <c r="AM1242" s="31" t="s">
        <v>87</v>
      </c>
      <c r="AN1242">
        <v>0</v>
      </c>
      <c r="AO1242" s="15">
        <v>1</v>
      </c>
      <c r="AP1242" t="s">
        <v>87</v>
      </c>
      <c r="AQ1242" s="15" t="s">
        <v>87</v>
      </c>
      <c r="AR1242" s="15" t="s">
        <v>129</v>
      </c>
      <c r="AS1242">
        <v>1</v>
      </c>
      <c r="AT1242">
        <v>0</v>
      </c>
      <c r="AU1242">
        <v>0</v>
      </c>
      <c r="AV1242">
        <v>0</v>
      </c>
      <c r="AW1242">
        <v>0</v>
      </c>
      <c r="AX1242">
        <v>0</v>
      </c>
      <c r="AY1242" s="15">
        <v>0</v>
      </c>
      <c r="AZ1242">
        <v>1</v>
      </c>
      <c r="BA1242">
        <v>0</v>
      </c>
      <c r="BB1242" s="15">
        <v>0</v>
      </c>
      <c r="BC1242">
        <v>24883</v>
      </c>
      <c r="BD1242">
        <v>1325</v>
      </c>
      <c r="BE1242" s="21">
        <v>0.92100000000000004</v>
      </c>
      <c r="BF1242" s="21">
        <v>41</v>
      </c>
      <c r="BG1242">
        <v>1</v>
      </c>
      <c r="BH1242">
        <v>0</v>
      </c>
      <c r="BI1242">
        <v>0</v>
      </c>
      <c r="BJ1242">
        <v>0</v>
      </c>
      <c r="BK1242">
        <v>0</v>
      </c>
      <c r="BL1242" s="15">
        <v>0</v>
      </c>
      <c r="BM1242">
        <v>1</v>
      </c>
      <c r="BN1242">
        <v>0</v>
      </c>
      <c r="BO1242">
        <v>0</v>
      </c>
      <c r="BP1242" s="15">
        <v>0</v>
      </c>
      <c r="BQ1242">
        <v>0</v>
      </c>
      <c r="BR1242">
        <v>0</v>
      </c>
      <c r="BS1242" s="15">
        <v>0</v>
      </c>
      <c r="BT1242">
        <v>1</v>
      </c>
      <c r="BU1242">
        <v>1</v>
      </c>
      <c r="BV1242">
        <v>0</v>
      </c>
      <c r="BW1242">
        <v>0</v>
      </c>
      <c r="BX1242">
        <v>1</v>
      </c>
      <c r="BY1242">
        <v>0</v>
      </c>
      <c r="BZ1242">
        <v>0</v>
      </c>
      <c r="CA1242">
        <v>0</v>
      </c>
      <c r="CB1242">
        <v>0</v>
      </c>
      <c r="CC1242">
        <v>0</v>
      </c>
      <c r="CD1242">
        <v>1</v>
      </c>
      <c r="CE1242" s="15">
        <v>0</v>
      </c>
      <c r="CF1242">
        <v>0.52800000000000002</v>
      </c>
      <c r="CG1242">
        <v>17</v>
      </c>
      <c r="CH1242">
        <v>1</v>
      </c>
      <c r="CI1242">
        <v>0</v>
      </c>
      <c r="CJ1242">
        <v>35</v>
      </c>
      <c r="CK1242" s="28" t="s">
        <v>80</v>
      </c>
    </row>
    <row r="1243" spans="1:89" x14ac:dyDescent="0.35">
      <c r="A1243">
        <v>1242</v>
      </c>
      <c r="B1243">
        <v>81</v>
      </c>
      <c r="C1243" s="21" t="s">
        <v>250</v>
      </c>
      <c r="D1243" s="11">
        <v>5.0624375371012498</v>
      </c>
      <c r="E1243" s="12">
        <v>0.25653377517471793</v>
      </c>
      <c r="F1243" s="7">
        <v>19.734000069399698</v>
      </c>
      <c r="G1243" s="8">
        <v>0</v>
      </c>
      <c r="H1243" s="9">
        <v>0</v>
      </c>
      <c r="I1243" s="9">
        <v>0</v>
      </c>
      <c r="J1243" s="9">
        <v>1</v>
      </c>
      <c r="K1243" s="9">
        <v>0</v>
      </c>
      <c r="L1243" s="8">
        <v>122141</v>
      </c>
      <c r="M1243" s="9">
        <v>6</v>
      </c>
      <c r="N1243" s="9">
        <f t="shared" si="200"/>
        <v>122134</v>
      </c>
      <c r="O1243" s="9">
        <f t="shared" si="201"/>
        <v>62</v>
      </c>
      <c r="P1243" s="7">
        <v>14</v>
      </c>
      <c r="Q1243" s="7">
        <f t="shared" si="202"/>
        <v>21</v>
      </c>
      <c r="R1243" s="9">
        <v>0</v>
      </c>
      <c r="S1243" s="9">
        <v>1</v>
      </c>
      <c r="T1243" s="9">
        <v>1</v>
      </c>
      <c r="U1243" s="9">
        <v>0</v>
      </c>
      <c r="V1243" s="9">
        <v>0</v>
      </c>
      <c r="W1243" s="25">
        <v>0</v>
      </c>
      <c r="X1243" s="9">
        <v>0</v>
      </c>
      <c r="Y1243" s="9">
        <v>1</v>
      </c>
      <c r="Z1243" s="25">
        <v>0</v>
      </c>
      <c r="AA1243" s="9">
        <v>1</v>
      </c>
      <c r="AB1243" s="25">
        <v>0</v>
      </c>
      <c r="AC1243" s="17">
        <v>1991</v>
      </c>
      <c r="AD1243" s="27">
        <v>0</v>
      </c>
      <c r="AE1243" s="27">
        <v>0</v>
      </c>
      <c r="AF1243" s="27">
        <v>0.5</v>
      </c>
      <c r="AG1243" s="34">
        <v>0.5</v>
      </c>
      <c r="AH1243" s="33">
        <v>1</v>
      </c>
      <c r="AI1243" s="15">
        <v>0</v>
      </c>
      <c r="AJ1243">
        <v>1</v>
      </c>
      <c r="AK1243" s="31">
        <v>0</v>
      </c>
      <c r="AL1243" t="s">
        <v>87</v>
      </c>
      <c r="AM1243" s="31" t="s">
        <v>87</v>
      </c>
      <c r="AN1243">
        <v>0</v>
      </c>
      <c r="AO1243" s="15">
        <v>1</v>
      </c>
      <c r="AP1243" t="s">
        <v>87</v>
      </c>
      <c r="AQ1243" s="15" t="s">
        <v>87</v>
      </c>
      <c r="AR1243" s="15" t="s">
        <v>129</v>
      </c>
      <c r="AS1243">
        <v>1</v>
      </c>
      <c r="AT1243">
        <v>0</v>
      </c>
      <c r="AU1243">
        <v>0</v>
      </c>
      <c r="AV1243">
        <v>0</v>
      </c>
      <c r="AW1243">
        <v>0</v>
      </c>
      <c r="AX1243">
        <v>0</v>
      </c>
      <c r="AY1243" s="15">
        <v>0</v>
      </c>
      <c r="AZ1243">
        <v>1</v>
      </c>
      <c r="BA1243">
        <v>0</v>
      </c>
      <c r="BB1243" s="15">
        <v>0</v>
      </c>
      <c r="BC1243">
        <v>24597</v>
      </c>
      <c r="BD1243">
        <v>1426</v>
      </c>
      <c r="BE1243" s="21">
        <v>0.92100000000000004</v>
      </c>
      <c r="BF1243" s="21">
        <v>41</v>
      </c>
      <c r="BG1243">
        <v>1</v>
      </c>
      <c r="BH1243">
        <v>0</v>
      </c>
      <c r="BI1243">
        <v>0</v>
      </c>
      <c r="BJ1243">
        <v>0</v>
      </c>
      <c r="BK1243">
        <v>0</v>
      </c>
      <c r="BL1243" s="15">
        <v>0</v>
      </c>
      <c r="BM1243">
        <v>1</v>
      </c>
      <c r="BN1243">
        <v>0</v>
      </c>
      <c r="BO1243">
        <v>0</v>
      </c>
      <c r="BP1243" s="15">
        <v>0</v>
      </c>
      <c r="BQ1243">
        <v>0</v>
      </c>
      <c r="BR1243">
        <v>0</v>
      </c>
      <c r="BS1243" s="15">
        <v>0</v>
      </c>
      <c r="BT1243">
        <v>1</v>
      </c>
      <c r="BU1243">
        <v>1</v>
      </c>
      <c r="BV1243">
        <v>0</v>
      </c>
      <c r="BW1243">
        <v>0</v>
      </c>
      <c r="BX1243">
        <v>1</v>
      </c>
      <c r="BY1243">
        <v>0</v>
      </c>
      <c r="BZ1243">
        <v>0</v>
      </c>
      <c r="CA1243">
        <v>0</v>
      </c>
      <c r="CB1243">
        <v>0</v>
      </c>
      <c r="CC1243">
        <v>0</v>
      </c>
      <c r="CD1243">
        <v>1</v>
      </c>
      <c r="CE1243" s="15">
        <v>0</v>
      </c>
      <c r="CF1243">
        <v>0.52800000000000002</v>
      </c>
      <c r="CG1243">
        <v>17</v>
      </c>
      <c r="CH1243">
        <v>1</v>
      </c>
      <c r="CI1243">
        <v>0</v>
      </c>
      <c r="CJ1243">
        <v>35</v>
      </c>
      <c r="CK1243" s="28" t="s">
        <v>80</v>
      </c>
    </row>
    <row r="1244" spans="1:89" x14ac:dyDescent="0.35">
      <c r="A1244">
        <v>1243</v>
      </c>
      <c r="B1244">
        <v>81</v>
      </c>
      <c r="C1244" s="21" t="s">
        <v>250</v>
      </c>
      <c r="D1244" s="11">
        <v>4.7223375566132431</v>
      </c>
      <c r="E1244" s="12">
        <v>0.2612181031594244</v>
      </c>
      <c r="F1244" s="7">
        <v>18.078140448524529</v>
      </c>
      <c r="G1244" s="8">
        <v>0</v>
      </c>
      <c r="H1244" s="9">
        <v>0</v>
      </c>
      <c r="I1244" s="9">
        <v>0</v>
      </c>
      <c r="J1244" s="9">
        <v>1</v>
      </c>
      <c r="K1244" s="9">
        <v>0</v>
      </c>
      <c r="L1244" s="8">
        <v>122141</v>
      </c>
      <c r="M1244" s="9">
        <v>6</v>
      </c>
      <c r="N1244" s="9">
        <f t="shared" si="200"/>
        <v>122134</v>
      </c>
      <c r="O1244" s="9">
        <f t="shared" si="201"/>
        <v>62</v>
      </c>
      <c r="P1244" s="7">
        <v>14</v>
      </c>
      <c r="Q1244" s="7">
        <f t="shared" si="202"/>
        <v>21</v>
      </c>
      <c r="R1244" s="9">
        <v>0</v>
      </c>
      <c r="S1244" s="9">
        <v>1</v>
      </c>
      <c r="T1244" s="9">
        <v>1</v>
      </c>
      <c r="U1244" s="9">
        <v>0</v>
      </c>
      <c r="V1244" s="9">
        <v>0</v>
      </c>
      <c r="W1244" s="25">
        <v>0</v>
      </c>
      <c r="X1244" s="9">
        <v>0</v>
      </c>
      <c r="Y1244" s="9">
        <v>1</v>
      </c>
      <c r="Z1244" s="25">
        <v>0</v>
      </c>
      <c r="AA1244" s="9">
        <v>1</v>
      </c>
      <c r="AB1244" s="25">
        <v>0</v>
      </c>
      <c r="AC1244" s="17">
        <v>1992</v>
      </c>
      <c r="AD1244" s="27">
        <v>0</v>
      </c>
      <c r="AE1244" s="27">
        <v>0</v>
      </c>
      <c r="AF1244" s="27">
        <v>0.5</v>
      </c>
      <c r="AG1244" s="34">
        <v>0.5</v>
      </c>
      <c r="AH1244" s="33">
        <v>1</v>
      </c>
      <c r="AI1244" s="15">
        <v>0</v>
      </c>
      <c r="AJ1244">
        <v>1</v>
      </c>
      <c r="AK1244" s="31">
        <v>0</v>
      </c>
      <c r="AL1244" t="s">
        <v>87</v>
      </c>
      <c r="AM1244" s="31" t="s">
        <v>87</v>
      </c>
      <c r="AN1244">
        <v>0</v>
      </c>
      <c r="AO1244" s="15">
        <v>1</v>
      </c>
      <c r="AP1244" t="s">
        <v>87</v>
      </c>
      <c r="AQ1244" s="15" t="s">
        <v>87</v>
      </c>
      <c r="AR1244" s="15" t="s">
        <v>129</v>
      </c>
      <c r="AS1244">
        <v>1</v>
      </c>
      <c r="AT1244">
        <v>0</v>
      </c>
      <c r="AU1244">
        <v>0</v>
      </c>
      <c r="AV1244">
        <v>0</v>
      </c>
      <c r="AW1244">
        <v>0</v>
      </c>
      <c r="AX1244">
        <v>0</v>
      </c>
      <c r="AY1244" s="15">
        <v>0</v>
      </c>
      <c r="AZ1244">
        <v>1</v>
      </c>
      <c r="BA1244">
        <v>0</v>
      </c>
      <c r="BB1244" s="15">
        <v>0</v>
      </c>
      <c r="BC1244">
        <v>25151</v>
      </c>
      <c r="BD1244">
        <v>1422</v>
      </c>
      <c r="BE1244" s="21">
        <v>0.92100000000000004</v>
      </c>
      <c r="BF1244" s="21">
        <v>41</v>
      </c>
      <c r="BG1244">
        <v>1</v>
      </c>
      <c r="BH1244">
        <v>0</v>
      </c>
      <c r="BI1244">
        <v>0</v>
      </c>
      <c r="BJ1244">
        <v>0</v>
      </c>
      <c r="BK1244">
        <v>0</v>
      </c>
      <c r="BL1244" s="15">
        <v>0</v>
      </c>
      <c r="BM1244">
        <v>1</v>
      </c>
      <c r="BN1244">
        <v>0</v>
      </c>
      <c r="BO1244">
        <v>0</v>
      </c>
      <c r="BP1244" s="15">
        <v>0</v>
      </c>
      <c r="BQ1244">
        <v>0</v>
      </c>
      <c r="BR1244">
        <v>0</v>
      </c>
      <c r="BS1244" s="15">
        <v>0</v>
      </c>
      <c r="BT1244">
        <v>1</v>
      </c>
      <c r="BU1244">
        <v>1</v>
      </c>
      <c r="BV1244">
        <v>0</v>
      </c>
      <c r="BW1244">
        <v>0</v>
      </c>
      <c r="BX1244">
        <v>1</v>
      </c>
      <c r="BY1244">
        <v>0</v>
      </c>
      <c r="BZ1244">
        <v>0</v>
      </c>
      <c r="CA1244">
        <v>0</v>
      </c>
      <c r="CB1244">
        <v>0</v>
      </c>
      <c r="CC1244">
        <v>0</v>
      </c>
      <c r="CD1244">
        <v>1</v>
      </c>
      <c r="CE1244" s="15">
        <v>0</v>
      </c>
      <c r="CF1244">
        <v>0.52800000000000002</v>
      </c>
      <c r="CG1244">
        <v>17</v>
      </c>
      <c r="CH1244">
        <v>1</v>
      </c>
      <c r="CI1244">
        <v>0</v>
      </c>
      <c r="CJ1244">
        <v>35</v>
      </c>
      <c r="CK1244" s="28" t="s">
        <v>80</v>
      </c>
    </row>
    <row r="1245" spans="1:89" x14ac:dyDescent="0.35">
      <c r="A1245">
        <v>1244</v>
      </c>
      <c r="B1245">
        <v>81</v>
      </c>
      <c r="C1245" s="21" t="s">
        <v>250</v>
      </c>
      <c r="D1245" s="11">
        <v>4.954483964154055</v>
      </c>
      <c r="E1245" s="12">
        <v>0.26597580203541599</v>
      </c>
      <c r="F1245" s="7">
        <v>18.627574111025108</v>
      </c>
      <c r="G1245" s="8">
        <v>0</v>
      </c>
      <c r="H1245" s="9">
        <v>0</v>
      </c>
      <c r="I1245" s="9">
        <v>0</v>
      </c>
      <c r="J1245" s="9">
        <v>1</v>
      </c>
      <c r="K1245" s="9">
        <v>0</v>
      </c>
      <c r="L1245" s="8">
        <v>122141</v>
      </c>
      <c r="M1245" s="9">
        <v>6</v>
      </c>
      <c r="N1245" s="9">
        <f t="shared" si="200"/>
        <v>122134</v>
      </c>
      <c r="O1245" s="9">
        <f t="shared" si="201"/>
        <v>62</v>
      </c>
      <c r="P1245" s="7">
        <v>14</v>
      </c>
      <c r="Q1245" s="7">
        <f t="shared" si="202"/>
        <v>21</v>
      </c>
      <c r="R1245" s="9">
        <v>0</v>
      </c>
      <c r="S1245" s="9">
        <v>1</v>
      </c>
      <c r="T1245" s="9">
        <v>1</v>
      </c>
      <c r="U1245" s="9">
        <v>0</v>
      </c>
      <c r="V1245" s="9">
        <v>0</v>
      </c>
      <c r="W1245" s="25">
        <v>0</v>
      </c>
      <c r="X1245" s="9">
        <v>0</v>
      </c>
      <c r="Y1245" s="9">
        <v>1</v>
      </c>
      <c r="Z1245" s="25">
        <v>0</v>
      </c>
      <c r="AA1245" s="9">
        <v>1</v>
      </c>
      <c r="AB1245" s="25">
        <v>0</v>
      </c>
      <c r="AC1245" s="17">
        <v>1993</v>
      </c>
      <c r="AD1245" s="27">
        <v>0</v>
      </c>
      <c r="AE1245" s="27">
        <v>0</v>
      </c>
      <c r="AF1245" s="27">
        <v>0.5</v>
      </c>
      <c r="AG1245" s="34">
        <v>0.5</v>
      </c>
      <c r="AH1245" s="33">
        <v>1</v>
      </c>
      <c r="AI1245" s="15">
        <v>0</v>
      </c>
      <c r="AJ1245">
        <v>1</v>
      </c>
      <c r="AK1245" s="31">
        <v>0</v>
      </c>
      <c r="AL1245" t="s">
        <v>87</v>
      </c>
      <c r="AM1245" s="31" t="s">
        <v>87</v>
      </c>
      <c r="AN1245">
        <v>0</v>
      </c>
      <c r="AO1245" s="15">
        <v>1</v>
      </c>
      <c r="AP1245" t="s">
        <v>87</v>
      </c>
      <c r="AQ1245" s="15" t="s">
        <v>87</v>
      </c>
      <c r="AR1245" s="15" t="s">
        <v>129</v>
      </c>
      <c r="AS1245">
        <v>1</v>
      </c>
      <c r="AT1245">
        <v>0</v>
      </c>
      <c r="AU1245">
        <v>0</v>
      </c>
      <c r="AV1245">
        <v>0</v>
      </c>
      <c r="AW1245">
        <v>0</v>
      </c>
      <c r="AX1245">
        <v>0</v>
      </c>
      <c r="AY1245" s="15">
        <v>0</v>
      </c>
      <c r="AZ1245">
        <v>1</v>
      </c>
      <c r="BA1245">
        <v>0</v>
      </c>
      <c r="BB1245" s="15">
        <v>0</v>
      </c>
      <c r="BC1245">
        <v>25687</v>
      </c>
      <c r="BD1245">
        <v>1381</v>
      </c>
      <c r="BE1245" s="21">
        <v>0.92600000000000005</v>
      </c>
      <c r="BF1245" s="21">
        <v>41</v>
      </c>
      <c r="BG1245">
        <v>1</v>
      </c>
      <c r="BH1245">
        <v>0</v>
      </c>
      <c r="BI1245">
        <v>0</v>
      </c>
      <c r="BJ1245">
        <v>0</v>
      </c>
      <c r="BK1245">
        <v>0</v>
      </c>
      <c r="BL1245" s="15">
        <v>0</v>
      </c>
      <c r="BM1245">
        <v>1</v>
      </c>
      <c r="BN1245">
        <v>0</v>
      </c>
      <c r="BO1245">
        <v>0</v>
      </c>
      <c r="BP1245" s="15">
        <v>0</v>
      </c>
      <c r="BQ1245">
        <v>0</v>
      </c>
      <c r="BR1245">
        <v>0</v>
      </c>
      <c r="BS1245" s="15">
        <v>0</v>
      </c>
      <c r="BT1245">
        <v>1</v>
      </c>
      <c r="BU1245">
        <v>1</v>
      </c>
      <c r="BV1245">
        <v>0</v>
      </c>
      <c r="BW1245">
        <v>0</v>
      </c>
      <c r="BX1245">
        <v>1</v>
      </c>
      <c r="BY1245">
        <v>0</v>
      </c>
      <c r="BZ1245">
        <v>0</v>
      </c>
      <c r="CA1245">
        <v>0</v>
      </c>
      <c r="CB1245">
        <v>0</v>
      </c>
      <c r="CC1245">
        <v>0</v>
      </c>
      <c r="CD1245">
        <v>1</v>
      </c>
      <c r="CE1245" s="15">
        <v>0</v>
      </c>
      <c r="CF1245">
        <v>0.52800000000000002</v>
      </c>
      <c r="CG1245">
        <v>17</v>
      </c>
      <c r="CH1245">
        <v>1</v>
      </c>
      <c r="CI1245">
        <v>0</v>
      </c>
      <c r="CJ1245">
        <v>35</v>
      </c>
      <c r="CK1245" s="28" t="s">
        <v>80</v>
      </c>
    </row>
    <row r="1246" spans="1:89" x14ac:dyDescent="0.35">
      <c r="A1246">
        <v>1245</v>
      </c>
      <c r="B1246">
        <v>81</v>
      </c>
      <c r="C1246" s="21" t="s">
        <v>250</v>
      </c>
      <c r="D1246" s="11">
        <v>4.922032843381019</v>
      </c>
      <c r="E1246" s="12">
        <v>0.25972943190869141</v>
      </c>
      <c r="F1246" s="7">
        <v>18.950616444236381</v>
      </c>
      <c r="G1246" s="8">
        <v>0</v>
      </c>
      <c r="H1246" s="9">
        <v>0</v>
      </c>
      <c r="I1246" s="9">
        <v>0</v>
      </c>
      <c r="J1246" s="9">
        <v>1</v>
      </c>
      <c r="K1246" s="9">
        <v>0</v>
      </c>
      <c r="L1246" s="8">
        <v>122141</v>
      </c>
      <c r="M1246" s="9">
        <v>6</v>
      </c>
      <c r="N1246" s="9">
        <f t="shared" si="200"/>
        <v>122134</v>
      </c>
      <c r="O1246" s="9">
        <f t="shared" si="201"/>
        <v>62</v>
      </c>
      <c r="P1246" s="7">
        <v>14</v>
      </c>
      <c r="Q1246" s="7">
        <f t="shared" si="202"/>
        <v>21</v>
      </c>
      <c r="R1246" s="9">
        <v>0</v>
      </c>
      <c r="S1246" s="9">
        <v>1</v>
      </c>
      <c r="T1246" s="9">
        <v>1</v>
      </c>
      <c r="U1246" s="9">
        <v>0</v>
      </c>
      <c r="V1246" s="9">
        <v>0</v>
      </c>
      <c r="W1246" s="25">
        <v>0</v>
      </c>
      <c r="X1246" s="9">
        <v>0</v>
      </c>
      <c r="Y1246" s="9">
        <v>1</v>
      </c>
      <c r="Z1246" s="25">
        <v>0</v>
      </c>
      <c r="AA1246" s="9">
        <v>1</v>
      </c>
      <c r="AB1246" s="25">
        <v>0</v>
      </c>
      <c r="AC1246" s="17">
        <v>1994</v>
      </c>
      <c r="AD1246" s="27">
        <v>0</v>
      </c>
      <c r="AE1246" s="27">
        <v>0</v>
      </c>
      <c r="AF1246" s="27">
        <v>0.5</v>
      </c>
      <c r="AG1246" s="34">
        <v>0.5</v>
      </c>
      <c r="AH1246" s="33">
        <v>1</v>
      </c>
      <c r="AI1246" s="15">
        <v>0</v>
      </c>
      <c r="AJ1246">
        <v>1</v>
      </c>
      <c r="AK1246" s="31">
        <v>0</v>
      </c>
      <c r="AL1246" t="s">
        <v>87</v>
      </c>
      <c r="AM1246" s="31" t="s">
        <v>87</v>
      </c>
      <c r="AN1246">
        <v>0</v>
      </c>
      <c r="AO1246" s="15">
        <v>1</v>
      </c>
      <c r="AP1246" t="s">
        <v>87</v>
      </c>
      <c r="AQ1246" s="15" t="s">
        <v>87</v>
      </c>
      <c r="AR1246" s="15" t="s">
        <v>129</v>
      </c>
      <c r="AS1246">
        <v>1</v>
      </c>
      <c r="AT1246">
        <v>0</v>
      </c>
      <c r="AU1246">
        <v>0</v>
      </c>
      <c r="AV1246">
        <v>0</v>
      </c>
      <c r="AW1246">
        <v>0</v>
      </c>
      <c r="AX1246">
        <v>0</v>
      </c>
      <c r="AY1246" s="15">
        <v>0</v>
      </c>
      <c r="AZ1246">
        <v>1</v>
      </c>
      <c r="BA1246">
        <v>0</v>
      </c>
      <c r="BB1246" s="15">
        <v>0</v>
      </c>
      <c r="BC1246">
        <v>26357</v>
      </c>
      <c r="BD1246">
        <v>1346</v>
      </c>
      <c r="BE1246" s="21">
        <v>0.92800000000000005</v>
      </c>
      <c r="BF1246" s="21">
        <v>41</v>
      </c>
      <c r="BG1246">
        <v>1</v>
      </c>
      <c r="BH1246">
        <v>0</v>
      </c>
      <c r="BI1246">
        <v>0</v>
      </c>
      <c r="BJ1246">
        <v>0</v>
      </c>
      <c r="BK1246">
        <v>0</v>
      </c>
      <c r="BL1246" s="15">
        <v>0</v>
      </c>
      <c r="BM1246">
        <v>1</v>
      </c>
      <c r="BN1246">
        <v>0</v>
      </c>
      <c r="BO1246">
        <v>0</v>
      </c>
      <c r="BP1246" s="15">
        <v>0</v>
      </c>
      <c r="BQ1246">
        <v>0</v>
      </c>
      <c r="BR1246">
        <v>0</v>
      </c>
      <c r="BS1246" s="15">
        <v>0</v>
      </c>
      <c r="BT1246">
        <v>1</v>
      </c>
      <c r="BU1246">
        <v>1</v>
      </c>
      <c r="BV1246">
        <v>0</v>
      </c>
      <c r="BW1246">
        <v>0</v>
      </c>
      <c r="BX1246">
        <v>1</v>
      </c>
      <c r="BY1246">
        <v>0</v>
      </c>
      <c r="BZ1246">
        <v>0</v>
      </c>
      <c r="CA1246">
        <v>0</v>
      </c>
      <c r="CB1246">
        <v>0</v>
      </c>
      <c r="CC1246">
        <v>0</v>
      </c>
      <c r="CD1246">
        <v>1</v>
      </c>
      <c r="CE1246" s="15">
        <v>0</v>
      </c>
      <c r="CF1246">
        <v>0.52800000000000002</v>
      </c>
      <c r="CG1246">
        <v>17</v>
      </c>
      <c r="CH1246">
        <v>1</v>
      </c>
      <c r="CI1246">
        <v>0</v>
      </c>
      <c r="CJ1246">
        <v>35</v>
      </c>
      <c r="CK1246" s="28" t="s">
        <v>80</v>
      </c>
    </row>
    <row r="1247" spans="1:89" x14ac:dyDescent="0.35">
      <c r="A1247">
        <v>1246</v>
      </c>
      <c r="B1247">
        <v>81</v>
      </c>
      <c r="C1247" s="21" t="s">
        <v>250</v>
      </c>
      <c r="D1247" s="11">
        <v>5.5484096354667223</v>
      </c>
      <c r="E1247" s="12">
        <v>0.29127653130406378</v>
      </c>
      <c r="F1247" s="7">
        <v>19.048598287771881</v>
      </c>
      <c r="G1247" s="8">
        <v>0</v>
      </c>
      <c r="H1247" s="9">
        <v>0</v>
      </c>
      <c r="I1247" s="9">
        <v>0</v>
      </c>
      <c r="J1247" s="9">
        <v>1</v>
      </c>
      <c r="K1247" s="9">
        <v>0</v>
      </c>
      <c r="L1247" s="8">
        <v>122141</v>
      </c>
      <c r="M1247" s="9">
        <v>6</v>
      </c>
      <c r="N1247" s="9">
        <f t="shared" si="200"/>
        <v>122134</v>
      </c>
      <c r="O1247" s="9">
        <f t="shared" si="201"/>
        <v>62</v>
      </c>
      <c r="P1247" s="7">
        <v>14</v>
      </c>
      <c r="Q1247" s="7">
        <f t="shared" si="202"/>
        <v>21</v>
      </c>
      <c r="R1247" s="9">
        <v>0</v>
      </c>
      <c r="S1247" s="9">
        <v>1</v>
      </c>
      <c r="T1247" s="9">
        <v>1</v>
      </c>
      <c r="U1247" s="9">
        <v>0</v>
      </c>
      <c r="V1247" s="9">
        <v>0</v>
      </c>
      <c r="W1247" s="25">
        <v>0</v>
      </c>
      <c r="X1247" s="9">
        <v>0</v>
      </c>
      <c r="Y1247" s="9">
        <v>1</v>
      </c>
      <c r="Z1247" s="25">
        <v>0</v>
      </c>
      <c r="AA1247" s="9">
        <v>1</v>
      </c>
      <c r="AB1247" s="25">
        <v>0</v>
      </c>
      <c r="AC1247" s="17">
        <v>1995</v>
      </c>
      <c r="AD1247" s="27">
        <v>0</v>
      </c>
      <c r="AE1247" s="27">
        <v>0</v>
      </c>
      <c r="AF1247" s="27">
        <v>0.5</v>
      </c>
      <c r="AG1247" s="34">
        <v>0.5</v>
      </c>
      <c r="AH1247" s="33">
        <v>1</v>
      </c>
      <c r="AI1247" s="15">
        <v>0</v>
      </c>
      <c r="AJ1247">
        <v>1</v>
      </c>
      <c r="AK1247" s="31">
        <v>0</v>
      </c>
      <c r="AL1247" t="s">
        <v>87</v>
      </c>
      <c r="AM1247" s="31" t="s">
        <v>87</v>
      </c>
      <c r="AN1247">
        <v>0</v>
      </c>
      <c r="AO1247" s="15">
        <v>1</v>
      </c>
      <c r="AP1247" t="s">
        <v>87</v>
      </c>
      <c r="AQ1247" s="15" t="s">
        <v>87</v>
      </c>
      <c r="AR1247" s="15" t="s">
        <v>129</v>
      </c>
      <c r="AS1247">
        <v>1</v>
      </c>
      <c r="AT1247">
        <v>0</v>
      </c>
      <c r="AU1247">
        <v>0</v>
      </c>
      <c r="AV1247">
        <v>0</v>
      </c>
      <c r="AW1247">
        <v>0</v>
      </c>
      <c r="AX1247">
        <v>0</v>
      </c>
      <c r="AY1247" s="15">
        <v>0</v>
      </c>
      <c r="AZ1247">
        <v>1</v>
      </c>
      <c r="BA1247">
        <v>0</v>
      </c>
      <c r="BB1247" s="15">
        <v>0</v>
      </c>
      <c r="BC1247">
        <v>26813</v>
      </c>
      <c r="BD1247">
        <v>1309</v>
      </c>
      <c r="BE1247" s="21">
        <v>0.92800000000000005</v>
      </c>
      <c r="BF1247" s="21">
        <v>41</v>
      </c>
      <c r="BG1247">
        <v>1</v>
      </c>
      <c r="BH1247">
        <v>0</v>
      </c>
      <c r="BI1247">
        <v>0</v>
      </c>
      <c r="BJ1247">
        <v>0</v>
      </c>
      <c r="BK1247">
        <v>0</v>
      </c>
      <c r="BL1247" s="15">
        <v>0</v>
      </c>
      <c r="BM1247">
        <v>1</v>
      </c>
      <c r="BN1247">
        <v>0</v>
      </c>
      <c r="BO1247">
        <v>0</v>
      </c>
      <c r="BP1247" s="15">
        <v>0</v>
      </c>
      <c r="BQ1247">
        <v>0</v>
      </c>
      <c r="BR1247">
        <v>0</v>
      </c>
      <c r="BS1247" s="15">
        <v>0</v>
      </c>
      <c r="BT1247">
        <v>1</v>
      </c>
      <c r="BU1247">
        <v>1</v>
      </c>
      <c r="BV1247">
        <v>0</v>
      </c>
      <c r="BW1247">
        <v>0</v>
      </c>
      <c r="BX1247">
        <v>1</v>
      </c>
      <c r="BY1247">
        <v>0</v>
      </c>
      <c r="BZ1247">
        <v>0</v>
      </c>
      <c r="CA1247">
        <v>0</v>
      </c>
      <c r="CB1247">
        <v>0</v>
      </c>
      <c r="CC1247">
        <v>0</v>
      </c>
      <c r="CD1247">
        <v>1</v>
      </c>
      <c r="CE1247" s="15">
        <v>0</v>
      </c>
      <c r="CF1247">
        <v>0.52800000000000002</v>
      </c>
      <c r="CG1247">
        <v>17</v>
      </c>
      <c r="CH1247">
        <v>1</v>
      </c>
      <c r="CI1247">
        <v>0</v>
      </c>
      <c r="CJ1247">
        <v>35</v>
      </c>
      <c r="CK1247" s="28" t="s">
        <v>80</v>
      </c>
    </row>
    <row r="1248" spans="1:89" x14ac:dyDescent="0.35">
      <c r="A1248">
        <v>1247</v>
      </c>
      <c r="B1248">
        <v>81</v>
      </c>
      <c r="C1248" s="21" t="s">
        <v>250</v>
      </c>
      <c r="D1248" s="11">
        <v>5.2752091638231802</v>
      </c>
      <c r="E1248" s="12">
        <v>0.29140740141414873</v>
      </c>
      <c r="F1248" s="7">
        <v>18.102522922285161</v>
      </c>
      <c r="G1248" s="8">
        <v>0</v>
      </c>
      <c r="H1248" s="9">
        <v>0</v>
      </c>
      <c r="I1248" s="9">
        <v>0</v>
      </c>
      <c r="J1248" s="9">
        <v>1</v>
      </c>
      <c r="K1248" s="9">
        <v>0</v>
      </c>
      <c r="L1248" s="8">
        <v>122141</v>
      </c>
      <c r="M1248" s="9">
        <v>6</v>
      </c>
      <c r="N1248" s="9">
        <f t="shared" si="200"/>
        <v>122134</v>
      </c>
      <c r="O1248" s="9">
        <f t="shared" si="201"/>
        <v>62</v>
      </c>
      <c r="P1248" s="7">
        <v>14</v>
      </c>
      <c r="Q1248" s="7">
        <f t="shared" si="202"/>
        <v>21</v>
      </c>
      <c r="R1248" s="9">
        <v>0</v>
      </c>
      <c r="S1248" s="9">
        <v>1</v>
      </c>
      <c r="T1248" s="9">
        <v>1</v>
      </c>
      <c r="U1248" s="9">
        <v>0</v>
      </c>
      <c r="V1248" s="9">
        <v>0</v>
      </c>
      <c r="W1248" s="25">
        <v>0</v>
      </c>
      <c r="X1248" s="9">
        <v>0</v>
      </c>
      <c r="Y1248" s="9">
        <v>1</v>
      </c>
      <c r="Z1248" s="25">
        <v>0</v>
      </c>
      <c r="AA1248" s="9">
        <v>1</v>
      </c>
      <c r="AB1248" s="25">
        <v>0</v>
      </c>
      <c r="AC1248" s="17">
        <v>1996</v>
      </c>
      <c r="AD1248" s="27">
        <v>0</v>
      </c>
      <c r="AE1248" s="27">
        <v>0</v>
      </c>
      <c r="AF1248" s="27">
        <v>0.5</v>
      </c>
      <c r="AG1248" s="34">
        <v>0.5</v>
      </c>
      <c r="AH1248" s="33">
        <v>1</v>
      </c>
      <c r="AI1248" s="15">
        <v>0</v>
      </c>
      <c r="AJ1248">
        <v>1</v>
      </c>
      <c r="AK1248" s="31">
        <v>0</v>
      </c>
      <c r="AL1248" t="s">
        <v>87</v>
      </c>
      <c r="AM1248" s="31" t="s">
        <v>87</v>
      </c>
      <c r="AN1248">
        <v>0</v>
      </c>
      <c r="AO1248" s="15">
        <v>1</v>
      </c>
      <c r="AP1248" t="s">
        <v>87</v>
      </c>
      <c r="AQ1248" s="15" t="s">
        <v>87</v>
      </c>
      <c r="AR1248" s="15" t="s">
        <v>129</v>
      </c>
      <c r="AS1248">
        <v>1</v>
      </c>
      <c r="AT1248">
        <v>0</v>
      </c>
      <c r="AU1248">
        <v>0</v>
      </c>
      <c r="AV1248">
        <v>0</v>
      </c>
      <c r="AW1248">
        <v>0</v>
      </c>
      <c r="AX1248">
        <v>0</v>
      </c>
      <c r="AY1248" s="15">
        <v>0</v>
      </c>
      <c r="AZ1248">
        <v>1</v>
      </c>
      <c r="BA1248">
        <v>0</v>
      </c>
      <c r="BB1248" s="15">
        <v>0</v>
      </c>
      <c r="BC1248">
        <v>27422</v>
      </c>
      <c r="BD1248">
        <v>1310</v>
      </c>
      <c r="BE1248" s="21">
        <v>0.92800000000000005</v>
      </c>
      <c r="BF1248" s="21">
        <v>41</v>
      </c>
      <c r="BG1248">
        <v>1</v>
      </c>
      <c r="BH1248">
        <v>0</v>
      </c>
      <c r="BI1248">
        <v>0</v>
      </c>
      <c r="BJ1248">
        <v>0</v>
      </c>
      <c r="BK1248">
        <v>0</v>
      </c>
      <c r="BL1248" s="15">
        <v>0</v>
      </c>
      <c r="BM1248">
        <v>1</v>
      </c>
      <c r="BN1248">
        <v>0</v>
      </c>
      <c r="BO1248">
        <v>0</v>
      </c>
      <c r="BP1248" s="15">
        <v>0</v>
      </c>
      <c r="BQ1248">
        <v>0</v>
      </c>
      <c r="BR1248">
        <v>0</v>
      </c>
      <c r="BS1248" s="15">
        <v>0</v>
      </c>
      <c r="BT1248">
        <v>1</v>
      </c>
      <c r="BU1248">
        <v>1</v>
      </c>
      <c r="BV1248">
        <v>0</v>
      </c>
      <c r="BW1248">
        <v>0</v>
      </c>
      <c r="BX1248">
        <v>1</v>
      </c>
      <c r="BY1248">
        <v>0</v>
      </c>
      <c r="BZ1248">
        <v>0</v>
      </c>
      <c r="CA1248">
        <v>0</v>
      </c>
      <c r="CB1248">
        <v>0</v>
      </c>
      <c r="CC1248">
        <v>0</v>
      </c>
      <c r="CD1248">
        <v>1</v>
      </c>
      <c r="CE1248" s="15">
        <v>0</v>
      </c>
      <c r="CF1248">
        <v>0.52800000000000002</v>
      </c>
      <c r="CG1248">
        <v>17</v>
      </c>
      <c r="CH1248">
        <v>1</v>
      </c>
      <c r="CI1248">
        <v>0</v>
      </c>
      <c r="CJ1248">
        <v>35</v>
      </c>
      <c r="CK1248" s="28" t="s">
        <v>80</v>
      </c>
    </row>
    <row r="1249" spans="1:89" x14ac:dyDescent="0.35">
      <c r="A1249">
        <v>1248</v>
      </c>
      <c r="B1249">
        <v>81</v>
      </c>
      <c r="C1249" s="21" t="s">
        <v>250</v>
      </c>
      <c r="D1249" s="11">
        <v>5.8152851147362128</v>
      </c>
      <c r="E1249" s="12">
        <v>0.27641785016412312</v>
      </c>
      <c r="F1249" s="7">
        <v>21.038023091791601</v>
      </c>
      <c r="G1249" s="8">
        <v>0</v>
      </c>
      <c r="H1249" s="9">
        <v>0</v>
      </c>
      <c r="I1249" s="9">
        <v>0</v>
      </c>
      <c r="J1249" s="9">
        <v>1</v>
      </c>
      <c r="K1249" s="9">
        <v>0</v>
      </c>
      <c r="L1249" s="8">
        <v>122141</v>
      </c>
      <c r="M1249" s="9">
        <v>6</v>
      </c>
      <c r="N1249" s="9">
        <f t="shared" si="200"/>
        <v>122134</v>
      </c>
      <c r="O1249" s="9">
        <f t="shared" si="201"/>
        <v>62</v>
      </c>
      <c r="P1249" s="7">
        <v>14</v>
      </c>
      <c r="Q1249" s="7">
        <f t="shared" si="202"/>
        <v>21</v>
      </c>
      <c r="R1249" s="9">
        <v>0</v>
      </c>
      <c r="S1249" s="9">
        <v>1</v>
      </c>
      <c r="T1249" s="9">
        <v>1</v>
      </c>
      <c r="U1249" s="9">
        <v>0</v>
      </c>
      <c r="V1249" s="9">
        <v>0</v>
      </c>
      <c r="W1249" s="25">
        <v>0</v>
      </c>
      <c r="X1249" s="9">
        <v>0</v>
      </c>
      <c r="Y1249" s="9">
        <v>1</v>
      </c>
      <c r="Z1249" s="25">
        <v>0</v>
      </c>
      <c r="AA1249" s="9">
        <v>1</v>
      </c>
      <c r="AB1249" s="25">
        <v>0</v>
      </c>
      <c r="AC1249" s="17">
        <v>1997</v>
      </c>
      <c r="AD1249" s="27">
        <v>0</v>
      </c>
      <c r="AE1249" s="27">
        <v>0</v>
      </c>
      <c r="AF1249" s="27">
        <v>0.5</v>
      </c>
      <c r="AG1249" s="34">
        <v>0.5</v>
      </c>
      <c r="AH1249" s="33">
        <v>1</v>
      </c>
      <c r="AI1249" s="15">
        <v>0</v>
      </c>
      <c r="AJ1249">
        <v>1</v>
      </c>
      <c r="AK1249" s="31">
        <v>0</v>
      </c>
      <c r="AL1249" t="s">
        <v>87</v>
      </c>
      <c r="AM1249" s="31" t="s">
        <v>87</v>
      </c>
      <c r="AN1249">
        <v>0</v>
      </c>
      <c r="AO1249" s="15">
        <v>1</v>
      </c>
      <c r="AP1249" t="s">
        <v>87</v>
      </c>
      <c r="AQ1249" s="15" t="s">
        <v>87</v>
      </c>
      <c r="AR1249" s="15" t="s">
        <v>129</v>
      </c>
      <c r="AS1249">
        <v>1</v>
      </c>
      <c r="AT1249">
        <v>0</v>
      </c>
      <c r="AU1249">
        <v>0</v>
      </c>
      <c r="AV1249">
        <v>0</v>
      </c>
      <c r="AW1249">
        <v>0</v>
      </c>
      <c r="AX1249">
        <v>0</v>
      </c>
      <c r="AY1249" s="15">
        <v>0</v>
      </c>
      <c r="AZ1249">
        <v>1</v>
      </c>
      <c r="BA1249">
        <v>0</v>
      </c>
      <c r="BB1249" s="15">
        <v>0</v>
      </c>
      <c r="BC1249">
        <v>28115</v>
      </c>
      <c r="BD1249">
        <v>1428</v>
      </c>
      <c r="BE1249" s="21">
        <v>0.92800000000000005</v>
      </c>
      <c r="BF1249" s="21">
        <v>41</v>
      </c>
      <c r="BG1249">
        <v>1</v>
      </c>
      <c r="BH1249">
        <v>0</v>
      </c>
      <c r="BI1249">
        <v>0</v>
      </c>
      <c r="BJ1249">
        <v>0</v>
      </c>
      <c r="BK1249">
        <v>0</v>
      </c>
      <c r="BL1249" s="15">
        <v>0</v>
      </c>
      <c r="BM1249">
        <v>1</v>
      </c>
      <c r="BN1249">
        <v>0</v>
      </c>
      <c r="BO1249">
        <v>0</v>
      </c>
      <c r="BP1249" s="15">
        <v>0</v>
      </c>
      <c r="BQ1249">
        <v>0</v>
      </c>
      <c r="BR1249">
        <v>0</v>
      </c>
      <c r="BS1249" s="15">
        <v>0</v>
      </c>
      <c r="BT1249">
        <v>1</v>
      </c>
      <c r="BU1249">
        <v>1</v>
      </c>
      <c r="BV1249">
        <v>0</v>
      </c>
      <c r="BW1249">
        <v>0</v>
      </c>
      <c r="BX1249">
        <v>1</v>
      </c>
      <c r="BY1249">
        <v>0</v>
      </c>
      <c r="BZ1249">
        <v>0</v>
      </c>
      <c r="CA1249">
        <v>0</v>
      </c>
      <c r="CB1249">
        <v>0</v>
      </c>
      <c r="CC1249">
        <v>0</v>
      </c>
      <c r="CD1249">
        <v>1</v>
      </c>
      <c r="CE1249" s="15">
        <v>0</v>
      </c>
      <c r="CF1249">
        <v>0.52800000000000002</v>
      </c>
      <c r="CG1249">
        <v>17</v>
      </c>
      <c r="CH1249">
        <v>1</v>
      </c>
      <c r="CI1249">
        <v>0</v>
      </c>
      <c r="CJ1249">
        <v>35</v>
      </c>
      <c r="CK1249" s="28" t="s">
        <v>80</v>
      </c>
    </row>
    <row r="1250" spans="1:89" x14ac:dyDescent="0.35">
      <c r="A1250">
        <v>1249</v>
      </c>
      <c r="B1250">
        <v>81</v>
      </c>
      <c r="C1250" s="21" t="s">
        <v>250</v>
      </c>
      <c r="D1250" s="11">
        <v>5.7371263440564091</v>
      </c>
      <c r="E1250" s="12">
        <v>0.27491652849454667</v>
      </c>
      <c r="F1250" s="7">
        <v>20.86861192185545</v>
      </c>
      <c r="G1250" s="8">
        <v>0</v>
      </c>
      <c r="H1250" s="9">
        <v>0</v>
      </c>
      <c r="I1250" s="9">
        <v>0</v>
      </c>
      <c r="J1250" s="9">
        <v>1</v>
      </c>
      <c r="K1250" s="9">
        <v>0</v>
      </c>
      <c r="L1250" s="8">
        <v>122141</v>
      </c>
      <c r="M1250" s="9">
        <v>6</v>
      </c>
      <c r="N1250" s="9">
        <f t="shared" si="200"/>
        <v>122134</v>
      </c>
      <c r="O1250" s="9">
        <f t="shared" si="201"/>
        <v>62</v>
      </c>
      <c r="P1250" s="7">
        <v>14</v>
      </c>
      <c r="Q1250" s="7">
        <f t="shared" si="202"/>
        <v>21</v>
      </c>
      <c r="R1250" s="9">
        <v>0</v>
      </c>
      <c r="S1250" s="9">
        <v>1</v>
      </c>
      <c r="T1250" s="9">
        <v>1</v>
      </c>
      <c r="U1250" s="9">
        <v>0</v>
      </c>
      <c r="V1250" s="9">
        <v>0</v>
      </c>
      <c r="W1250" s="25">
        <v>0</v>
      </c>
      <c r="X1250" s="9">
        <v>0</v>
      </c>
      <c r="Y1250" s="9">
        <v>1</v>
      </c>
      <c r="Z1250" s="25">
        <v>0</v>
      </c>
      <c r="AA1250" s="9">
        <v>1</v>
      </c>
      <c r="AB1250" s="25">
        <v>0</v>
      </c>
      <c r="AC1250" s="17">
        <v>1998</v>
      </c>
      <c r="AD1250" s="27">
        <v>0</v>
      </c>
      <c r="AE1250" s="27">
        <v>0</v>
      </c>
      <c r="AF1250" s="27">
        <v>0.5</v>
      </c>
      <c r="AG1250" s="34">
        <v>0.5</v>
      </c>
      <c r="AH1250" s="33">
        <v>1</v>
      </c>
      <c r="AI1250" s="15">
        <v>0</v>
      </c>
      <c r="AJ1250">
        <v>1</v>
      </c>
      <c r="AK1250" s="31">
        <v>0</v>
      </c>
      <c r="AL1250" t="s">
        <v>87</v>
      </c>
      <c r="AM1250" s="31" t="s">
        <v>87</v>
      </c>
      <c r="AN1250">
        <v>0</v>
      </c>
      <c r="AO1250" s="15">
        <v>1</v>
      </c>
      <c r="AP1250" t="s">
        <v>87</v>
      </c>
      <c r="AQ1250" s="15" t="s">
        <v>87</v>
      </c>
      <c r="AR1250" s="15" t="s">
        <v>129</v>
      </c>
      <c r="AS1250">
        <v>1</v>
      </c>
      <c r="AT1250">
        <v>0</v>
      </c>
      <c r="AU1250">
        <v>0</v>
      </c>
      <c r="AV1250">
        <v>0</v>
      </c>
      <c r="AW1250">
        <v>0</v>
      </c>
      <c r="AX1250">
        <v>0</v>
      </c>
      <c r="AY1250" s="15">
        <v>0</v>
      </c>
      <c r="AZ1250">
        <v>1</v>
      </c>
      <c r="BA1250">
        <v>0</v>
      </c>
      <c r="BB1250" s="15">
        <v>0</v>
      </c>
      <c r="BC1250">
        <v>29265</v>
      </c>
      <c r="BD1250">
        <v>1483</v>
      </c>
      <c r="BE1250" s="21">
        <v>0.92800000000000005</v>
      </c>
      <c r="BF1250" s="21">
        <v>41</v>
      </c>
      <c r="BG1250">
        <v>1</v>
      </c>
      <c r="BH1250">
        <v>0</v>
      </c>
      <c r="BI1250">
        <v>0</v>
      </c>
      <c r="BJ1250">
        <v>0</v>
      </c>
      <c r="BK1250">
        <v>0</v>
      </c>
      <c r="BL1250" s="15">
        <v>0</v>
      </c>
      <c r="BM1250">
        <v>1</v>
      </c>
      <c r="BN1250">
        <v>0</v>
      </c>
      <c r="BO1250">
        <v>0</v>
      </c>
      <c r="BP1250" s="15">
        <v>0</v>
      </c>
      <c r="BQ1250">
        <v>0</v>
      </c>
      <c r="BR1250">
        <v>0</v>
      </c>
      <c r="BS1250" s="15">
        <v>0</v>
      </c>
      <c r="BT1250">
        <v>1</v>
      </c>
      <c r="BU1250">
        <v>1</v>
      </c>
      <c r="BV1250">
        <v>0</v>
      </c>
      <c r="BW1250">
        <v>0</v>
      </c>
      <c r="BX1250">
        <v>1</v>
      </c>
      <c r="BY1250">
        <v>0</v>
      </c>
      <c r="BZ1250">
        <v>0</v>
      </c>
      <c r="CA1250">
        <v>0</v>
      </c>
      <c r="CB1250">
        <v>0</v>
      </c>
      <c r="CC1250">
        <v>0</v>
      </c>
      <c r="CD1250">
        <v>1</v>
      </c>
      <c r="CE1250" s="15">
        <v>0</v>
      </c>
      <c r="CF1250">
        <v>0.52800000000000002</v>
      </c>
      <c r="CG1250">
        <v>17</v>
      </c>
      <c r="CH1250">
        <v>1</v>
      </c>
      <c r="CI1250">
        <v>0</v>
      </c>
      <c r="CJ1250">
        <v>35</v>
      </c>
      <c r="CK1250" s="28" t="s">
        <v>80</v>
      </c>
    </row>
    <row r="1251" spans="1:89" x14ac:dyDescent="0.35">
      <c r="A1251">
        <v>1250</v>
      </c>
      <c r="B1251">
        <v>81</v>
      </c>
      <c r="C1251" s="21" t="s">
        <v>250</v>
      </c>
      <c r="D1251" s="11">
        <v>5.8616759166673296</v>
      </c>
      <c r="E1251" s="12">
        <v>0.26973275175836892</v>
      </c>
      <c r="F1251" s="7">
        <v>21.731420743144749</v>
      </c>
      <c r="G1251" s="8">
        <v>0</v>
      </c>
      <c r="H1251" s="9">
        <v>0</v>
      </c>
      <c r="I1251" s="9">
        <v>0</v>
      </c>
      <c r="J1251" s="9">
        <v>1</v>
      </c>
      <c r="K1251" s="9">
        <v>0</v>
      </c>
      <c r="L1251" s="8">
        <v>122141</v>
      </c>
      <c r="M1251" s="9">
        <v>6</v>
      </c>
      <c r="N1251" s="9">
        <f t="shared" si="200"/>
        <v>122134</v>
      </c>
      <c r="O1251" s="9">
        <f t="shared" si="201"/>
        <v>62</v>
      </c>
      <c r="P1251" s="7">
        <v>14</v>
      </c>
      <c r="Q1251" s="7">
        <f t="shared" si="202"/>
        <v>21</v>
      </c>
      <c r="R1251" s="9">
        <v>0</v>
      </c>
      <c r="S1251" s="9">
        <v>1</v>
      </c>
      <c r="T1251" s="9">
        <v>1</v>
      </c>
      <c r="U1251" s="9">
        <v>0</v>
      </c>
      <c r="V1251" s="9">
        <v>0</v>
      </c>
      <c r="W1251" s="25">
        <v>0</v>
      </c>
      <c r="X1251" s="9">
        <v>0</v>
      </c>
      <c r="Y1251" s="9">
        <v>1</v>
      </c>
      <c r="Z1251" s="25">
        <v>0</v>
      </c>
      <c r="AA1251" s="9">
        <v>1</v>
      </c>
      <c r="AB1251" s="25">
        <v>0</v>
      </c>
      <c r="AC1251" s="17">
        <v>1999</v>
      </c>
      <c r="AD1251" s="27">
        <v>0</v>
      </c>
      <c r="AE1251" s="27">
        <v>0</v>
      </c>
      <c r="AF1251" s="27">
        <v>0.5</v>
      </c>
      <c r="AG1251" s="34">
        <v>0.5</v>
      </c>
      <c r="AH1251" s="33">
        <v>1</v>
      </c>
      <c r="AI1251" s="15">
        <v>0</v>
      </c>
      <c r="AJ1251">
        <v>1</v>
      </c>
      <c r="AK1251" s="31">
        <v>0</v>
      </c>
      <c r="AL1251" t="s">
        <v>87</v>
      </c>
      <c r="AM1251" s="31" t="s">
        <v>87</v>
      </c>
      <c r="AN1251">
        <v>0</v>
      </c>
      <c r="AO1251" s="15">
        <v>1</v>
      </c>
      <c r="AP1251" t="s">
        <v>87</v>
      </c>
      <c r="AQ1251" s="15" t="s">
        <v>87</v>
      </c>
      <c r="AR1251" s="15" t="s">
        <v>129</v>
      </c>
      <c r="AS1251">
        <v>1</v>
      </c>
      <c r="AT1251">
        <v>0</v>
      </c>
      <c r="AU1251">
        <v>0</v>
      </c>
      <c r="AV1251">
        <v>0</v>
      </c>
      <c r="AW1251">
        <v>0</v>
      </c>
      <c r="AX1251">
        <v>0</v>
      </c>
      <c r="AY1251" s="15">
        <v>0</v>
      </c>
      <c r="AZ1251">
        <v>1</v>
      </c>
      <c r="BA1251">
        <v>0</v>
      </c>
      <c r="BB1251" s="15">
        <v>0</v>
      </c>
      <c r="BC1251">
        <v>30487</v>
      </c>
      <c r="BD1251">
        <v>1452</v>
      </c>
      <c r="BE1251" s="21">
        <v>0.92800000000000005</v>
      </c>
      <c r="BF1251" s="21">
        <v>41</v>
      </c>
      <c r="BG1251">
        <v>1</v>
      </c>
      <c r="BH1251">
        <v>0</v>
      </c>
      <c r="BI1251">
        <v>0</v>
      </c>
      <c r="BJ1251">
        <v>0</v>
      </c>
      <c r="BK1251">
        <v>0</v>
      </c>
      <c r="BL1251" s="15">
        <v>0</v>
      </c>
      <c r="BM1251">
        <v>1</v>
      </c>
      <c r="BN1251">
        <v>0</v>
      </c>
      <c r="BO1251">
        <v>0</v>
      </c>
      <c r="BP1251" s="15">
        <v>0</v>
      </c>
      <c r="BQ1251">
        <v>0</v>
      </c>
      <c r="BR1251">
        <v>0</v>
      </c>
      <c r="BS1251" s="15">
        <v>0</v>
      </c>
      <c r="BT1251">
        <v>1</v>
      </c>
      <c r="BU1251">
        <v>1</v>
      </c>
      <c r="BV1251">
        <v>0</v>
      </c>
      <c r="BW1251">
        <v>0</v>
      </c>
      <c r="BX1251">
        <v>1</v>
      </c>
      <c r="BY1251">
        <v>0</v>
      </c>
      <c r="BZ1251">
        <v>0</v>
      </c>
      <c r="CA1251">
        <v>0</v>
      </c>
      <c r="CB1251">
        <v>0</v>
      </c>
      <c r="CC1251">
        <v>0</v>
      </c>
      <c r="CD1251">
        <v>1</v>
      </c>
      <c r="CE1251" s="15">
        <v>0</v>
      </c>
      <c r="CF1251">
        <v>0.52800000000000002</v>
      </c>
      <c r="CG1251">
        <v>17</v>
      </c>
      <c r="CH1251">
        <v>1</v>
      </c>
      <c r="CI1251">
        <v>0</v>
      </c>
      <c r="CJ1251">
        <v>35</v>
      </c>
      <c r="CK1251" s="28" t="s">
        <v>80</v>
      </c>
    </row>
    <row r="1252" spans="1:89" x14ac:dyDescent="0.35">
      <c r="A1252">
        <v>1251</v>
      </c>
      <c r="B1252">
        <v>81</v>
      </c>
      <c r="C1252" s="21" t="s">
        <v>250</v>
      </c>
      <c r="D1252" s="11">
        <v>5.9962853290306706</v>
      </c>
      <c r="E1252" s="12">
        <v>0.23301884796645811</v>
      </c>
      <c r="F1252" s="7">
        <v>25.733048555341782</v>
      </c>
      <c r="G1252" s="8">
        <v>0</v>
      </c>
      <c r="H1252" s="9">
        <v>0</v>
      </c>
      <c r="I1252" s="9">
        <v>0</v>
      </c>
      <c r="J1252" s="9">
        <v>1</v>
      </c>
      <c r="K1252" s="9">
        <v>0</v>
      </c>
      <c r="L1252" s="8">
        <v>122141</v>
      </c>
      <c r="M1252" s="9">
        <v>6</v>
      </c>
      <c r="N1252" s="9">
        <f t="shared" si="200"/>
        <v>122134</v>
      </c>
      <c r="O1252" s="9">
        <f t="shared" si="201"/>
        <v>62</v>
      </c>
      <c r="P1252" s="7">
        <v>14</v>
      </c>
      <c r="Q1252" s="7">
        <f t="shared" si="202"/>
        <v>21</v>
      </c>
      <c r="R1252" s="9">
        <v>0</v>
      </c>
      <c r="S1252" s="9">
        <v>1</v>
      </c>
      <c r="T1252" s="9">
        <v>1</v>
      </c>
      <c r="U1252" s="9">
        <v>0</v>
      </c>
      <c r="V1252" s="9">
        <v>0</v>
      </c>
      <c r="W1252" s="25">
        <v>0</v>
      </c>
      <c r="X1252" s="9">
        <v>0</v>
      </c>
      <c r="Y1252" s="9">
        <v>1</v>
      </c>
      <c r="Z1252" s="25">
        <v>0</v>
      </c>
      <c r="AA1252" s="9">
        <v>1</v>
      </c>
      <c r="AB1252" s="25">
        <v>0</v>
      </c>
      <c r="AC1252" s="17">
        <v>2000</v>
      </c>
      <c r="AD1252" s="27">
        <v>0</v>
      </c>
      <c r="AE1252" s="27">
        <v>0</v>
      </c>
      <c r="AF1252" s="27">
        <v>0.5</v>
      </c>
      <c r="AG1252" s="34">
        <v>0.5</v>
      </c>
      <c r="AH1252" s="33">
        <v>1</v>
      </c>
      <c r="AI1252" s="15">
        <v>0</v>
      </c>
      <c r="AJ1252">
        <v>1</v>
      </c>
      <c r="AK1252" s="31">
        <v>0</v>
      </c>
      <c r="AL1252" t="s">
        <v>87</v>
      </c>
      <c r="AM1252" s="31" t="s">
        <v>87</v>
      </c>
      <c r="AN1252">
        <v>0</v>
      </c>
      <c r="AO1252" s="15">
        <v>1</v>
      </c>
      <c r="AP1252" t="s">
        <v>87</v>
      </c>
      <c r="AQ1252" s="15" t="s">
        <v>87</v>
      </c>
      <c r="AR1252" s="15" t="s">
        <v>129</v>
      </c>
      <c r="AS1252">
        <v>1</v>
      </c>
      <c r="AT1252">
        <v>0</v>
      </c>
      <c r="AU1252">
        <v>0</v>
      </c>
      <c r="AV1252">
        <v>0</v>
      </c>
      <c r="AW1252">
        <v>0</v>
      </c>
      <c r="AX1252">
        <v>0</v>
      </c>
      <c r="AY1252" s="15">
        <v>0</v>
      </c>
      <c r="AZ1252">
        <v>1</v>
      </c>
      <c r="BA1252">
        <v>0</v>
      </c>
      <c r="BB1252" s="15">
        <v>0</v>
      </c>
      <c r="BC1252">
        <v>31669</v>
      </c>
      <c r="BD1252">
        <v>1404</v>
      </c>
      <c r="BE1252" s="21">
        <v>0.92700000000000005</v>
      </c>
      <c r="BF1252" s="21">
        <v>41</v>
      </c>
      <c r="BG1252">
        <v>1</v>
      </c>
      <c r="BH1252">
        <v>0</v>
      </c>
      <c r="BI1252">
        <v>0</v>
      </c>
      <c r="BJ1252">
        <v>0</v>
      </c>
      <c r="BK1252">
        <v>0</v>
      </c>
      <c r="BL1252" s="15">
        <v>0</v>
      </c>
      <c r="BM1252">
        <v>1</v>
      </c>
      <c r="BN1252">
        <v>0</v>
      </c>
      <c r="BO1252">
        <v>0</v>
      </c>
      <c r="BP1252" s="15">
        <v>0</v>
      </c>
      <c r="BQ1252">
        <v>0</v>
      </c>
      <c r="BR1252">
        <v>0</v>
      </c>
      <c r="BS1252" s="15">
        <v>0</v>
      </c>
      <c r="BT1252">
        <v>1</v>
      </c>
      <c r="BU1252">
        <v>1</v>
      </c>
      <c r="BV1252">
        <v>0</v>
      </c>
      <c r="BW1252">
        <v>0</v>
      </c>
      <c r="BX1252">
        <v>1</v>
      </c>
      <c r="BY1252">
        <v>0</v>
      </c>
      <c r="BZ1252">
        <v>0</v>
      </c>
      <c r="CA1252">
        <v>0</v>
      </c>
      <c r="CB1252">
        <v>0</v>
      </c>
      <c r="CC1252">
        <v>0</v>
      </c>
      <c r="CD1252">
        <v>1</v>
      </c>
      <c r="CE1252" s="15">
        <v>0</v>
      </c>
      <c r="CF1252">
        <v>0.52800000000000002</v>
      </c>
      <c r="CG1252">
        <v>17</v>
      </c>
      <c r="CH1252">
        <v>1</v>
      </c>
      <c r="CI1252">
        <v>0</v>
      </c>
      <c r="CJ1252">
        <v>35</v>
      </c>
      <c r="CK1252" s="28" t="s">
        <v>80</v>
      </c>
    </row>
    <row r="1253" spans="1:89" x14ac:dyDescent="0.35">
      <c r="A1253">
        <v>1252</v>
      </c>
      <c r="B1253">
        <v>81</v>
      </c>
      <c r="C1253" s="21" t="s">
        <v>250</v>
      </c>
      <c r="D1253" s="11">
        <v>6.3160238193464169</v>
      </c>
      <c r="E1253" s="12">
        <v>0.23300318307308229</v>
      </c>
      <c r="F1253" s="7">
        <v>27.10702805019352</v>
      </c>
      <c r="G1253" s="8">
        <v>0</v>
      </c>
      <c r="H1253" s="9">
        <v>0</v>
      </c>
      <c r="I1253" s="9">
        <v>0</v>
      </c>
      <c r="J1253" s="9">
        <v>1</v>
      </c>
      <c r="K1253" s="9">
        <v>0</v>
      </c>
      <c r="L1253" s="8">
        <v>122141</v>
      </c>
      <c r="M1253" s="9">
        <v>6</v>
      </c>
      <c r="N1253" s="9">
        <f t="shared" si="200"/>
        <v>122134</v>
      </c>
      <c r="O1253" s="9">
        <f t="shared" si="201"/>
        <v>62</v>
      </c>
      <c r="P1253" s="7">
        <v>14</v>
      </c>
      <c r="Q1253" s="7">
        <f t="shared" si="202"/>
        <v>21</v>
      </c>
      <c r="R1253" s="9">
        <v>0</v>
      </c>
      <c r="S1253" s="9">
        <v>1</v>
      </c>
      <c r="T1253" s="9">
        <v>1</v>
      </c>
      <c r="U1253" s="9">
        <v>0</v>
      </c>
      <c r="V1253" s="9">
        <v>0</v>
      </c>
      <c r="W1253" s="25">
        <v>0</v>
      </c>
      <c r="X1253" s="9">
        <v>0</v>
      </c>
      <c r="Y1253" s="9">
        <v>1</v>
      </c>
      <c r="Z1253" s="25">
        <v>0</v>
      </c>
      <c r="AA1253" s="9">
        <v>1</v>
      </c>
      <c r="AB1253" s="25">
        <v>0</v>
      </c>
      <c r="AC1253" s="17">
        <v>2001</v>
      </c>
      <c r="AD1253" s="27">
        <v>0</v>
      </c>
      <c r="AE1253" s="27">
        <v>0</v>
      </c>
      <c r="AF1253" s="27">
        <v>0.5</v>
      </c>
      <c r="AG1253" s="34">
        <v>0.5</v>
      </c>
      <c r="AH1253" s="33">
        <v>1</v>
      </c>
      <c r="AI1253" s="15">
        <v>0</v>
      </c>
      <c r="AJ1253">
        <v>1</v>
      </c>
      <c r="AK1253" s="31">
        <v>0</v>
      </c>
      <c r="AL1253" t="s">
        <v>87</v>
      </c>
      <c r="AM1253" s="31" t="s">
        <v>87</v>
      </c>
      <c r="AN1253">
        <v>0</v>
      </c>
      <c r="AO1253" s="15">
        <v>1</v>
      </c>
      <c r="AP1253" t="s">
        <v>87</v>
      </c>
      <c r="AQ1253" s="15" t="s">
        <v>87</v>
      </c>
      <c r="AR1253" s="15" t="s">
        <v>129</v>
      </c>
      <c r="AS1253">
        <v>1</v>
      </c>
      <c r="AT1253">
        <v>0</v>
      </c>
      <c r="AU1253">
        <v>0</v>
      </c>
      <c r="AV1253">
        <v>0</v>
      </c>
      <c r="AW1253">
        <v>0</v>
      </c>
      <c r="AX1253">
        <v>0</v>
      </c>
      <c r="AY1253" s="15">
        <v>0</v>
      </c>
      <c r="AZ1253">
        <v>1</v>
      </c>
      <c r="BA1253">
        <v>0</v>
      </c>
      <c r="BB1253" s="15">
        <v>0</v>
      </c>
      <c r="BC1253">
        <v>32133</v>
      </c>
      <c r="BD1253">
        <v>1366</v>
      </c>
      <c r="BE1253" s="21">
        <v>0.92700000000000005</v>
      </c>
      <c r="BF1253" s="21">
        <v>41</v>
      </c>
      <c r="BG1253">
        <v>1</v>
      </c>
      <c r="BH1253">
        <v>0</v>
      </c>
      <c r="BI1253">
        <v>0</v>
      </c>
      <c r="BJ1253">
        <v>0</v>
      </c>
      <c r="BK1253">
        <v>0</v>
      </c>
      <c r="BL1253" s="15">
        <v>0</v>
      </c>
      <c r="BM1253">
        <v>1</v>
      </c>
      <c r="BN1253">
        <v>0</v>
      </c>
      <c r="BO1253">
        <v>0</v>
      </c>
      <c r="BP1253" s="15">
        <v>0</v>
      </c>
      <c r="BQ1253">
        <v>0</v>
      </c>
      <c r="BR1253">
        <v>0</v>
      </c>
      <c r="BS1253" s="15">
        <v>0</v>
      </c>
      <c r="BT1253">
        <v>1</v>
      </c>
      <c r="BU1253">
        <v>1</v>
      </c>
      <c r="BV1253">
        <v>0</v>
      </c>
      <c r="BW1253">
        <v>0</v>
      </c>
      <c r="BX1253">
        <v>1</v>
      </c>
      <c r="BY1253">
        <v>0</v>
      </c>
      <c r="BZ1253">
        <v>0</v>
      </c>
      <c r="CA1253">
        <v>0</v>
      </c>
      <c r="CB1253">
        <v>0</v>
      </c>
      <c r="CC1253">
        <v>0</v>
      </c>
      <c r="CD1253">
        <v>1</v>
      </c>
      <c r="CE1253" s="15">
        <v>0</v>
      </c>
      <c r="CF1253">
        <v>0.52800000000000002</v>
      </c>
      <c r="CG1253">
        <v>17</v>
      </c>
      <c r="CH1253">
        <v>1</v>
      </c>
      <c r="CI1253">
        <v>0</v>
      </c>
      <c r="CJ1253">
        <v>35</v>
      </c>
      <c r="CK1253" s="28" t="s">
        <v>80</v>
      </c>
    </row>
    <row r="1254" spans="1:89" x14ac:dyDescent="0.35">
      <c r="A1254">
        <v>1253</v>
      </c>
      <c r="B1254">
        <v>81</v>
      </c>
      <c r="C1254" s="21" t="s">
        <v>250</v>
      </c>
      <c r="D1254" s="11">
        <v>6.2306251712867189</v>
      </c>
      <c r="E1254" s="12">
        <v>0.24607800883808079</v>
      </c>
      <c r="F1254" s="7">
        <v>25.31971548658974</v>
      </c>
      <c r="G1254" s="8">
        <v>0</v>
      </c>
      <c r="H1254" s="9">
        <v>0</v>
      </c>
      <c r="I1254" s="9">
        <v>0</v>
      </c>
      <c r="J1254" s="9">
        <v>1</v>
      </c>
      <c r="K1254" s="9">
        <v>0</v>
      </c>
      <c r="L1254" s="8">
        <v>122141</v>
      </c>
      <c r="M1254" s="9">
        <v>6</v>
      </c>
      <c r="N1254" s="9">
        <f t="shared" si="200"/>
        <v>122134</v>
      </c>
      <c r="O1254" s="9">
        <f t="shared" si="201"/>
        <v>62</v>
      </c>
      <c r="P1254" s="7">
        <v>14</v>
      </c>
      <c r="Q1254" s="7">
        <f t="shared" si="202"/>
        <v>21</v>
      </c>
      <c r="R1254" s="9">
        <v>0</v>
      </c>
      <c r="S1254" s="9">
        <v>1</v>
      </c>
      <c r="T1254" s="9">
        <v>1</v>
      </c>
      <c r="U1254" s="9">
        <v>0</v>
      </c>
      <c r="V1254" s="9">
        <v>0</v>
      </c>
      <c r="W1254" s="25">
        <v>0</v>
      </c>
      <c r="X1254" s="9">
        <v>0</v>
      </c>
      <c r="Y1254" s="9">
        <v>1</v>
      </c>
      <c r="Z1254" s="25">
        <v>0</v>
      </c>
      <c r="AA1254" s="9">
        <v>1</v>
      </c>
      <c r="AB1254" s="25">
        <v>0</v>
      </c>
      <c r="AC1254" s="17">
        <v>2002</v>
      </c>
      <c r="AD1254" s="27">
        <v>0</v>
      </c>
      <c r="AE1254" s="27">
        <v>0</v>
      </c>
      <c r="AF1254" s="27">
        <v>0.5</v>
      </c>
      <c r="AG1254" s="34">
        <v>0.5</v>
      </c>
      <c r="AH1254" s="33">
        <v>1</v>
      </c>
      <c r="AI1254" s="15">
        <v>0</v>
      </c>
      <c r="AJ1254">
        <v>1</v>
      </c>
      <c r="AK1254" s="31">
        <v>0</v>
      </c>
      <c r="AL1254" t="s">
        <v>87</v>
      </c>
      <c r="AM1254" s="31" t="s">
        <v>87</v>
      </c>
      <c r="AN1254">
        <v>0</v>
      </c>
      <c r="AO1254" s="15">
        <v>1</v>
      </c>
      <c r="AP1254" t="s">
        <v>87</v>
      </c>
      <c r="AQ1254" s="15" t="s">
        <v>87</v>
      </c>
      <c r="AR1254" s="15" t="s">
        <v>129</v>
      </c>
      <c r="AS1254">
        <v>1</v>
      </c>
      <c r="AT1254">
        <v>0</v>
      </c>
      <c r="AU1254">
        <v>0</v>
      </c>
      <c r="AV1254">
        <v>0</v>
      </c>
      <c r="AW1254">
        <v>0</v>
      </c>
      <c r="AX1254">
        <v>0</v>
      </c>
      <c r="AY1254" s="15">
        <v>0</v>
      </c>
      <c r="AZ1254">
        <v>1</v>
      </c>
      <c r="BA1254">
        <v>0</v>
      </c>
      <c r="BB1254" s="15">
        <v>0</v>
      </c>
      <c r="BC1254">
        <v>32646</v>
      </c>
      <c r="BD1254">
        <v>1344</v>
      </c>
      <c r="BE1254" s="21">
        <v>0.92700000000000005</v>
      </c>
      <c r="BF1254" s="21">
        <v>41</v>
      </c>
      <c r="BG1254">
        <v>1</v>
      </c>
      <c r="BH1254">
        <v>0</v>
      </c>
      <c r="BI1254">
        <v>0</v>
      </c>
      <c r="BJ1254">
        <v>0</v>
      </c>
      <c r="BK1254">
        <v>0</v>
      </c>
      <c r="BL1254" s="15">
        <v>0</v>
      </c>
      <c r="BM1254">
        <v>1</v>
      </c>
      <c r="BN1254">
        <v>0</v>
      </c>
      <c r="BO1254">
        <v>0</v>
      </c>
      <c r="BP1254" s="15">
        <v>0</v>
      </c>
      <c r="BQ1254">
        <v>0</v>
      </c>
      <c r="BR1254">
        <v>0</v>
      </c>
      <c r="BS1254" s="15">
        <v>0</v>
      </c>
      <c r="BT1254">
        <v>1</v>
      </c>
      <c r="BU1254">
        <v>1</v>
      </c>
      <c r="BV1254">
        <v>0</v>
      </c>
      <c r="BW1254">
        <v>0</v>
      </c>
      <c r="BX1254">
        <v>1</v>
      </c>
      <c r="BY1254">
        <v>0</v>
      </c>
      <c r="BZ1254">
        <v>0</v>
      </c>
      <c r="CA1254">
        <v>0</v>
      </c>
      <c r="CB1254">
        <v>0</v>
      </c>
      <c r="CC1254">
        <v>0</v>
      </c>
      <c r="CD1254">
        <v>1</v>
      </c>
      <c r="CE1254" s="15">
        <v>0</v>
      </c>
      <c r="CF1254">
        <v>0.52800000000000002</v>
      </c>
      <c r="CG1254">
        <v>17</v>
      </c>
      <c r="CH1254">
        <v>1</v>
      </c>
      <c r="CI1254">
        <v>0</v>
      </c>
      <c r="CJ1254">
        <v>35</v>
      </c>
      <c r="CK1254" s="28" t="s">
        <v>80</v>
      </c>
    </row>
    <row r="1255" spans="1:89" x14ac:dyDescent="0.35">
      <c r="A1255">
        <v>1254</v>
      </c>
      <c r="B1255">
        <v>81</v>
      </c>
      <c r="C1255" s="21" t="s">
        <v>250</v>
      </c>
      <c r="D1255" s="11">
        <v>4.8548716155229599</v>
      </c>
      <c r="E1255" s="12">
        <v>0.25155453977913339</v>
      </c>
      <c r="F1255" s="7">
        <v>19.299479229377329</v>
      </c>
      <c r="G1255" s="8">
        <v>0</v>
      </c>
      <c r="H1255" s="9">
        <v>0</v>
      </c>
      <c r="I1255" s="9">
        <v>0</v>
      </c>
      <c r="J1255" s="9">
        <v>1</v>
      </c>
      <c r="K1255" s="9">
        <v>0</v>
      </c>
      <c r="L1255" s="8">
        <v>122141</v>
      </c>
      <c r="M1255" s="9">
        <v>6</v>
      </c>
      <c r="N1255" s="9">
        <f t="shared" si="200"/>
        <v>122134</v>
      </c>
      <c r="O1255" s="9">
        <f t="shared" si="201"/>
        <v>62</v>
      </c>
      <c r="P1255" s="7">
        <v>14</v>
      </c>
      <c r="Q1255" s="7">
        <f t="shared" si="202"/>
        <v>21</v>
      </c>
      <c r="R1255" s="9">
        <v>0</v>
      </c>
      <c r="S1255" s="9">
        <v>1</v>
      </c>
      <c r="T1255" s="9">
        <v>1</v>
      </c>
      <c r="U1255" s="9">
        <v>0</v>
      </c>
      <c r="V1255" s="9">
        <v>0</v>
      </c>
      <c r="W1255" s="25">
        <v>0</v>
      </c>
      <c r="X1255" s="9">
        <v>0</v>
      </c>
      <c r="Y1255" s="9">
        <v>1</v>
      </c>
      <c r="Z1255" s="25">
        <v>0</v>
      </c>
      <c r="AA1255" s="9">
        <v>1</v>
      </c>
      <c r="AB1255" s="25">
        <v>0</v>
      </c>
      <c r="AC1255" s="17">
        <v>2003</v>
      </c>
      <c r="AD1255" s="27">
        <v>0</v>
      </c>
      <c r="AE1255" s="27">
        <v>0</v>
      </c>
      <c r="AF1255" s="27">
        <v>0.5</v>
      </c>
      <c r="AG1255" s="34">
        <v>0.5</v>
      </c>
      <c r="AH1255" s="33">
        <v>1</v>
      </c>
      <c r="AI1255" s="15">
        <v>0</v>
      </c>
      <c r="AJ1255">
        <v>1</v>
      </c>
      <c r="AK1255" s="31">
        <v>0</v>
      </c>
      <c r="AL1255" t="s">
        <v>87</v>
      </c>
      <c r="AM1255" s="31" t="s">
        <v>87</v>
      </c>
      <c r="AN1255">
        <v>0</v>
      </c>
      <c r="AO1255" s="15">
        <v>1</v>
      </c>
      <c r="AP1255" t="s">
        <v>87</v>
      </c>
      <c r="AQ1255" s="15" t="s">
        <v>87</v>
      </c>
      <c r="AR1255" s="15" t="s">
        <v>129</v>
      </c>
      <c r="AS1255">
        <v>1</v>
      </c>
      <c r="AT1255">
        <v>0</v>
      </c>
      <c r="AU1255">
        <v>0</v>
      </c>
      <c r="AV1255">
        <v>0</v>
      </c>
      <c r="AW1255">
        <v>0</v>
      </c>
      <c r="AX1255">
        <v>0</v>
      </c>
      <c r="AY1255" s="15">
        <v>0</v>
      </c>
      <c r="AZ1255">
        <v>1</v>
      </c>
      <c r="BA1255">
        <v>0</v>
      </c>
      <c r="BB1255" s="15">
        <v>0</v>
      </c>
      <c r="BC1255">
        <v>33391</v>
      </c>
      <c r="BD1255">
        <v>1314</v>
      </c>
      <c r="BE1255" s="21">
        <v>0.92700000000000005</v>
      </c>
      <c r="BF1255" s="21">
        <v>41</v>
      </c>
      <c r="BG1255">
        <v>1</v>
      </c>
      <c r="BH1255">
        <v>0</v>
      </c>
      <c r="BI1255">
        <v>0</v>
      </c>
      <c r="BJ1255">
        <v>0</v>
      </c>
      <c r="BK1255">
        <v>0</v>
      </c>
      <c r="BL1255" s="15">
        <v>0</v>
      </c>
      <c r="BM1255">
        <v>1</v>
      </c>
      <c r="BN1255">
        <v>0</v>
      </c>
      <c r="BO1255">
        <v>0</v>
      </c>
      <c r="BP1255" s="15">
        <v>0</v>
      </c>
      <c r="BQ1255">
        <v>0</v>
      </c>
      <c r="BR1255">
        <v>0</v>
      </c>
      <c r="BS1255" s="15">
        <v>0</v>
      </c>
      <c r="BT1255">
        <v>1</v>
      </c>
      <c r="BU1255">
        <v>1</v>
      </c>
      <c r="BV1255">
        <v>0</v>
      </c>
      <c r="BW1255">
        <v>0</v>
      </c>
      <c r="BX1255">
        <v>1</v>
      </c>
      <c r="BY1255">
        <v>0</v>
      </c>
      <c r="BZ1255">
        <v>0</v>
      </c>
      <c r="CA1255">
        <v>0</v>
      </c>
      <c r="CB1255">
        <v>0</v>
      </c>
      <c r="CC1255">
        <v>0</v>
      </c>
      <c r="CD1255">
        <v>1</v>
      </c>
      <c r="CE1255" s="15">
        <v>0</v>
      </c>
      <c r="CF1255">
        <v>0.52800000000000002</v>
      </c>
      <c r="CG1255">
        <v>17</v>
      </c>
      <c r="CH1255">
        <v>1</v>
      </c>
      <c r="CI1255">
        <v>0</v>
      </c>
      <c r="CJ1255">
        <v>35</v>
      </c>
      <c r="CK1255" s="28" t="s">
        <v>80</v>
      </c>
    </row>
    <row r="1256" spans="1:89" x14ac:dyDescent="0.35">
      <c r="A1256">
        <v>1255</v>
      </c>
      <c r="B1256">
        <v>81</v>
      </c>
      <c r="C1256" s="21" t="s">
        <v>250</v>
      </c>
      <c r="D1256" s="11">
        <v>6.0550160277257126</v>
      </c>
      <c r="E1256" s="12">
        <v>0.23891929150187199</v>
      </c>
      <c r="F1256" s="7">
        <v>25.343353354445512</v>
      </c>
      <c r="G1256" s="8">
        <v>0</v>
      </c>
      <c r="H1256" s="9">
        <v>0</v>
      </c>
      <c r="I1256" s="9">
        <v>0</v>
      </c>
      <c r="J1256" s="9">
        <v>1</v>
      </c>
      <c r="K1256" s="9">
        <v>0</v>
      </c>
      <c r="L1256" s="8">
        <v>122141</v>
      </c>
      <c r="M1256" s="9">
        <v>6</v>
      </c>
      <c r="N1256" s="9">
        <f t="shared" si="200"/>
        <v>122134</v>
      </c>
      <c r="O1256" s="9">
        <f t="shared" si="201"/>
        <v>62</v>
      </c>
      <c r="P1256" s="7">
        <v>14</v>
      </c>
      <c r="Q1256" s="7">
        <f t="shared" si="202"/>
        <v>21</v>
      </c>
      <c r="R1256" s="9">
        <v>0</v>
      </c>
      <c r="S1256" s="9">
        <v>1</v>
      </c>
      <c r="T1256" s="9">
        <v>1</v>
      </c>
      <c r="U1256" s="9">
        <v>0</v>
      </c>
      <c r="V1256" s="9">
        <v>0</v>
      </c>
      <c r="W1256" s="25">
        <v>0</v>
      </c>
      <c r="X1256" s="9">
        <v>0</v>
      </c>
      <c r="Y1256" s="9">
        <v>1</v>
      </c>
      <c r="Z1256" s="25">
        <v>0</v>
      </c>
      <c r="AA1256" s="9">
        <v>1</v>
      </c>
      <c r="AB1256" s="25">
        <v>0</v>
      </c>
      <c r="AC1256" s="17">
        <v>2004</v>
      </c>
      <c r="AD1256" s="27">
        <v>0</v>
      </c>
      <c r="AE1256" s="27">
        <v>0</v>
      </c>
      <c r="AF1256" s="27">
        <v>0.5</v>
      </c>
      <c r="AG1256" s="34">
        <v>0.5</v>
      </c>
      <c r="AH1256" s="33">
        <v>1</v>
      </c>
      <c r="AI1256" s="15">
        <v>0</v>
      </c>
      <c r="AJ1256">
        <v>1</v>
      </c>
      <c r="AK1256" s="31">
        <v>0</v>
      </c>
      <c r="AL1256" t="s">
        <v>87</v>
      </c>
      <c r="AM1256" s="31" t="s">
        <v>87</v>
      </c>
      <c r="AN1256">
        <v>0</v>
      </c>
      <c r="AO1256" s="15">
        <v>1</v>
      </c>
      <c r="AP1256" t="s">
        <v>87</v>
      </c>
      <c r="AQ1256" s="15" t="s">
        <v>87</v>
      </c>
      <c r="AR1256" s="15" t="s">
        <v>129</v>
      </c>
      <c r="AS1256">
        <v>1</v>
      </c>
      <c r="AT1256">
        <v>0</v>
      </c>
      <c r="AU1256">
        <v>0</v>
      </c>
      <c r="AV1256">
        <v>0</v>
      </c>
      <c r="AW1256">
        <v>0</v>
      </c>
      <c r="AX1256">
        <v>0</v>
      </c>
      <c r="AY1256" s="15">
        <v>0</v>
      </c>
      <c r="AZ1256">
        <v>1</v>
      </c>
      <c r="BA1256">
        <v>0</v>
      </c>
      <c r="BB1256" s="15">
        <v>0</v>
      </c>
      <c r="BC1256">
        <v>34330</v>
      </c>
      <c r="BD1256">
        <v>1280</v>
      </c>
      <c r="BE1256" s="21">
        <v>0.92700000000000005</v>
      </c>
      <c r="BF1256" s="21">
        <v>41</v>
      </c>
      <c r="BG1256">
        <v>1</v>
      </c>
      <c r="BH1256">
        <v>0</v>
      </c>
      <c r="BI1256">
        <v>0</v>
      </c>
      <c r="BJ1256">
        <v>0</v>
      </c>
      <c r="BK1256">
        <v>0</v>
      </c>
      <c r="BL1256" s="15">
        <v>0</v>
      </c>
      <c r="BM1256">
        <v>1</v>
      </c>
      <c r="BN1256">
        <v>0</v>
      </c>
      <c r="BO1256">
        <v>0</v>
      </c>
      <c r="BP1256" s="15">
        <v>0</v>
      </c>
      <c r="BQ1256">
        <v>0</v>
      </c>
      <c r="BR1256">
        <v>0</v>
      </c>
      <c r="BS1256" s="15">
        <v>0</v>
      </c>
      <c r="BT1256">
        <v>1</v>
      </c>
      <c r="BU1256">
        <v>1</v>
      </c>
      <c r="BV1256">
        <v>0</v>
      </c>
      <c r="BW1256">
        <v>0</v>
      </c>
      <c r="BX1256">
        <v>1</v>
      </c>
      <c r="BY1256">
        <v>0</v>
      </c>
      <c r="BZ1256">
        <v>0</v>
      </c>
      <c r="CA1256">
        <v>0</v>
      </c>
      <c r="CB1256">
        <v>0</v>
      </c>
      <c r="CC1256">
        <v>0</v>
      </c>
      <c r="CD1256">
        <v>1</v>
      </c>
      <c r="CE1256" s="15">
        <v>0</v>
      </c>
      <c r="CF1256">
        <v>0.52800000000000002</v>
      </c>
      <c r="CG1256">
        <v>17</v>
      </c>
      <c r="CH1256">
        <v>1</v>
      </c>
      <c r="CI1256">
        <v>0</v>
      </c>
      <c r="CJ1256">
        <v>35</v>
      </c>
      <c r="CK1256" s="28" t="s">
        <v>80</v>
      </c>
    </row>
    <row r="1257" spans="1:89" x14ac:dyDescent="0.35">
      <c r="A1257">
        <v>1256</v>
      </c>
      <c r="B1257">
        <v>81</v>
      </c>
      <c r="C1257" s="21" t="s">
        <v>250</v>
      </c>
      <c r="D1257" s="11">
        <v>6.1031862143922533</v>
      </c>
      <c r="E1257" s="12">
        <v>0.23650110545657099</v>
      </c>
      <c r="F1257" s="7">
        <v>25.806163580546091</v>
      </c>
      <c r="G1257" s="8">
        <v>0</v>
      </c>
      <c r="H1257" s="9">
        <v>0</v>
      </c>
      <c r="I1257" s="9">
        <v>0</v>
      </c>
      <c r="J1257" s="9">
        <v>1</v>
      </c>
      <c r="K1257" s="9">
        <v>0</v>
      </c>
      <c r="L1257" s="8">
        <v>122141</v>
      </c>
      <c r="M1257" s="9">
        <v>6</v>
      </c>
      <c r="N1257" s="9">
        <f t="shared" si="200"/>
        <v>122134</v>
      </c>
      <c r="O1257" s="9">
        <f t="shared" si="201"/>
        <v>62</v>
      </c>
      <c r="P1257" s="7">
        <v>14</v>
      </c>
      <c r="Q1257" s="7">
        <f t="shared" si="202"/>
        <v>21</v>
      </c>
      <c r="R1257" s="9">
        <v>0</v>
      </c>
      <c r="S1257" s="9">
        <v>1</v>
      </c>
      <c r="T1257" s="9">
        <v>1</v>
      </c>
      <c r="U1257" s="9">
        <v>0</v>
      </c>
      <c r="V1257" s="9">
        <v>0</v>
      </c>
      <c r="W1257" s="25">
        <v>0</v>
      </c>
      <c r="X1257" s="9">
        <v>0</v>
      </c>
      <c r="Y1257" s="9">
        <v>1</v>
      </c>
      <c r="Z1257" s="25">
        <v>0</v>
      </c>
      <c r="AA1257" s="9">
        <v>1</v>
      </c>
      <c r="AB1257" s="25">
        <v>0</v>
      </c>
      <c r="AC1257" s="17">
        <v>2005</v>
      </c>
      <c r="AD1257" s="27">
        <v>0</v>
      </c>
      <c r="AE1257" s="27">
        <v>0</v>
      </c>
      <c r="AF1257" s="27">
        <v>0.5</v>
      </c>
      <c r="AG1257" s="34">
        <v>0.5</v>
      </c>
      <c r="AH1257" s="33">
        <v>1</v>
      </c>
      <c r="AI1257" s="15">
        <v>0</v>
      </c>
      <c r="AJ1257">
        <v>1</v>
      </c>
      <c r="AK1257" s="31">
        <v>0</v>
      </c>
      <c r="AL1257" t="s">
        <v>87</v>
      </c>
      <c r="AM1257" s="31" t="s">
        <v>87</v>
      </c>
      <c r="AN1257">
        <v>0</v>
      </c>
      <c r="AO1257" s="15">
        <v>1</v>
      </c>
      <c r="AP1257" t="s">
        <v>87</v>
      </c>
      <c r="AQ1257" s="15" t="s">
        <v>87</v>
      </c>
      <c r="AR1257" s="15" t="s">
        <v>129</v>
      </c>
      <c r="AS1257">
        <v>1</v>
      </c>
      <c r="AT1257">
        <v>0</v>
      </c>
      <c r="AU1257">
        <v>0</v>
      </c>
      <c r="AV1257">
        <v>0</v>
      </c>
      <c r="AW1257">
        <v>0</v>
      </c>
      <c r="AX1257">
        <v>0</v>
      </c>
      <c r="AY1257" s="15">
        <v>0</v>
      </c>
      <c r="AZ1257">
        <v>1</v>
      </c>
      <c r="BA1257">
        <v>0</v>
      </c>
      <c r="BB1257" s="15">
        <v>0</v>
      </c>
      <c r="BC1257">
        <v>35220</v>
      </c>
      <c r="BD1257">
        <v>1238</v>
      </c>
      <c r="BE1257" s="21">
        <v>0.92700000000000005</v>
      </c>
      <c r="BF1257" s="21">
        <v>41</v>
      </c>
      <c r="BG1257">
        <v>1</v>
      </c>
      <c r="BH1257">
        <v>0</v>
      </c>
      <c r="BI1257">
        <v>0</v>
      </c>
      <c r="BJ1257">
        <v>0</v>
      </c>
      <c r="BK1257">
        <v>0</v>
      </c>
      <c r="BL1257" s="15">
        <v>0</v>
      </c>
      <c r="BM1257">
        <v>1</v>
      </c>
      <c r="BN1257">
        <v>0</v>
      </c>
      <c r="BO1257">
        <v>0</v>
      </c>
      <c r="BP1257" s="15">
        <v>0</v>
      </c>
      <c r="BQ1257">
        <v>0</v>
      </c>
      <c r="BR1257">
        <v>0</v>
      </c>
      <c r="BS1257" s="15">
        <v>0</v>
      </c>
      <c r="BT1257">
        <v>1</v>
      </c>
      <c r="BU1257">
        <v>1</v>
      </c>
      <c r="BV1257">
        <v>0</v>
      </c>
      <c r="BW1257">
        <v>0</v>
      </c>
      <c r="BX1257">
        <v>1</v>
      </c>
      <c r="BY1257">
        <v>0</v>
      </c>
      <c r="BZ1257">
        <v>0</v>
      </c>
      <c r="CA1257">
        <v>0</v>
      </c>
      <c r="CB1257">
        <v>0</v>
      </c>
      <c r="CC1257">
        <v>0</v>
      </c>
      <c r="CD1257">
        <v>1</v>
      </c>
      <c r="CE1257" s="15">
        <v>0</v>
      </c>
      <c r="CF1257">
        <v>0.52800000000000002</v>
      </c>
      <c r="CG1257">
        <v>17</v>
      </c>
      <c r="CH1257">
        <v>1</v>
      </c>
      <c r="CI1257">
        <v>0</v>
      </c>
      <c r="CJ1257">
        <v>35</v>
      </c>
      <c r="CK1257" s="28" t="s">
        <v>80</v>
      </c>
    </row>
    <row r="1258" spans="1:89" x14ac:dyDescent="0.35">
      <c r="A1258">
        <v>1257</v>
      </c>
      <c r="B1258">
        <v>81</v>
      </c>
      <c r="C1258" s="21" t="s">
        <v>250</v>
      </c>
      <c r="D1258" s="11">
        <v>5.956376686582443</v>
      </c>
      <c r="E1258" s="12">
        <v>0.24379045730806809</v>
      </c>
      <c r="F1258" s="7">
        <v>24.432361924058458</v>
      </c>
      <c r="G1258" s="8">
        <v>0</v>
      </c>
      <c r="H1258" s="9">
        <v>0</v>
      </c>
      <c r="I1258" s="9">
        <v>0</v>
      </c>
      <c r="J1258" s="9">
        <v>1</v>
      </c>
      <c r="K1258" s="9">
        <v>0</v>
      </c>
      <c r="L1258" s="8">
        <v>122141</v>
      </c>
      <c r="M1258" s="9">
        <v>6</v>
      </c>
      <c r="N1258" s="9">
        <f t="shared" si="200"/>
        <v>122134</v>
      </c>
      <c r="O1258" s="9">
        <f t="shared" si="201"/>
        <v>62</v>
      </c>
      <c r="P1258" s="7">
        <v>14</v>
      </c>
      <c r="Q1258" s="7">
        <f t="shared" si="202"/>
        <v>21</v>
      </c>
      <c r="R1258" s="9">
        <v>0</v>
      </c>
      <c r="S1258" s="9">
        <v>1</v>
      </c>
      <c r="T1258" s="9">
        <v>1</v>
      </c>
      <c r="U1258" s="9">
        <v>0</v>
      </c>
      <c r="V1258" s="9">
        <v>0</v>
      </c>
      <c r="W1258" s="25">
        <v>0</v>
      </c>
      <c r="X1258" s="9">
        <v>0</v>
      </c>
      <c r="Y1258" s="9">
        <v>1</v>
      </c>
      <c r="Z1258" s="25">
        <v>0</v>
      </c>
      <c r="AA1258" s="9">
        <v>1</v>
      </c>
      <c r="AB1258" s="25">
        <v>0</v>
      </c>
      <c r="AC1258" s="17">
        <v>2006</v>
      </c>
      <c r="AD1258" s="27">
        <v>0</v>
      </c>
      <c r="AE1258" s="27">
        <v>0</v>
      </c>
      <c r="AF1258" s="27">
        <v>0.5</v>
      </c>
      <c r="AG1258" s="34">
        <v>0.5</v>
      </c>
      <c r="AH1258" s="33">
        <v>1</v>
      </c>
      <c r="AI1258" s="15">
        <v>0</v>
      </c>
      <c r="AJ1258">
        <v>1</v>
      </c>
      <c r="AK1258" s="31">
        <v>0</v>
      </c>
      <c r="AL1258" t="s">
        <v>87</v>
      </c>
      <c r="AM1258" s="31" t="s">
        <v>87</v>
      </c>
      <c r="AN1258">
        <v>0</v>
      </c>
      <c r="AO1258" s="15">
        <v>1</v>
      </c>
      <c r="AP1258" t="s">
        <v>87</v>
      </c>
      <c r="AQ1258" s="15" t="s">
        <v>87</v>
      </c>
      <c r="AR1258" s="15" t="s">
        <v>129</v>
      </c>
      <c r="AS1258">
        <v>1</v>
      </c>
      <c r="AT1258">
        <v>0</v>
      </c>
      <c r="AU1258">
        <v>0</v>
      </c>
      <c r="AV1258">
        <v>0</v>
      </c>
      <c r="AW1258">
        <v>0</v>
      </c>
      <c r="AX1258">
        <v>0</v>
      </c>
      <c r="AY1258" s="15">
        <v>0</v>
      </c>
      <c r="AZ1258">
        <v>1</v>
      </c>
      <c r="BA1258">
        <v>0</v>
      </c>
      <c r="BB1258" s="15">
        <v>0</v>
      </c>
      <c r="BC1258">
        <v>35893</v>
      </c>
      <c r="BD1258">
        <v>1199</v>
      </c>
      <c r="BE1258" s="21">
        <v>0.92700000000000005</v>
      </c>
      <c r="BF1258" s="21">
        <v>41</v>
      </c>
      <c r="BG1258">
        <v>1</v>
      </c>
      <c r="BH1258">
        <v>0</v>
      </c>
      <c r="BI1258">
        <v>0</v>
      </c>
      <c r="BJ1258">
        <v>0</v>
      </c>
      <c r="BK1258">
        <v>0</v>
      </c>
      <c r="BL1258" s="15">
        <v>0</v>
      </c>
      <c r="BM1258">
        <v>1</v>
      </c>
      <c r="BN1258">
        <v>0</v>
      </c>
      <c r="BO1258">
        <v>0</v>
      </c>
      <c r="BP1258" s="15">
        <v>0</v>
      </c>
      <c r="BQ1258">
        <v>0</v>
      </c>
      <c r="BR1258">
        <v>0</v>
      </c>
      <c r="BS1258" s="15">
        <v>0</v>
      </c>
      <c r="BT1258">
        <v>1</v>
      </c>
      <c r="BU1258">
        <v>1</v>
      </c>
      <c r="BV1258">
        <v>0</v>
      </c>
      <c r="BW1258">
        <v>0</v>
      </c>
      <c r="BX1258">
        <v>1</v>
      </c>
      <c r="BY1258">
        <v>0</v>
      </c>
      <c r="BZ1258">
        <v>0</v>
      </c>
      <c r="CA1258">
        <v>0</v>
      </c>
      <c r="CB1258">
        <v>0</v>
      </c>
      <c r="CC1258">
        <v>0</v>
      </c>
      <c r="CD1258">
        <v>1</v>
      </c>
      <c r="CE1258" s="15">
        <v>0</v>
      </c>
      <c r="CF1258">
        <v>0.52800000000000002</v>
      </c>
      <c r="CG1258">
        <v>17</v>
      </c>
      <c r="CH1258">
        <v>1</v>
      </c>
      <c r="CI1258">
        <v>0</v>
      </c>
      <c r="CJ1258">
        <v>35</v>
      </c>
      <c r="CK1258" s="28" t="s">
        <v>80</v>
      </c>
    </row>
    <row r="1259" spans="1:89" x14ac:dyDescent="0.35">
      <c r="A1259">
        <v>1258</v>
      </c>
      <c r="B1259">
        <v>81</v>
      </c>
      <c r="C1259" s="21" t="s">
        <v>250</v>
      </c>
      <c r="D1259" s="11">
        <v>5.9227343973171864</v>
      </c>
      <c r="E1259" s="12">
        <v>0.2356082430191358</v>
      </c>
      <c r="F1259" s="7">
        <v>25.138061051778021</v>
      </c>
      <c r="G1259" s="8">
        <v>0</v>
      </c>
      <c r="H1259" s="9">
        <v>0</v>
      </c>
      <c r="I1259" s="9">
        <v>0</v>
      </c>
      <c r="J1259" s="9">
        <v>1</v>
      </c>
      <c r="K1259" s="9">
        <v>0</v>
      </c>
      <c r="L1259" s="8">
        <v>122141</v>
      </c>
      <c r="M1259" s="9">
        <v>6</v>
      </c>
      <c r="N1259" s="9">
        <f t="shared" si="200"/>
        <v>122134</v>
      </c>
      <c r="O1259" s="9">
        <f t="shared" si="201"/>
        <v>62</v>
      </c>
      <c r="P1259" s="7">
        <v>14</v>
      </c>
      <c r="Q1259" s="7">
        <f t="shared" si="202"/>
        <v>21</v>
      </c>
      <c r="R1259" s="9">
        <v>0</v>
      </c>
      <c r="S1259" s="9">
        <v>1</v>
      </c>
      <c r="T1259" s="9">
        <v>1</v>
      </c>
      <c r="U1259" s="9">
        <v>0</v>
      </c>
      <c r="V1259" s="9">
        <v>0</v>
      </c>
      <c r="W1259" s="25">
        <v>0</v>
      </c>
      <c r="X1259" s="9">
        <v>0</v>
      </c>
      <c r="Y1259" s="9">
        <v>1</v>
      </c>
      <c r="Z1259" s="25">
        <v>0</v>
      </c>
      <c r="AA1259" s="9">
        <v>1</v>
      </c>
      <c r="AB1259" s="25">
        <v>0</v>
      </c>
      <c r="AC1259" s="17">
        <v>2007</v>
      </c>
      <c r="AD1259" s="27">
        <v>0</v>
      </c>
      <c r="AE1259" s="27">
        <v>0</v>
      </c>
      <c r="AF1259" s="27">
        <v>0.5</v>
      </c>
      <c r="AG1259" s="34">
        <v>0.5</v>
      </c>
      <c r="AH1259" s="33">
        <v>1</v>
      </c>
      <c r="AI1259" s="15">
        <v>0</v>
      </c>
      <c r="AJ1259">
        <v>1</v>
      </c>
      <c r="AK1259" s="31">
        <v>0</v>
      </c>
      <c r="AL1259" t="s">
        <v>87</v>
      </c>
      <c r="AM1259" s="31" t="s">
        <v>87</v>
      </c>
      <c r="AN1259">
        <v>0</v>
      </c>
      <c r="AO1259" s="15">
        <v>1</v>
      </c>
      <c r="AP1259" t="s">
        <v>87</v>
      </c>
      <c r="AQ1259" s="15" t="s">
        <v>87</v>
      </c>
      <c r="AR1259" s="15" t="s">
        <v>129</v>
      </c>
      <c r="AS1259">
        <v>1</v>
      </c>
      <c r="AT1259">
        <v>0</v>
      </c>
      <c r="AU1259">
        <v>0</v>
      </c>
      <c r="AV1259">
        <v>0</v>
      </c>
      <c r="AW1259">
        <v>0</v>
      </c>
      <c r="AX1259">
        <v>0</v>
      </c>
      <c r="AY1259" s="15">
        <v>0</v>
      </c>
      <c r="AZ1259">
        <v>1</v>
      </c>
      <c r="BA1259">
        <v>0</v>
      </c>
      <c r="BB1259" s="15">
        <v>0</v>
      </c>
      <c r="BC1259">
        <v>36417</v>
      </c>
      <c r="BD1259">
        <v>1236</v>
      </c>
      <c r="BE1259" s="21">
        <v>0.92700000000000005</v>
      </c>
      <c r="BF1259" s="21">
        <v>41</v>
      </c>
      <c r="BG1259">
        <v>1</v>
      </c>
      <c r="BH1259">
        <v>0</v>
      </c>
      <c r="BI1259">
        <v>0</v>
      </c>
      <c r="BJ1259">
        <v>0</v>
      </c>
      <c r="BK1259">
        <v>0</v>
      </c>
      <c r="BL1259" s="15">
        <v>0</v>
      </c>
      <c r="BM1259">
        <v>1</v>
      </c>
      <c r="BN1259">
        <v>0</v>
      </c>
      <c r="BO1259">
        <v>0</v>
      </c>
      <c r="BP1259" s="15">
        <v>0</v>
      </c>
      <c r="BQ1259">
        <v>0</v>
      </c>
      <c r="BR1259">
        <v>0</v>
      </c>
      <c r="BS1259" s="15">
        <v>0</v>
      </c>
      <c r="BT1259">
        <v>1</v>
      </c>
      <c r="BU1259">
        <v>1</v>
      </c>
      <c r="BV1259">
        <v>0</v>
      </c>
      <c r="BW1259">
        <v>0</v>
      </c>
      <c r="BX1259">
        <v>1</v>
      </c>
      <c r="BY1259">
        <v>0</v>
      </c>
      <c r="BZ1259">
        <v>0</v>
      </c>
      <c r="CA1259">
        <v>0</v>
      </c>
      <c r="CB1259">
        <v>0</v>
      </c>
      <c r="CC1259">
        <v>0</v>
      </c>
      <c r="CD1259">
        <v>1</v>
      </c>
      <c r="CE1259" s="15">
        <v>0</v>
      </c>
      <c r="CF1259">
        <v>0.52800000000000002</v>
      </c>
      <c r="CG1259">
        <v>17</v>
      </c>
      <c r="CH1259">
        <v>1</v>
      </c>
      <c r="CI1259">
        <v>0</v>
      </c>
      <c r="CJ1259">
        <v>35</v>
      </c>
      <c r="CK1259" s="28" t="s">
        <v>80</v>
      </c>
    </row>
    <row r="1260" spans="1:89" x14ac:dyDescent="0.35">
      <c r="A1260">
        <v>1259</v>
      </c>
      <c r="B1260">
        <v>81</v>
      </c>
      <c r="C1260" s="21" t="s">
        <v>250</v>
      </c>
      <c r="D1260" s="11">
        <v>6.4261131413112293</v>
      </c>
      <c r="E1260" s="12">
        <v>0.2385026699518823</v>
      </c>
      <c r="F1260" s="7">
        <v>26.943568986492661</v>
      </c>
      <c r="G1260" s="8">
        <v>0</v>
      </c>
      <c r="H1260" s="9">
        <v>0</v>
      </c>
      <c r="I1260" s="9">
        <v>0</v>
      </c>
      <c r="J1260" s="9">
        <v>1</v>
      </c>
      <c r="K1260" s="9">
        <v>0</v>
      </c>
      <c r="L1260" s="8">
        <v>122141</v>
      </c>
      <c r="M1260" s="9">
        <v>6</v>
      </c>
      <c r="N1260" s="9">
        <f t="shared" si="200"/>
        <v>122134</v>
      </c>
      <c r="O1260" s="9">
        <f t="shared" si="201"/>
        <v>62</v>
      </c>
      <c r="P1260" s="7">
        <v>14</v>
      </c>
      <c r="Q1260" s="7">
        <f t="shared" si="202"/>
        <v>21</v>
      </c>
      <c r="R1260" s="9">
        <v>0</v>
      </c>
      <c r="S1260" s="9">
        <v>1</v>
      </c>
      <c r="T1260" s="9">
        <v>1</v>
      </c>
      <c r="U1260" s="9">
        <v>0</v>
      </c>
      <c r="V1260" s="9">
        <v>0</v>
      </c>
      <c r="W1260" s="25">
        <v>0</v>
      </c>
      <c r="X1260" s="9">
        <v>0</v>
      </c>
      <c r="Y1260" s="9">
        <v>1</v>
      </c>
      <c r="Z1260" s="25">
        <v>0</v>
      </c>
      <c r="AA1260" s="9">
        <v>1</v>
      </c>
      <c r="AB1260" s="25">
        <v>0</v>
      </c>
      <c r="AC1260" s="17">
        <v>2008</v>
      </c>
      <c r="AD1260" s="27">
        <v>0</v>
      </c>
      <c r="AE1260" s="27">
        <v>0</v>
      </c>
      <c r="AF1260" s="27">
        <v>0.5</v>
      </c>
      <c r="AG1260" s="34">
        <v>0.5</v>
      </c>
      <c r="AH1260" s="33">
        <v>1</v>
      </c>
      <c r="AI1260" s="15">
        <v>0</v>
      </c>
      <c r="AJ1260">
        <v>1</v>
      </c>
      <c r="AK1260" s="31">
        <v>0</v>
      </c>
      <c r="AL1260" t="s">
        <v>87</v>
      </c>
      <c r="AM1260" s="31" t="s">
        <v>87</v>
      </c>
      <c r="AN1260">
        <v>0</v>
      </c>
      <c r="AO1260" s="15">
        <v>1</v>
      </c>
      <c r="AP1260" t="s">
        <v>87</v>
      </c>
      <c r="AQ1260" s="15" t="s">
        <v>87</v>
      </c>
      <c r="AR1260" s="15" t="s">
        <v>129</v>
      </c>
      <c r="AS1260">
        <v>1</v>
      </c>
      <c r="AT1260">
        <v>0</v>
      </c>
      <c r="AU1260">
        <v>0</v>
      </c>
      <c r="AV1260">
        <v>0</v>
      </c>
      <c r="AW1260">
        <v>0</v>
      </c>
      <c r="AX1260">
        <v>0</v>
      </c>
      <c r="AY1260" s="15">
        <v>0</v>
      </c>
      <c r="AZ1260">
        <v>1</v>
      </c>
      <c r="BA1260">
        <v>0</v>
      </c>
      <c r="BB1260" s="15">
        <v>0</v>
      </c>
      <c r="BC1260">
        <v>36129</v>
      </c>
      <c r="BD1260">
        <v>1343</v>
      </c>
      <c r="BE1260" s="21">
        <v>0.92700000000000005</v>
      </c>
      <c r="BF1260" s="21">
        <v>41</v>
      </c>
      <c r="BG1260">
        <v>1</v>
      </c>
      <c r="BH1260">
        <v>0</v>
      </c>
      <c r="BI1260">
        <v>0</v>
      </c>
      <c r="BJ1260">
        <v>0</v>
      </c>
      <c r="BK1260">
        <v>0</v>
      </c>
      <c r="BL1260" s="15">
        <v>0</v>
      </c>
      <c r="BM1260">
        <v>1</v>
      </c>
      <c r="BN1260">
        <v>0</v>
      </c>
      <c r="BO1260">
        <v>0</v>
      </c>
      <c r="BP1260" s="15">
        <v>0</v>
      </c>
      <c r="BQ1260">
        <v>0</v>
      </c>
      <c r="BR1260">
        <v>0</v>
      </c>
      <c r="BS1260" s="15">
        <v>0</v>
      </c>
      <c r="BT1260">
        <v>1</v>
      </c>
      <c r="BU1260">
        <v>1</v>
      </c>
      <c r="BV1260">
        <v>0</v>
      </c>
      <c r="BW1260">
        <v>0</v>
      </c>
      <c r="BX1260">
        <v>1</v>
      </c>
      <c r="BY1260">
        <v>0</v>
      </c>
      <c r="BZ1260">
        <v>0</v>
      </c>
      <c r="CA1260">
        <v>0</v>
      </c>
      <c r="CB1260">
        <v>0</v>
      </c>
      <c r="CC1260">
        <v>0</v>
      </c>
      <c r="CD1260">
        <v>1</v>
      </c>
      <c r="CE1260" s="15">
        <v>0</v>
      </c>
      <c r="CF1260">
        <v>0.52800000000000002</v>
      </c>
      <c r="CG1260">
        <v>17</v>
      </c>
      <c r="CH1260">
        <v>1</v>
      </c>
      <c r="CI1260">
        <v>0</v>
      </c>
      <c r="CJ1260">
        <v>35</v>
      </c>
      <c r="CK1260" s="28" t="s">
        <v>80</v>
      </c>
    </row>
    <row r="1261" spans="1:89" x14ac:dyDescent="0.35">
      <c r="A1261">
        <v>1260</v>
      </c>
      <c r="B1261">
        <v>81</v>
      </c>
      <c r="C1261" s="21" t="s">
        <v>250</v>
      </c>
      <c r="D1261" s="11">
        <v>6.126200956654837</v>
      </c>
      <c r="E1261" s="12">
        <v>0.2363472744994482</v>
      </c>
      <c r="F1261" s="7">
        <v>25.920336799437649</v>
      </c>
      <c r="G1261" s="8">
        <v>0</v>
      </c>
      <c r="H1261" s="9">
        <v>0</v>
      </c>
      <c r="I1261" s="9">
        <v>0</v>
      </c>
      <c r="J1261" s="9">
        <v>1</v>
      </c>
      <c r="K1261" s="9">
        <v>0</v>
      </c>
      <c r="L1261" s="8">
        <v>122141</v>
      </c>
      <c r="M1261" s="9">
        <v>6</v>
      </c>
      <c r="N1261" s="9">
        <f t="shared" si="200"/>
        <v>122134</v>
      </c>
      <c r="O1261" s="9">
        <f t="shared" si="201"/>
        <v>62</v>
      </c>
      <c r="P1261" s="7">
        <v>14</v>
      </c>
      <c r="Q1261" s="7">
        <f t="shared" si="202"/>
        <v>21</v>
      </c>
      <c r="R1261" s="9">
        <v>0</v>
      </c>
      <c r="S1261" s="9">
        <v>1</v>
      </c>
      <c r="T1261" s="9">
        <v>1</v>
      </c>
      <c r="U1261" s="9">
        <v>0</v>
      </c>
      <c r="V1261" s="9">
        <v>0</v>
      </c>
      <c r="W1261" s="25">
        <v>0</v>
      </c>
      <c r="X1261" s="9">
        <v>0</v>
      </c>
      <c r="Y1261" s="9">
        <v>1</v>
      </c>
      <c r="Z1261" s="25">
        <v>0</v>
      </c>
      <c r="AA1261" s="9">
        <v>1</v>
      </c>
      <c r="AB1261" s="25">
        <v>0</v>
      </c>
      <c r="AC1261" s="17">
        <v>2009</v>
      </c>
      <c r="AD1261" s="27">
        <v>0</v>
      </c>
      <c r="AE1261" s="27">
        <v>0</v>
      </c>
      <c r="AF1261" s="27">
        <v>0.5</v>
      </c>
      <c r="AG1261" s="34">
        <v>0.5</v>
      </c>
      <c r="AH1261" s="33">
        <v>1</v>
      </c>
      <c r="AI1261" s="15">
        <v>0</v>
      </c>
      <c r="AJ1261">
        <v>1</v>
      </c>
      <c r="AK1261" s="31">
        <v>0</v>
      </c>
      <c r="AL1261" t="s">
        <v>87</v>
      </c>
      <c r="AM1261" s="31" t="s">
        <v>87</v>
      </c>
      <c r="AN1261">
        <v>0</v>
      </c>
      <c r="AO1261" s="15">
        <v>1</v>
      </c>
      <c r="AP1261" t="s">
        <v>87</v>
      </c>
      <c r="AQ1261" s="15" t="s">
        <v>87</v>
      </c>
      <c r="AR1261" s="15" t="s">
        <v>129</v>
      </c>
      <c r="AS1261">
        <v>1</v>
      </c>
      <c r="AT1261">
        <v>0</v>
      </c>
      <c r="AU1261">
        <v>0</v>
      </c>
      <c r="AV1261">
        <v>0</v>
      </c>
      <c r="AW1261">
        <v>0</v>
      </c>
      <c r="AX1261">
        <v>0</v>
      </c>
      <c r="AY1261" s="15">
        <v>0</v>
      </c>
      <c r="AZ1261">
        <v>1</v>
      </c>
      <c r="BA1261">
        <v>0</v>
      </c>
      <c r="BB1261" s="15">
        <v>0</v>
      </c>
      <c r="BC1261">
        <v>35346</v>
      </c>
      <c r="BD1261">
        <v>1501</v>
      </c>
      <c r="BE1261" s="21">
        <v>0.92500000000000004</v>
      </c>
      <c r="BF1261" s="21">
        <v>41</v>
      </c>
      <c r="BG1261">
        <v>1</v>
      </c>
      <c r="BH1261">
        <v>0</v>
      </c>
      <c r="BI1261">
        <v>0</v>
      </c>
      <c r="BJ1261">
        <v>0</v>
      </c>
      <c r="BK1261">
        <v>0</v>
      </c>
      <c r="BL1261" s="15">
        <v>0</v>
      </c>
      <c r="BM1261">
        <v>1</v>
      </c>
      <c r="BN1261">
        <v>0</v>
      </c>
      <c r="BO1261">
        <v>0</v>
      </c>
      <c r="BP1261" s="15">
        <v>0</v>
      </c>
      <c r="BQ1261">
        <v>0</v>
      </c>
      <c r="BR1261">
        <v>0</v>
      </c>
      <c r="BS1261" s="15">
        <v>0</v>
      </c>
      <c r="BT1261">
        <v>1</v>
      </c>
      <c r="BU1261">
        <v>1</v>
      </c>
      <c r="BV1261">
        <v>0</v>
      </c>
      <c r="BW1261">
        <v>0</v>
      </c>
      <c r="BX1261">
        <v>1</v>
      </c>
      <c r="BY1261">
        <v>0</v>
      </c>
      <c r="BZ1261">
        <v>0</v>
      </c>
      <c r="CA1261">
        <v>0</v>
      </c>
      <c r="CB1261">
        <v>0</v>
      </c>
      <c r="CC1261">
        <v>0</v>
      </c>
      <c r="CD1261">
        <v>1</v>
      </c>
      <c r="CE1261" s="15">
        <v>0</v>
      </c>
      <c r="CF1261">
        <v>0.52800000000000002</v>
      </c>
      <c r="CG1261">
        <v>17</v>
      </c>
      <c r="CH1261">
        <v>1</v>
      </c>
      <c r="CI1261">
        <v>0</v>
      </c>
      <c r="CJ1261">
        <v>35</v>
      </c>
      <c r="CK1261" s="28" t="s">
        <v>80</v>
      </c>
    </row>
    <row r="1262" spans="1:89" x14ac:dyDescent="0.35">
      <c r="A1262">
        <v>1261</v>
      </c>
      <c r="B1262">
        <v>81</v>
      </c>
      <c r="C1262" s="21" t="s">
        <v>250</v>
      </c>
      <c r="D1262" s="11">
        <v>6.2535572200919542</v>
      </c>
      <c r="E1262" s="12">
        <v>0.23758248711537899</v>
      </c>
      <c r="F1262" s="7">
        <v>26.321625369023899</v>
      </c>
      <c r="G1262" s="8">
        <v>0</v>
      </c>
      <c r="H1262" s="9">
        <v>0</v>
      </c>
      <c r="I1262" s="9">
        <v>0</v>
      </c>
      <c r="J1262" s="9">
        <v>1</v>
      </c>
      <c r="K1262" s="9">
        <v>0</v>
      </c>
      <c r="L1262" s="8">
        <v>122141</v>
      </c>
      <c r="M1262" s="9">
        <v>6</v>
      </c>
      <c r="N1262" s="9">
        <f t="shared" si="200"/>
        <v>122134</v>
      </c>
      <c r="O1262" s="9">
        <f t="shared" si="201"/>
        <v>62</v>
      </c>
      <c r="P1262" s="7">
        <v>14</v>
      </c>
      <c r="Q1262" s="7">
        <f t="shared" si="202"/>
        <v>21</v>
      </c>
      <c r="R1262" s="9">
        <v>0</v>
      </c>
      <c r="S1262" s="9">
        <v>1</v>
      </c>
      <c r="T1262" s="9">
        <v>1</v>
      </c>
      <c r="U1262" s="9">
        <v>0</v>
      </c>
      <c r="V1262" s="9">
        <v>0</v>
      </c>
      <c r="W1262" s="25">
        <v>0</v>
      </c>
      <c r="X1262" s="9">
        <v>0</v>
      </c>
      <c r="Y1262" s="9">
        <v>1</v>
      </c>
      <c r="Z1262" s="25">
        <v>0</v>
      </c>
      <c r="AA1262" s="9">
        <v>1</v>
      </c>
      <c r="AB1262" s="25">
        <v>0</v>
      </c>
      <c r="AC1262" s="17">
        <v>2010</v>
      </c>
      <c r="AD1262" s="27">
        <v>0</v>
      </c>
      <c r="AE1262" s="27">
        <v>0</v>
      </c>
      <c r="AF1262" s="27">
        <v>0.5</v>
      </c>
      <c r="AG1262" s="34">
        <v>0.5</v>
      </c>
      <c r="AH1262" s="33">
        <v>1</v>
      </c>
      <c r="AI1262" s="15">
        <v>0</v>
      </c>
      <c r="AJ1262">
        <v>1</v>
      </c>
      <c r="AK1262" s="31">
        <v>0</v>
      </c>
      <c r="AL1262" t="s">
        <v>87</v>
      </c>
      <c r="AM1262" s="31" t="s">
        <v>87</v>
      </c>
      <c r="AN1262">
        <v>0</v>
      </c>
      <c r="AO1262" s="15">
        <v>1</v>
      </c>
      <c r="AP1262" t="s">
        <v>87</v>
      </c>
      <c r="AQ1262" s="15" t="s">
        <v>87</v>
      </c>
      <c r="AR1262" s="15" t="s">
        <v>129</v>
      </c>
      <c r="AS1262">
        <v>1</v>
      </c>
      <c r="AT1262">
        <v>0</v>
      </c>
      <c r="AU1262">
        <v>0</v>
      </c>
      <c r="AV1262">
        <v>0</v>
      </c>
      <c r="AW1262">
        <v>0</v>
      </c>
      <c r="AX1262">
        <v>0</v>
      </c>
      <c r="AY1262" s="15">
        <v>0</v>
      </c>
      <c r="AZ1262">
        <v>1</v>
      </c>
      <c r="BA1262">
        <v>0</v>
      </c>
      <c r="BB1262" s="15">
        <v>0</v>
      </c>
      <c r="BC1262">
        <v>35722</v>
      </c>
      <c r="BD1262">
        <v>1561</v>
      </c>
      <c r="BE1262" s="21">
        <v>0.92700000000000005</v>
      </c>
      <c r="BF1262" s="21">
        <v>41</v>
      </c>
      <c r="BG1262">
        <v>1</v>
      </c>
      <c r="BH1262">
        <v>0</v>
      </c>
      <c r="BI1262">
        <v>0</v>
      </c>
      <c r="BJ1262">
        <v>0</v>
      </c>
      <c r="BK1262">
        <v>0</v>
      </c>
      <c r="BL1262" s="15">
        <v>0</v>
      </c>
      <c r="BM1262">
        <v>1</v>
      </c>
      <c r="BN1262">
        <v>0</v>
      </c>
      <c r="BO1262">
        <v>0</v>
      </c>
      <c r="BP1262" s="15">
        <v>0</v>
      </c>
      <c r="BQ1262">
        <v>0</v>
      </c>
      <c r="BR1262">
        <v>0</v>
      </c>
      <c r="BS1262" s="15">
        <v>0</v>
      </c>
      <c r="BT1262">
        <v>1</v>
      </c>
      <c r="BU1262">
        <v>1</v>
      </c>
      <c r="BV1262">
        <v>0</v>
      </c>
      <c r="BW1262">
        <v>0</v>
      </c>
      <c r="BX1262">
        <v>1</v>
      </c>
      <c r="BY1262">
        <v>0</v>
      </c>
      <c r="BZ1262">
        <v>0</v>
      </c>
      <c r="CA1262">
        <v>0</v>
      </c>
      <c r="CB1262">
        <v>0</v>
      </c>
      <c r="CC1262">
        <v>0</v>
      </c>
      <c r="CD1262">
        <v>1</v>
      </c>
      <c r="CE1262" s="15">
        <v>0</v>
      </c>
      <c r="CF1262">
        <v>0.52800000000000002</v>
      </c>
      <c r="CG1262">
        <v>17</v>
      </c>
      <c r="CH1262">
        <v>1</v>
      </c>
      <c r="CI1262">
        <v>0</v>
      </c>
      <c r="CJ1262">
        <v>35</v>
      </c>
      <c r="CK1262" s="28" t="s">
        <v>80</v>
      </c>
    </row>
    <row r="1263" spans="1:89" x14ac:dyDescent="0.35">
      <c r="A1263">
        <v>1262</v>
      </c>
      <c r="B1263">
        <v>82</v>
      </c>
      <c r="C1263" s="21" t="s">
        <v>251</v>
      </c>
      <c r="D1263" s="11">
        <v>7.4</v>
      </c>
      <c r="E1263" s="12">
        <v>0.4</v>
      </c>
      <c r="F1263" s="7">
        <f t="shared" ref="F1263:F1303" si="203">D1263/E1263</f>
        <v>18.5</v>
      </c>
      <c r="G1263" s="8">
        <v>0</v>
      </c>
      <c r="H1263" s="9">
        <v>0</v>
      </c>
      <c r="I1263" s="9">
        <v>1</v>
      </c>
      <c r="J1263" s="9">
        <v>0</v>
      </c>
      <c r="K1263" s="9">
        <v>0</v>
      </c>
      <c r="L1263" s="8">
        <v>3010</v>
      </c>
      <c r="M1263" s="9">
        <v>6</v>
      </c>
      <c r="N1263" s="9">
        <f t="shared" si="200"/>
        <v>3003</v>
      </c>
      <c r="O1263" s="9">
        <f t="shared" si="201"/>
        <v>24</v>
      </c>
      <c r="P1263" s="7">
        <v>13.3</v>
      </c>
      <c r="Q1263" s="7">
        <v>1</v>
      </c>
      <c r="R1263" s="9">
        <v>1</v>
      </c>
      <c r="S1263" s="9">
        <v>0</v>
      </c>
      <c r="T1263" s="9">
        <v>1</v>
      </c>
      <c r="U1263" s="9">
        <v>0</v>
      </c>
      <c r="V1263" s="9">
        <v>0</v>
      </c>
      <c r="W1263" s="25">
        <v>0</v>
      </c>
      <c r="X1263" s="9">
        <v>0</v>
      </c>
      <c r="Y1263" s="9">
        <v>1</v>
      </c>
      <c r="Z1263" s="25">
        <v>0</v>
      </c>
      <c r="AA1263" s="9">
        <v>0</v>
      </c>
      <c r="AB1263" s="25">
        <v>1</v>
      </c>
      <c r="AC1263" s="17">
        <v>1976</v>
      </c>
      <c r="AD1263" s="27">
        <v>8.5000000000000006E-2</v>
      </c>
      <c r="AE1263" s="27">
        <v>8.5000000000000006E-2</v>
      </c>
      <c r="AF1263" s="27">
        <v>0.33</v>
      </c>
      <c r="AG1263" s="34">
        <v>0.5</v>
      </c>
      <c r="AH1263" s="33">
        <v>1</v>
      </c>
      <c r="AI1263" s="15">
        <v>0</v>
      </c>
      <c r="AJ1263" s="27">
        <v>1</v>
      </c>
      <c r="AK1263" s="31">
        <v>0</v>
      </c>
      <c r="AL1263" t="s">
        <v>87</v>
      </c>
      <c r="AM1263" s="31" t="s">
        <v>87</v>
      </c>
      <c r="AN1263">
        <v>0</v>
      </c>
      <c r="AO1263" s="15">
        <v>1</v>
      </c>
      <c r="AP1263" t="s">
        <v>87</v>
      </c>
      <c r="AQ1263" s="15" t="s">
        <v>87</v>
      </c>
      <c r="AR1263" s="15" t="s">
        <v>129</v>
      </c>
      <c r="AS1263">
        <v>1</v>
      </c>
      <c r="AT1263">
        <v>0</v>
      </c>
      <c r="AU1263">
        <v>0</v>
      </c>
      <c r="AV1263">
        <v>0</v>
      </c>
      <c r="AW1263">
        <v>0</v>
      </c>
      <c r="AX1263">
        <v>0</v>
      </c>
      <c r="AY1263" s="15">
        <v>0</v>
      </c>
      <c r="AZ1263">
        <v>1</v>
      </c>
      <c r="BA1263">
        <v>0</v>
      </c>
      <c r="BB1263" s="15">
        <v>0</v>
      </c>
      <c r="BC1263">
        <v>18108</v>
      </c>
      <c r="BD1263">
        <v>1898</v>
      </c>
      <c r="BE1263" s="21">
        <v>0.91600000000000004</v>
      </c>
      <c r="BF1263" s="21">
        <f t="shared" ref="BF1263:BF1276" si="204">14.5*0.255+16.5*0.241+19*0.246+22.5*0.258</f>
        <v>18.152999999999999</v>
      </c>
      <c r="BG1263">
        <v>1</v>
      </c>
      <c r="BH1263">
        <v>0</v>
      </c>
      <c r="BI1263">
        <v>0</v>
      </c>
      <c r="BJ1263">
        <v>0</v>
      </c>
      <c r="BK1263">
        <v>0</v>
      </c>
      <c r="BL1263" s="15">
        <v>0</v>
      </c>
      <c r="BM1263">
        <v>0</v>
      </c>
      <c r="BN1263">
        <v>0</v>
      </c>
      <c r="BO1263">
        <v>1</v>
      </c>
      <c r="BP1263" s="15">
        <v>0</v>
      </c>
      <c r="BQ1263">
        <v>0</v>
      </c>
      <c r="BR1263">
        <v>0</v>
      </c>
      <c r="BS1263" s="15">
        <v>0</v>
      </c>
      <c r="BT1263">
        <v>0</v>
      </c>
      <c r="BU1263">
        <v>0</v>
      </c>
      <c r="BV1263">
        <v>1</v>
      </c>
      <c r="BW1263">
        <v>1</v>
      </c>
      <c r="BX1263">
        <v>1</v>
      </c>
      <c r="BY1263">
        <v>0</v>
      </c>
      <c r="BZ1263">
        <v>0</v>
      </c>
      <c r="CA1263">
        <v>0</v>
      </c>
      <c r="CB1263">
        <v>0</v>
      </c>
      <c r="CC1263">
        <v>0</v>
      </c>
      <c r="CD1263">
        <v>1</v>
      </c>
      <c r="CE1263" s="15">
        <v>1</v>
      </c>
      <c r="CF1263">
        <v>3.5000000000000003E-2</v>
      </c>
      <c r="CG1263">
        <v>1789</v>
      </c>
      <c r="CH1263">
        <v>1</v>
      </c>
      <c r="CI1263">
        <v>0</v>
      </c>
      <c r="CJ1263">
        <v>16</v>
      </c>
      <c r="CK1263" s="28" t="s">
        <v>80</v>
      </c>
    </row>
    <row r="1264" spans="1:89" x14ac:dyDescent="0.35">
      <c r="A1264">
        <v>1263</v>
      </c>
      <c r="B1264">
        <v>82</v>
      </c>
      <c r="C1264" s="21" t="s">
        <v>251</v>
      </c>
      <c r="D1264" s="11">
        <v>7.5</v>
      </c>
      <c r="E1264" s="12">
        <v>0.3</v>
      </c>
      <c r="F1264" s="7">
        <f t="shared" si="203"/>
        <v>25</v>
      </c>
      <c r="G1264" s="8">
        <v>0</v>
      </c>
      <c r="H1264" s="9">
        <v>0</v>
      </c>
      <c r="I1264" s="9">
        <v>1</v>
      </c>
      <c r="J1264" s="9">
        <v>0</v>
      </c>
      <c r="K1264" s="9">
        <v>0</v>
      </c>
      <c r="L1264" s="8">
        <v>3010</v>
      </c>
      <c r="M1264" s="9">
        <v>15</v>
      </c>
      <c r="N1264" s="9">
        <f t="shared" si="200"/>
        <v>2994</v>
      </c>
      <c r="O1264" s="9">
        <f t="shared" si="201"/>
        <v>24</v>
      </c>
      <c r="P1264" s="7">
        <v>13.3</v>
      </c>
      <c r="Q1264" s="7">
        <v>1</v>
      </c>
      <c r="R1264" s="9">
        <v>1</v>
      </c>
      <c r="S1264" s="9">
        <v>0</v>
      </c>
      <c r="T1264" s="9">
        <v>1</v>
      </c>
      <c r="U1264" s="9">
        <v>0</v>
      </c>
      <c r="V1264" s="9">
        <v>0</v>
      </c>
      <c r="W1264" s="25">
        <v>0</v>
      </c>
      <c r="X1264" s="9">
        <v>0</v>
      </c>
      <c r="Y1264" s="9">
        <v>1</v>
      </c>
      <c r="Z1264" s="25">
        <v>0</v>
      </c>
      <c r="AA1264" s="9">
        <v>0</v>
      </c>
      <c r="AB1264" s="25">
        <v>1</v>
      </c>
      <c r="AC1264" s="17">
        <v>1976</v>
      </c>
      <c r="AD1264" s="27">
        <v>8.5000000000000006E-2</v>
      </c>
      <c r="AE1264" s="27">
        <v>8.5000000000000006E-2</v>
      </c>
      <c r="AF1264" s="27">
        <v>0.33</v>
      </c>
      <c r="AG1264" s="34">
        <v>0.5</v>
      </c>
      <c r="AH1264" s="33">
        <v>1</v>
      </c>
      <c r="AI1264" s="15">
        <v>0</v>
      </c>
      <c r="AJ1264" s="27">
        <v>1</v>
      </c>
      <c r="AK1264" s="31">
        <v>0</v>
      </c>
      <c r="AL1264" t="s">
        <v>87</v>
      </c>
      <c r="AM1264" s="31" t="s">
        <v>87</v>
      </c>
      <c r="AN1264">
        <v>0</v>
      </c>
      <c r="AO1264" s="15">
        <v>1</v>
      </c>
      <c r="AP1264" t="s">
        <v>87</v>
      </c>
      <c r="AQ1264" s="15" t="s">
        <v>87</v>
      </c>
      <c r="AR1264" s="15" t="s">
        <v>129</v>
      </c>
      <c r="AS1264">
        <v>1</v>
      </c>
      <c r="AT1264">
        <v>0</v>
      </c>
      <c r="AU1264">
        <v>0</v>
      </c>
      <c r="AV1264">
        <v>0</v>
      </c>
      <c r="AW1264">
        <v>0</v>
      </c>
      <c r="AX1264">
        <v>0</v>
      </c>
      <c r="AY1264" s="15">
        <v>0</v>
      </c>
      <c r="AZ1264">
        <v>1</v>
      </c>
      <c r="BA1264">
        <v>0</v>
      </c>
      <c r="BB1264" s="15">
        <v>0</v>
      </c>
      <c r="BC1264">
        <v>18108</v>
      </c>
      <c r="BD1264">
        <v>1898</v>
      </c>
      <c r="BE1264" s="21">
        <v>0.91600000000000004</v>
      </c>
      <c r="BF1264" s="21">
        <f t="shared" si="204"/>
        <v>18.152999999999999</v>
      </c>
      <c r="BG1264">
        <v>1</v>
      </c>
      <c r="BH1264">
        <v>0</v>
      </c>
      <c r="BI1264">
        <v>0</v>
      </c>
      <c r="BJ1264">
        <v>0</v>
      </c>
      <c r="BK1264">
        <v>0</v>
      </c>
      <c r="BL1264" s="15">
        <v>0</v>
      </c>
      <c r="BM1264">
        <v>0</v>
      </c>
      <c r="BN1264">
        <v>0</v>
      </c>
      <c r="BO1264">
        <v>1</v>
      </c>
      <c r="BP1264" s="15">
        <v>0</v>
      </c>
      <c r="BQ1264">
        <v>0</v>
      </c>
      <c r="BR1264">
        <v>0</v>
      </c>
      <c r="BS1264" s="15">
        <v>0</v>
      </c>
      <c r="BT1264">
        <v>0</v>
      </c>
      <c r="BU1264">
        <v>0</v>
      </c>
      <c r="BV1264">
        <v>1</v>
      </c>
      <c r="BW1264">
        <v>1</v>
      </c>
      <c r="BX1264">
        <v>1</v>
      </c>
      <c r="BY1264">
        <v>0</v>
      </c>
      <c r="BZ1264">
        <v>0</v>
      </c>
      <c r="CA1264">
        <v>0</v>
      </c>
      <c r="CB1264">
        <v>0</v>
      </c>
      <c r="CC1264">
        <v>0</v>
      </c>
      <c r="CD1264">
        <v>1</v>
      </c>
      <c r="CE1264" s="15">
        <v>1</v>
      </c>
      <c r="CF1264">
        <v>3.5000000000000003E-2</v>
      </c>
      <c r="CG1264">
        <v>1789</v>
      </c>
      <c r="CH1264">
        <v>1</v>
      </c>
      <c r="CI1264">
        <v>0</v>
      </c>
      <c r="CJ1264">
        <v>16</v>
      </c>
      <c r="CK1264" s="28" t="s">
        <v>80</v>
      </c>
    </row>
    <row r="1265" spans="1:89" x14ac:dyDescent="0.35">
      <c r="A1265">
        <v>1264</v>
      </c>
      <c r="B1265">
        <v>82</v>
      </c>
      <c r="C1265" s="21" t="s">
        <v>251</v>
      </c>
      <c r="D1265" s="11">
        <v>7.3</v>
      </c>
      <c r="E1265" s="12">
        <v>0.4</v>
      </c>
      <c r="F1265" s="7">
        <f t="shared" si="203"/>
        <v>18.25</v>
      </c>
      <c r="G1265" s="8">
        <v>0</v>
      </c>
      <c r="H1265" s="9">
        <v>0</v>
      </c>
      <c r="I1265" s="9">
        <v>1</v>
      </c>
      <c r="J1265" s="9">
        <v>0</v>
      </c>
      <c r="K1265" s="9">
        <v>0</v>
      </c>
      <c r="L1265" s="8">
        <v>3010</v>
      </c>
      <c r="M1265" s="9">
        <v>16</v>
      </c>
      <c r="N1265" s="9">
        <f t="shared" si="200"/>
        <v>2993</v>
      </c>
      <c r="O1265" s="9">
        <f t="shared" si="201"/>
        <v>24</v>
      </c>
      <c r="P1265" s="7">
        <v>13.3</v>
      </c>
      <c r="Q1265" s="7">
        <v>1</v>
      </c>
      <c r="R1265" s="9">
        <v>1</v>
      </c>
      <c r="S1265" s="9">
        <v>0</v>
      </c>
      <c r="T1265" s="9">
        <v>1</v>
      </c>
      <c r="U1265" s="9">
        <v>0</v>
      </c>
      <c r="V1265" s="9">
        <v>0</v>
      </c>
      <c r="W1265" s="25">
        <v>0</v>
      </c>
      <c r="X1265" s="9">
        <v>0</v>
      </c>
      <c r="Y1265" s="9">
        <v>1</v>
      </c>
      <c r="Z1265" s="25">
        <v>0</v>
      </c>
      <c r="AA1265" s="9">
        <v>0</v>
      </c>
      <c r="AB1265" s="25">
        <v>1</v>
      </c>
      <c r="AC1265" s="17">
        <v>1976</v>
      </c>
      <c r="AD1265" s="27">
        <v>8.5000000000000006E-2</v>
      </c>
      <c r="AE1265" s="27">
        <v>8.5000000000000006E-2</v>
      </c>
      <c r="AF1265" s="27">
        <v>0.33</v>
      </c>
      <c r="AG1265" s="34">
        <v>0.5</v>
      </c>
      <c r="AH1265" s="33">
        <v>1</v>
      </c>
      <c r="AI1265" s="15">
        <v>0</v>
      </c>
      <c r="AJ1265" s="27">
        <v>1</v>
      </c>
      <c r="AK1265" s="31">
        <v>0</v>
      </c>
      <c r="AL1265" t="s">
        <v>87</v>
      </c>
      <c r="AM1265" s="31" t="s">
        <v>87</v>
      </c>
      <c r="AN1265">
        <v>0</v>
      </c>
      <c r="AO1265" s="15">
        <v>1</v>
      </c>
      <c r="AP1265" t="s">
        <v>87</v>
      </c>
      <c r="AQ1265" s="15" t="s">
        <v>87</v>
      </c>
      <c r="AR1265" s="15" t="s">
        <v>129</v>
      </c>
      <c r="AS1265">
        <v>1</v>
      </c>
      <c r="AT1265">
        <v>0</v>
      </c>
      <c r="AU1265">
        <v>0</v>
      </c>
      <c r="AV1265">
        <v>0</v>
      </c>
      <c r="AW1265">
        <v>0</v>
      </c>
      <c r="AX1265">
        <v>0</v>
      </c>
      <c r="AY1265" s="15">
        <v>0</v>
      </c>
      <c r="AZ1265">
        <v>1</v>
      </c>
      <c r="BA1265">
        <v>0</v>
      </c>
      <c r="BB1265" s="15">
        <v>0</v>
      </c>
      <c r="BC1265">
        <v>18108</v>
      </c>
      <c r="BD1265">
        <v>1898</v>
      </c>
      <c r="BE1265" s="21">
        <v>0.91600000000000004</v>
      </c>
      <c r="BF1265" s="21">
        <f t="shared" si="204"/>
        <v>18.152999999999999</v>
      </c>
      <c r="BG1265">
        <v>1</v>
      </c>
      <c r="BH1265">
        <v>0</v>
      </c>
      <c r="BI1265">
        <v>0</v>
      </c>
      <c r="BJ1265">
        <v>0</v>
      </c>
      <c r="BK1265">
        <v>0</v>
      </c>
      <c r="BL1265" s="15">
        <v>0</v>
      </c>
      <c r="BM1265">
        <v>0</v>
      </c>
      <c r="BN1265">
        <v>1</v>
      </c>
      <c r="BO1265">
        <v>0</v>
      </c>
      <c r="BP1265" s="15">
        <v>0</v>
      </c>
      <c r="BQ1265">
        <v>0</v>
      </c>
      <c r="BR1265">
        <v>0</v>
      </c>
      <c r="BS1265" s="15">
        <v>0</v>
      </c>
      <c r="BT1265">
        <v>0</v>
      </c>
      <c r="BU1265">
        <v>0</v>
      </c>
      <c r="BV1265">
        <v>1</v>
      </c>
      <c r="BW1265">
        <v>1</v>
      </c>
      <c r="BX1265">
        <v>1</v>
      </c>
      <c r="BY1265">
        <v>0</v>
      </c>
      <c r="BZ1265">
        <v>0</v>
      </c>
      <c r="CA1265">
        <v>0</v>
      </c>
      <c r="CB1265">
        <v>0</v>
      </c>
      <c r="CC1265">
        <v>0</v>
      </c>
      <c r="CD1265">
        <v>1</v>
      </c>
      <c r="CE1265" s="15">
        <v>1</v>
      </c>
      <c r="CF1265">
        <v>3.5000000000000003E-2</v>
      </c>
      <c r="CG1265">
        <v>1789</v>
      </c>
      <c r="CH1265">
        <v>1</v>
      </c>
      <c r="CI1265">
        <v>0</v>
      </c>
      <c r="CJ1265">
        <v>16</v>
      </c>
      <c r="CK1265" s="28" t="s">
        <v>80</v>
      </c>
    </row>
    <row r="1266" spans="1:89" x14ac:dyDescent="0.35">
      <c r="A1266">
        <v>1265</v>
      </c>
      <c r="B1266">
        <v>82</v>
      </c>
      <c r="C1266" s="21" t="s">
        <v>251</v>
      </c>
      <c r="D1266" s="11">
        <v>7.4</v>
      </c>
      <c r="E1266" s="12">
        <v>0.4</v>
      </c>
      <c r="F1266" s="7">
        <f t="shared" si="203"/>
        <v>18.5</v>
      </c>
      <c r="G1266" s="8">
        <v>0</v>
      </c>
      <c r="H1266" s="9">
        <v>0</v>
      </c>
      <c r="I1266" s="9">
        <v>1</v>
      </c>
      <c r="J1266" s="9">
        <v>0</v>
      </c>
      <c r="K1266" s="9">
        <v>0</v>
      </c>
      <c r="L1266" s="8">
        <v>3010</v>
      </c>
      <c r="M1266" s="9">
        <v>17</v>
      </c>
      <c r="N1266" s="9">
        <f t="shared" si="200"/>
        <v>2992</v>
      </c>
      <c r="O1266" s="9">
        <f t="shared" si="201"/>
        <v>24</v>
      </c>
      <c r="P1266" s="7">
        <v>13.3</v>
      </c>
      <c r="Q1266" s="7">
        <v>1</v>
      </c>
      <c r="R1266" s="9">
        <v>1</v>
      </c>
      <c r="S1266" s="9">
        <v>0</v>
      </c>
      <c r="T1266" s="9">
        <v>1</v>
      </c>
      <c r="U1266" s="9">
        <v>0</v>
      </c>
      <c r="V1266" s="9">
        <v>0</v>
      </c>
      <c r="W1266" s="25">
        <v>0</v>
      </c>
      <c r="X1266" s="9">
        <v>0</v>
      </c>
      <c r="Y1266" s="9">
        <v>1</v>
      </c>
      <c r="Z1266" s="25">
        <v>0</v>
      </c>
      <c r="AA1266" s="9">
        <v>0</v>
      </c>
      <c r="AB1266" s="25">
        <v>1</v>
      </c>
      <c r="AC1266" s="17">
        <v>1976</v>
      </c>
      <c r="AD1266" s="27">
        <v>8.5000000000000006E-2</v>
      </c>
      <c r="AE1266" s="27">
        <v>8.5000000000000006E-2</v>
      </c>
      <c r="AF1266" s="27">
        <v>0.33</v>
      </c>
      <c r="AG1266" s="34">
        <v>0.5</v>
      </c>
      <c r="AH1266" s="33">
        <v>1</v>
      </c>
      <c r="AI1266" s="15">
        <v>0</v>
      </c>
      <c r="AJ1266" s="27">
        <v>1</v>
      </c>
      <c r="AK1266" s="31">
        <v>0</v>
      </c>
      <c r="AL1266" t="s">
        <v>87</v>
      </c>
      <c r="AM1266" s="31" t="s">
        <v>87</v>
      </c>
      <c r="AN1266">
        <v>0</v>
      </c>
      <c r="AO1266" s="15">
        <v>1</v>
      </c>
      <c r="AP1266" t="s">
        <v>87</v>
      </c>
      <c r="AQ1266" s="15" t="s">
        <v>87</v>
      </c>
      <c r="AR1266" s="15" t="s">
        <v>129</v>
      </c>
      <c r="AS1266">
        <v>1</v>
      </c>
      <c r="AT1266">
        <v>0</v>
      </c>
      <c r="AU1266">
        <v>0</v>
      </c>
      <c r="AV1266">
        <v>0</v>
      </c>
      <c r="AW1266">
        <v>0</v>
      </c>
      <c r="AX1266">
        <v>0</v>
      </c>
      <c r="AY1266" s="15">
        <v>0</v>
      </c>
      <c r="AZ1266">
        <v>1</v>
      </c>
      <c r="BA1266">
        <v>0</v>
      </c>
      <c r="BB1266" s="15">
        <v>0</v>
      </c>
      <c r="BC1266">
        <v>18108</v>
      </c>
      <c r="BD1266">
        <v>1898</v>
      </c>
      <c r="BE1266" s="21">
        <v>0.91600000000000004</v>
      </c>
      <c r="BF1266" s="21">
        <f t="shared" si="204"/>
        <v>18.152999999999999</v>
      </c>
      <c r="BG1266">
        <v>1</v>
      </c>
      <c r="BH1266">
        <v>0</v>
      </c>
      <c r="BI1266">
        <v>0</v>
      </c>
      <c r="BJ1266">
        <v>0</v>
      </c>
      <c r="BK1266">
        <v>0</v>
      </c>
      <c r="BL1266" s="15">
        <v>0</v>
      </c>
      <c r="BM1266">
        <v>0</v>
      </c>
      <c r="BN1266">
        <v>1</v>
      </c>
      <c r="BO1266">
        <v>0</v>
      </c>
      <c r="BP1266" s="15">
        <v>0</v>
      </c>
      <c r="BQ1266">
        <v>0</v>
      </c>
      <c r="BR1266">
        <v>0</v>
      </c>
      <c r="BS1266" s="15">
        <v>0</v>
      </c>
      <c r="BT1266">
        <v>0</v>
      </c>
      <c r="BU1266">
        <v>0</v>
      </c>
      <c r="BV1266">
        <v>1</v>
      </c>
      <c r="BW1266">
        <v>1</v>
      </c>
      <c r="BX1266">
        <v>1</v>
      </c>
      <c r="BY1266">
        <v>0</v>
      </c>
      <c r="BZ1266">
        <v>0</v>
      </c>
      <c r="CA1266">
        <v>0</v>
      </c>
      <c r="CB1266">
        <v>0</v>
      </c>
      <c r="CC1266">
        <v>0</v>
      </c>
      <c r="CD1266">
        <v>1</v>
      </c>
      <c r="CE1266" s="15">
        <v>1</v>
      </c>
      <c r="CF1266">
        <v>3.5000000000000003E-2</v>
      </c>
      <c r="CG1266">
        <v>1789</v>
      </c>
      <c r="CH1266">
        <v>1</v>
      </c>
      <c r="CI1266">
        <v>0</v>
      </c>
      <c r="CJ1266">
        <v>16</v>
      </c>
      <c r="CK1266" s="28" t="s">
        <v>80</v>
      </c>
    </row>
    <row r="1267" spans="1:89" x14ac:dyDescent="0.35">
      <c r="A1267">
        <v>1266</v>
      </c>
      <c r="B1267">
        <v>82</v>
      </c>
      <c r="C1267" s="21" t="s">
        <v>251</v>
      </c>
      <c r="D1267" s="11">
        <v>7.3</v>
      </c>
      <c r="E1267" s="12">
        <v>0.4</v>
      </c>
      <c r="F1267" s="7">
        <f t="shared" si="203"/>
        <v>18.25</v>
      </c>
      <c r="G1267" s="8">
        <v>0</v>
      </c>
      <c r="H1267" s="9">
        <v>0</v>
      </c>
      <c r="I1267" s="9">
        <v>1</v>
      </c>
      <c r="J1267" s="9">
        <v>0</v>
      </c>
      <c r="K1267" s="9">
        <v>0</v>
      </c>
      <c r="L1267" s="8">
        <v>3010</v>
      </c>
      <c r="M1267" s="9">
        <v>19</v>
      </c>
      <c r="N1267" s="9">
        <f t="shared" si="200"/>
        <v>2990</v>
      </c>
      <c r="O1267" s="9">
        <f t="shared" si="201"/>
        <v>24</v>
      </c>
      <c r="P1267" s="7">
        <v>13.3</v>
      </c>
      <c r="Q1267" s="7">
        <v>1</v>
      </c>
      <c r="R1267" s="9">
        <v>1</v>
      </c>
      <c r="S1267" s="9">
        <v>0</v>
      </c>
      <c r="T1267" s="9">
        <v>1</v>
      </c>
      <c r="U1267" s="9">
        <v>0</v>
      </c>
      <c r="V1267" s="9">
        <v>0</v>
      </c>
      <c r="W1267" s="25">
        <v>0</v>
      </c>
      <c r="X1267" s="9">
        <v>0</v>
      </c>
      <c r="Y1267" s="9">
        <v>1</v>
      </c>
      <c r="Z1267" s="25">
        <v>0</v>
      </c>
      <c r="AA1267" s="9">
        <v>0</v>
      </c>
      <c r="AB1267" s="25">
        <v>1</v>
      </c>
      <c r="AC1267" s="17">
        <v>1976</v>
      </c>
      <c r="AD1267" s="27">
        <v>8.5000000000000006E-2</v>
      </c>
      <c r="AE1267" s="27">
        <v>8.5000000000000006E-2</v>
      </c>
      <c r="AF1267" s="27">
        <v>0.33</v>
      </c>
      <c r="AG1267" s="34">
        <v>0.5</v>
      </c>
      <c r="AH1267" s="33">
        <v>1</v>
      </c>
      <c r="AI1267" s="15">
        <v>0</v>
      </c>
      <c r="AJ1267" s="27">
        <v>1</v>
      </c>
      <c r="AK1267" s="31">
        <v>0</v>
      </c>
      <c r="AL1267" t="s">
        <v>87</v>
      </c>
      <c r="AM1267" s="31" t="s">
        <v>87</v>
      </c>
      <c r="AN1267">
        <v>0</v>
      </c>
      <c r="AO1267" s="15">
        <v>1</v>
      </c>
      <c r="AP1267" t="s">
        <v>87</v>
      </c>
      <c r="AQ1267" s="15" t="s">
        <v>87</v>
      </c>
      <c r="AR1267" s="15" t="s">
        <v>129</v>
      </c>
      <c r="AS1267">
        <v>1</v>
      </c>
      <c r="AT1267">
        <v>0</v>
      </c>
      <c r="AU1267">
        <v>0</v>
      </c>
      <c r="AV1267">
        <v>0</v>
      </c>
      <c r="AW1267">
        <v>0</v>
      </c>
      <c r="AX1267">
        <v>0</v>
      </c>
      <c r="AY1267" s="15">
        <v>0</v>
      </c>
      <c r="AZ1267">
        <v>1</v>
      </c>
      <c r="BA1267">
        <v>0</v>
      </c>
      <c r="BB1267" s="15">
        <v>0</v>
      </c>
      <c r="BC1267">
        <v>18108</v>
      </c>
      <c r="BD1267">
        <v>1898</v>
      </c>
      <c r="BE1267" s="21">
        <v>0.91600000000000004</v>
      </c>
      <c r="BF1267" s="21">
        <f t="shared" si="204"/>
        <v>18.152999999999999</v>
      </c>
      <c r="BG1267">
        <v>1</v>
      </c>
      <c r="BH1267">
        <v>0</v>
      </c>
      <c r="BI1267">
        <v>0</v>
      </c>
      <c r="BJ1267">
        <v>0</v>
      </c>
      <c r="BK1267">
        <v>0</v>
      </c>
      <c r="BL1267" s="15">
        <v>0</v>
      </c>
      <c r="BM1267">
        <v>0</v>
      </c>
      <c r="BN1267">
        <v>1</v>
      </c>
      <c r="BO1267">
        <v>0</v>
      </c>
      <c r="BP1267" s="15">
        <v>0</v>
      </c>
      <c r="BQ1267">
        <v>0</v>
      </c>
      <c r="BR1267">
        <v>0</v>
      </c>
      <c r="BS1267" s="15">
        <v>0</v>
      </c>
      <c r="BT1267">
        <v>0</v>
      </c>
      <c r="BU1267">
        <v>0</v>
      </c>
      <c r="BV1267">
        <v>1</v>
      </c>
      <c r="BW1267">
        <v>1</v>
      </c>
      <c r="BX1267">
        <v>1</v>
      </c>
      <c r="BY1267">
        <v>0</v>
      </c>
      <c r="BZ1267">
        <v>0</v>
      </c>
      <c r="CA1267">
        <v>0</v>
      </c>
      <c r="CB1267">
        <v>0</v>
      </c>
      <c r="CC1267">
        <v>0</v>
      </c>
      <c r="CD1267">
        <v>1</v>
      </c>
      <c r="CE1267" s="15">
        <v>1</v>
      </c>
      <c r="CF1267">
        <v>3.5000000000000003E-2</v>
      </c>
      <c r="CG1267">
        <v>1789</v>
      </c>
      <c r="CH1267">
        <v>1</v>
      </c>
      <c r="CI1267">
        <v>0</v>
      </c>
      <c r="CJ1267">
        <v>16</v>
      </c>
      <c r="CK1267" s="28" t="s">
        <v>80</v>
      </c>
    </row>
    <row r="1268" spans="1:89" x14ac:dyDescent="0.35">
      <c r="A1268">
        <v>1267</v>
      </c>
      <c r="B1268">
        <v>82</v>
      </c>
      <c r="C1268" s="21" t="s">
        <v>251</v>
      </c>
      <c r="D1268" s="11">
        <v>13.2</v>
      </c>
      <c r="E1268" s="12">
        <v>5.5</v>
      </c>
      <c r="F1268" s="7">
        <f t="shared" si="203"/>
        <v>2.4</v>
      </c>
      <c r="G1268" s="8">
        <v>0</v>
      </c>
      <c r="H1268" s="9">
        <v>0</v>
      </c>
      <c r="I1268" s="9">
        <v>1</v>
      </c>
      <c r="J1268" s="9">
        <v>0</v>
      </c>
      <c r="K1268" s="9">
        <v>0</v>
      </c>
      <c r="L1268" s="8">
        <v>3010</v>
      </c>
      <c r="M1268" s="9">
        <v>6</v>
      </c>
      <c r="N1268" s="9">
        <f t="shared" si="200"/>
        <v>3003</v>
      </c>
      <c r="O1268" s="9">
        <f t="shared" si="201"/>
        <v>24</v>
      </c>
      <c r="P1268" s="7">
        <v>13.3</v>
      </c>
      <c r="Q1268" s="7">
        <v>1</v>
      </c>
      <c r="R1268" s="9">
        <v>1</v>
      </c>
      <c r="S1268" s="9">
        <v>0</v>
      </c>
      <c r="T1268" s="9">
        <v>1</v>
      </c>
      <c r="U1268" s="9">
        <v>0</v>
      </c>
      <c r="V1268" s="9">
        <v>0</v>
      </c>
      <c r="W1268" s="25">
        <v>0</v>
      </c>
      <c r="X1268" s="9">
        <v>0</v>
      </c>
      <c r="Y1268" s="9">
        <v>1</v>
      </c>
      <c r="Z1268" s="25">
        <v>0</v>
      </c>
      <c r="AA1268" s="9">
        <v>0</v>
      </c>
      <c r="AB1268" s="25">
        <v>1</v>
      </c>
      <c r="AC1268" s="17">
        <v>1976</v>
      </c>
      <c r="AD1268" s="27">
        <v>8.5000000000000006E-2</v>
      </c>
      <c r="AE1268" s="27">
        <v>8.5000000000000006E-2</v>
      </c>
      <c r="AF1268" s="27">
        <v>0.33</v>
      </c>
      <c r="AG1268" s="34">
        <v>0.5</v>
      </c>
      <c r="AH1268" s="33">
        <v>1</v>
      </c>
      <c r="AI1268" s="15">
        <v>0</v>
      </c>
      <c r="AJ1268" s="27">
        <v>1</v>
      </c>
      <c r="AK1268" s="31">
        <v>0</v>
      </c>
      <c r="AL1268" t="s">
        <v>87</v>
      </c>
      <c r="AM1268" s="31" t="s">
        <v>87</v>
      </c>
      <c r="AN1268">
        <v>0</v>
      </c>
      <c r="AO1268" s="15">
        <v>1</v>
      </c>
      <c r="AP1268" t="s">
        <v>87</v>
      </c>
      <c r="AQ1268" s="15" t="s">
        <v>87</v>
      </c>
      <c r="AR1268" s="15" t="s">
        <v>129</v>
      </c>
      <c r="AS1268">
        <v>1</v>
      </c>
      <c r="AT1268">
        <v>0</v>
      </c>
      <c r="AU1268">
        <v>0</v>
      </c>
      <c r="AV1268">
        <v>0</v>
      </c>
      <c r="AW1268">
        <v>0</v>
      </c>
      <c r="AX1268">
        <v>0</v>
      </c>
      <c r="AY1268" s="15">
        <v>0</v>
      </c>
      <c r="AZ1268">
        <v>1</v>
      </c>
      <c r="BA1268">
        <v>0</v>
      </c>
      <c r="BB1268" s="15">
        <v>0</v>
      </c>
      <c r="BC1268">
        <v>18108</v>
      </c>
      <c r="BD1268">
        <v>1898</v>
      </c>
      <c r="BE1268" s="21">
        <v>0.91600000000000004</v>
      </c>
      <c r="BF1268" s="21">
        <f t="shared" si="204"/>
        <v>18.152999999999999</v>
      </c>
      <c r="BG1268">
        <v>1</v>
      </c>
      <c r="BH1268">
        <v>0</v>
      </c>
      <c r="BI1268">
        <v>0</v>
      </c>
      <c r="BJ1268">
        <v>0</v>
      </c>
      <c r="BK1268">
        <v>0</v>
      </c>
      <c r="BL1268" s="15">
        <v>0</v>
      </c>
      <c r="BM1268">
        <v>0</v>
      </c>
      <c r="BN1268">
        <v>1</v>
      </c>
      <c r="BO1268">
        <v>0</v>
      </c>
      <c r="BP1268" s="15">
        <v>0</v>
      </c>
      <c r="BQ1268">
        <v>0</v>
      </c>
      <c r="BR1268">
        <v>0</v>
      </c>
      <c r="BS1268" s="15">
        <v>0</v>
      </c>
      <c r="BT1268">
        <v>0</v>
      </c>
      <c r="BU1268">
        <v>0</v>
      </c>
      <c r="BV1268">
        <v>1</v>
      </c>
      <c r="BW1268">
        <v>1</v>
      </c>
      <c r="BX1268">
        <v>1</v>
      </c>
      <c r="BY1268">
        <v>0</v>
      </c>
      <c r="BZ1268">
        <v>0</v>
      </c>
      <c r="CA1268">
        <v>0</v>
      </c>
      <c r="CB1268">
        <v>0</v>
      </c>
      <c r="CC1268">
        <v>0</v>
      </c>
      <c r="CD1268">
        <v>1</v>
      </c>
      <c r="CE1268" s="15">
        <v>1</v>
      </c>
      <c r="CF1268">
        <v>3.5000000000000003E-2</v>
      </c>
      <c r="CG1268">
        <v>1789</v>
      </c>
      <c r="CH1268">
        <v>1</v>
      </c>
      <c r="CI1268">
        <v>0</v>
      </c>
      <c r="CJ1268">
        <v>16</v>
      </c>
      <c r="CK1268" s="28" t="s">
        <v>80</v>
      </c>
    </row>
    <row r="1269" spans="1:89" x14ac:dyDescent="0.35">
      <c r="A1269">
        <v>1268</v>
      </c>
      <c r="B1269">
        <v>82</v>
      </c>
      <c r="C1269" s="21" t="s">
        <v>251</v>
      </c>
      <c r="D1269" s="11">
        <v>14</v>
      </c>
      <c r="E1269" s="12">
        <v>5.5</v>
      </c>
      <c r="F1269" s="7">
        <f t="shared" si="203"/>
        <v>2.5454545454545454</v>
      </c>
      <c r="G1269" s="8">
        <v>0</v>
      </c>
      <c r="H1269" s="9">
        <v>0</v>
      </c>
      <c r="I1269" s="9">
        <v>1</v>
      </c>
      <c r="J1269" s="9">
        <v>0</v>
      </c>
      <c r="K1269" s="9">
        <v>0</v>
      </c>
      <c r="L1269" s="8">
        <v>3010</v>
      </c>
      <c r="M1269" s="9">
        <v>20</v>
      </c>
      <c r="N1269" s="9">
        <f t="shared" si="200"/>
        <v>2989</v>
      </c>
      <c r="O1269" s="9">
        <f t="shared" si="201"/>
        <v>24</v>
      </c>
      <c r="P1269" s="7">
        <v>13.3</v>
      </c>
      <c r="Q1269" s="7">
        <v>1</v>
      </c>
      <c r="R1269" s="9">
        <v>1</v>
      </c>
      <c r="S1269" s="9">
        <v>0</v>
      </c>
      <c r="T1269" s="9">
        <v>1</v>
      </c>
      <c r="U1269" s="9">
        <v>0</v>
      </c>
      <c r="V1269" s="9">
        <v>0</v>
      </c>
      <c r="W1269" s="25">
        <v>0</v>
      </c>
      <c r="X1269" s="9">
        <v>0</v>
      </c>
      <c r="Y1269" s="9">
        <v>1</v>
      </c>
      <c r="Z1269" s="25">
        <v>0</v>
      </c>
      <c r="AA1269" s="9">
        <v>0</v>
      </c>
      <c r="AB1269" s="25">
        <v>1</v>
      </c>
      <c r="AC1269" s="17">
        <v>1976</v>
      </c>
      <c r="AD1269" s="27">
        <v>8.5000000000000006E-2</v>
      </c>
      <c r="AE1269" s="27">
        <v>8.5000000000000006E-2</v>
      </c>
      <c r="AF1269" s="27">
        <v>0.33</v>
      </c>
      <c r="AG1269" s="34">
        <v>0.5</v>
      </c>
      <c r="AH1269" s="33">
        <v>1</v>
      </c>
      <c r="AI1269" s="15">
        <v>0</v>
      </c>
      <c r="AJ1269" s="27">
        <v>1</v>
      </c>
      <c r="AK1269" s="31">
        <v>0</v>
      </c>
      <c r="AL1269" t="s">
        <v>87</v>
      </c>
      <c r="AM1269" s="31" t="s">
        <v>87</v>
      </c>
      <c r="AN1269">
        <v>0</v>
      </c>
      <c r="AO1269" s="15">
        <v>1</v>
      </c>
      <c r="AP1269" t="s">
        <v>87</v>
      </c>
      <c r="AQ1269" s="15" t="s">
        <v>87</v>
      </c>
      <c r="AR1269" s="15" t="s">
        <v>129</v>
      </c>
      <c r="AS1269">
        <v>1</v>
      </c>
      <c r="AT1269">
        <v>0</v>
      </c>
      <c r="AU1269">
        <v>0</v>
      </c>
      <c r="AV1269">
        <v>0</v>
      </c>
      <c r="AW1269">
        <v>0</v>
      </c>
      <c r="AX1269">
        <v>0</v>
      </c>
      <c r="AY1269" s="15">
        <v>0</v>
      </c>
      <c r="AZ1269">
        <v>1</v>
      </c>
      <c r="BA1269">
        <v>0</v>
      </c>
      <c r="BB1269" s="15">
        <v>0</v>
      </c>
      <c r="BC1269">
        <v>18108</v>
      </c>
      <c r="BD1269">
        <v>1898</v>
      </c>
      <c r="BE1269" s="21">
        <v>0.91600000000000004</v>
      </c>
      <c r="BF1269" s="21">
        <f t="shared" si="204"/>
        <v>18.152999999999999</v>
      </c>
      <c r="BG1269">
        <v>1</v>
      </c>
      <c r="BH1269">
        <v>0</v>
      </c>
      <c r="BI1269">
        <v>0</v>
      </c>
      <c r="BJ1269">
        <v>0</v>
      </c>
      <c r="BK1269">
        <v>0</v>
      </c>
      <c r="BL1269" s="15">
        <v>0</v>
      </c>
      <c r="BM1269">
        <v>0</v>
      </c>
      <c r="BN1269">
        <v>1</v>
      </c>
      <c r="BO1269">
        <v>0</v>
      </c>
      <c r="BP1269" s="15">
        <v>0</v>
      </c>
      <c r="BQ1269">
        <v>0</v>
      </c>
      <c r="BR1269">
        <v>0</v>
      </c>
      <c r="BS1269" s="15">
        <v>0</v>
      </c>
      <c r="BT1269">
        <v>0</v>
      </c>
      <c r="BU1269">
        <v>0</v>
      </c>
      <c r="BV1269">
        <v>1</v>
      </c>
      <c r="BW1269">
        <v>1</v>
      </c>
      <c r="BX1269">
        <v>1</v>
      </c>
      <c r="BY1269">
        <v>0</v>
      </c>
      <c r="BZ1269">
        <v>0</v>
      </c>
      <c r="CA1269">
        <v>0</v>
      </c>
      <c r="CB1269">
        <v>0</v>
      </c>
      <c r="CC1269">
        <v>0</v>
      </c>
      <c r="CD1269">
        <v>1</v>
      </c>
      <c r="CE1269" s="15">
        <v>1</v>
      </c>
      <c r="CF1269">
        <v>3.5000000000000003E-2</v>
      </c>
      <c r="CG1269">
        <v>1789</v>
      </c>
      <c r="CH1269">
        <v>1</v>
      </c>
      <c r="CI1269">
        <v>0</v>
      </c>
      <c r="CJ1269">
        <v>16</v>
      </c>
      <c r="CK1269" s="28" t="s">
        <v>80</v>
      </c>
    </row>
    <row r="1270" spans="1:89" x14ac:dyDescent="0.35">
      <c r="A1270">
        <v>1269</v>
      </c>
      <c r="B1270">
        <v>82</v>
      </c>
      <c r="C1270" s="21" t="s">
        <v>251</v>
      </c>
      <c r="D1270" s="11">
        <v>12.2</v>
      </c>
      <c r="E1270" s="12">
        <v>4.5999999999999996</v>
      </c>
      <c r="F1270" s="7">
        <f t="shared" si="203"/>
        <v>2.6521739130434785</v>
      </c>
      <c r="G1270" s="8">
        <v>0</v>
      </c>
      <c r="H1270" s="9">
        <v>0</v>
      </c>
      <c r="I1270" s="9">
        <v>1</v>
      </c>
      <c r="J1270" s="9">
        <v>0</v>
      </c>
      <c r="K1270" s="9">
        <v>0</v>
      </c>
      <c r="L1270" s="8">
        <v>3010</v>
      </c>
      <c r="M1270" s="9">
        <v>6</v>
      </c>
      <c r="N1270" s="9">
        <f t="shared" si="200"/>
        <v>3003</v>
      </c>
      <c r="O1270" s="9">
        <f t="shared" si="201"/>
        <v>24</v>
      </c>
      <c r="P1270" s="7">
        <v>13.3</v>
      </c>
      <c r="Q1270" s="7">
        <v>1</v>
      </c>
      <c r="R1270" s="9">
        <v>1</v>
      </c>
      <c r="S1270" s="9">
        <v>0</v>
      </c>
      <c r="T1270" s="9">
        <v>1</v>
      </c>
      <c r="U1270" s="9">
        <v>0</v>
      </c>
      <c r="V1270" s="9">
        <v>0</v>
      </c>
      <c r="W1270" s="25">
        <v>0</v>
      </c>
      <c r="X1270" s="9">
        <v>0</v>
      </c>
      <c r="Y1270" s="9">
        <v>1</v>
      </c>
      <c r="Z1270" s="25">
        <v>0</v>
      </c>
      <c r="AA1270" s="9">
        <v>0</v>
      </c>
      <c r="AB1270" s="25">
        <v>1</v>
      </c>
      <c r="AC1270" s="17">
        <v>1976</v>
      </c>
      <c r="AD1270" s="27">
        <v>8.5000000000000006E-2</v>
      </c>
      <c r="AE1270" s="27">
        <v>8.5000000000000006E-2</v>
      </c>
      <c r="AF1270" s="27">
        <v>0.33</v>
      </c>
      <c r="AG1270" s="34">
        <v>0.5</v>
      </c>
      <c r="AH1270" s="33">
        <v>1</v>
      </c>
      <c r="AI1270" s="15">
        <v>0</v>
      </c>
      <c r="AJ1270" s="27">
        <v>1</v>
      </c>
      <c r="AK1270" s="31">
        <v>0</v>
      </c>
      <c r="AL1270" t="s">
        <v>87</v>
      </c>
      <c r="AM1270" s="31" t="s">
        <v>87</v>
      </c>
      <c r="AN1270">
        <v>0</v>
      </c>
      <c r="AO1270" s="15">
        <v>1</v>
      </c>
      <c r="AP1270" t="s">
        <v>87</v>
      </c>
      <c r="AQ1270" s="15" t="s">
        <v>87</v>
      </c>
      <c r="AR1270" s="15" t="s">
        <v>129</v>
      </c>
      <c r="AS1270">
        <v>1</v>
      </c>
      <c r="AT1270">
        <v>0</v>
      </c>
      <c r="AU1270">
        <v>0</v>
      </c>
      <c r="AV1270">
        <v>0</v>
      </c>
      <c r="AW1270">
        <v>0</v>
      </c>
      <c r="AX1270">
        <v>0</v>
      </c>
      <c r="AY1270" s="15">
        <v>0</v>
      </c>
      <c r="AZ1270">
        <v>1</v>
      </c>
      <c r="BA1270">
        <v>0</v>
      </c>
      <c r="BB1270" s="15">
        <v>0</v>
      </c>
      <c r="BC1270">
        <v>18108</v>
      </c>
      <c r="BD1270">
        <v>1898</v>
      </c>
      <c r="BE1270" s="21">
        <v>0.91600000000000004</v>
      </c>
      <c r="BF1270" s="21">
        <f t="shared" si="204"/>
        <v>18.152999999999999</v>
      </c>
      <c r="BG1270">
        <v>1</v>
      </c>
      <c r="BH1270">
        <v>0</v>
      </c>
      <c r="BI1270">
        <v>0</v>
      </c>
      <c r="BJ1270">
        <v>0</v>
      </c>
      <c r="BK1270">
        <v>0</v>
      </c>
      <c r="BL1270" s="15">
        <v>0</v>
      </c>
      <c r="BM1270">
        <v>0</v>
      </c>
      <c r="BN1270">
        <v>1</v>
      </c>
      <c r="BO1270">
        <v>0</v>
      </c>
      <c r="BP1270" s="15">
        <v>0</v>
      </c>
      <c r="BQ1270">
        <v>0</v>
      </c>
      <c r="BR1270">
        <v>0</v>
      </c>
      <c r="BS1270" s="15">
        <v>0</v>
      </c>
      <c r="BT1270">
        <v>0</v>
      </c>
      <c r="BU1270">
        <v>0</v>
      </c>
      <c r="BV1270">
        <v>1</v>
      </c>
      <c r="BW1270">
        <v>1</v>
      </c>
      <c r="BX1270">
        <v>1</v>
      </c>
      <c r="BY1270">
        <v>0</v>
      </c>
      <c r="BZ1270">
        <v>0</v>
      </c>
      <c r="CA1270">
        <v>0</v>
      </c>
      <c r="CB1270">
        <v>0</v>
      </c>
      <c r="CC1270">
        <v>0</v>
      </c>
      <c r="CD1270">
        <v>1</v>
      </c>
      <c r="CE1270" s="15">
        <v>1</v>
      </c>
      <c r="CF1270">
        <v>3.5000000000000003E-2</v>
      </c>
      <c r="CG1270">
        <v>1789</v>
      </c>
      <c r="CH1270">
        <v>1</v>
      </c>
      <c r="CI1270">
        <v>0</v>
      </c>
      <c r="CJ1270">
        <v>16</v>
      </c>
      <c r="CK1270" s="28" t="s">
        <v>80</v>
      </c>
    </row>
    <row r="1271" spans="1:89" x14ac:dyDescent="0.35">
      <c r="A1271">
        <v>1270</v>
      </c>
      <c r="B1271">
        <v>82</v>
      </c>
      <c r="C1271" s="21" t="s">
        <v>251</v>
      </c>
      <c r="D1271" s="11">
        <v>13.2</v>
      </c>
      <c r="E1271" s="12">
        <v>4.9000000000000004</v>
      </c>
      <c r="F1271" s="7">
        <f t="shared" si="203"/>
        <v>2.6938775510204076</v>
      </c>
      <c r="G1271" s="8">
        <v>0</v>
      </c>
      <c r="H1271" s="9">
        <v>0</v>
      </c>
      <c r="I1271" s="9">
        <v>1</v>
      </c>
      <c r="J1271" s="9">
        <v>0</v>
      </c>
      <c r="K1271" s="9">
        <v>0</v>
      </c>
      <c r="L1271" s="8">
        <v>3010</v>
      </c>
      <c r="M1271" s="9">
        <v>20</v>
      </c>
      <c r="N1271" s="9">
        <f t="shared" si="200"/>
        <v>2989</v>
      </c>
      <c r="O1271" s="9">
        <f t="shared" si="201"/>
        <v>24</v>
      </c>
      <c r="P1271" s="7">
        <v>13.3</v>
      </c>
      <c r="Q1271" s="7">
        <v>1</v>
      </c>
      <c r="R1271" s="9">
        <v>1</v>
      </c>
      <c r="S1271" s="9">
        <v>0</v>
      </c>
      <c r="T1271" s="9">
        <v>1</v>
      </c>
      <c r="U1271" s="9">
        <v>0</v>
      </c>
      <c r="V1271" s="9">
        <v>0</v>
      </c>
      <c r="W1271" s="25">
        <v>0</v>
      </c>
      <c r="X1271" s="9">
        <v>0</v>
      </c>
      <c r="Y1271" s="9">
        <v>1</v>
      </c>
      <c r="Z1271" s="25">
        <v>0</v>
      </c>
      <c r="AA1271" s="9">
        <v>0</v>
      </c>
      <c r="AB1271" s="25">
        <v>1</v>
      </c>
      <c r="AC1271" s="17">
        <v>1976</v>
      </c>
      <c r="AD1271" s="27">
        <v>8.5000000000000006E-2</v>
      </c>
      <c r="AE1271" s="27">
        <v>8.5000000000000006E-2</v>
      </c>
      <c r="AF1271" s="27">
        <v>0.33</v>
      </c>
      <c r="AG1271" s="34">
        <v>0.5</v>
      </c>
      <c r="AH1271" s="33">
        <v>1</v>
      </c>
      <c r="AI1271" s="15">
        <v>0</v>
      </c>
      <c r="AJ1271" s="27">
        <v>1</v>
      </c>
      <c r="AK1271" s="31">
        <v>0</v>
      </c>
      <c r="AL1271" t="s">
        <v>87</v>
      </c>
      <c r="AM1271" s="31" t="s">
        <v>87</v>
      </c>
      <c r="AN1271">
        <v>0</v>
      </c>
      <c r="AO1271" s="15">
        <v>1</v>
      </c>
      <c r="AP1271" t="s">
        <v>87</v>
      </c>
      <c r="AQ1271" s="15" t="s">
        <v>87</v>
      </c>
      <c r="AR1271" s="15" t="s">
        <v>129</v>
      </c>
      <c r="AS1271">
        <v>1</v>
      </c>
      <c r="AT1271">
        <v>0</v>
      </c>
      <c r="AU1271">
        <v>0</v>
      </c>
      <c r="AV1271">
        <v>0</v>
      </c>
      <c r="AW1271">
        <v>0</v>
      </c>
      <c r="AX1271">
        <v>0</v>
      </c>
      <c r="AY1271" s="15">
        <v>0</v>
      </c>
      <c r="AZ1271">
        <v>1</v>
      </c>
      <c r="BA1271">
        <v>0</v>
      </c>
      <c r="BB1271" s="15">
        <v>0</v>
      </c>
      <c r="BC1271">
        <v>18108</v>
      </c>
      <c r="BD1271">
        <v>1898</v>
      </c>
      <c r="BE1271" s="21">
        <v>0.91600000000000004</v>
      </c>
      <c r="BF1271" s="21">
        <f t="shared" si="204"/>
        <v>18.152999999999999</v>
      </c>
      <c r="BG1271">
        <v>1</v>
      </c>
      <c r="BH1271">
        <v>0</v>
      </c>
      <c r="BI1271">
        <v>0</v>
      </c>
      <c r="BJ1271">
        <v>0</v>
      </c>
      <c r="BK1271">
        <v>0</v>
      </c>
      <c r="BL1271" s="15">
        <v>0</v>
      </c>
      <c r="BM1271">
        <v>0</v>
      </c>
      <c r="BN1271">
        <v>1</v>
      </c>
      <c r="BO1271">
        <v>0</v>
      </c>
      <c r="BP1271" s="15">
        <v>0</v>
      </c>
      <c r="BQ1271">
        <v>0</v>
      </c>
      <c r="BR1271">
        <v>0</v>
      </c>
      <c r="BS1271" s="15">
        <v>0</v>
      </c>
      <c r="BT1271">
        <v>0</v>
      </c>
      <c r="BU1271">
        <v>0</v>
      </c>
      <c r="BV1271">
        <v>1</v>
      </c>
      <c r="BW1271">
        <v>1</v>
      </c>
      <c r="BX1271">
        <v>1</v>
      </c>
      <c r="BY1271">
        <v>0</v>
      </c>
      <c r="BZ1271">
        <v>0</v>
      </c>
      <c r="CA1271">
        <v>0</v>
      </c>
      <c r="CB1271">
        <v>0</v>
      </c>
      <c r="CC1271">
        <v>0</v>
      </c>
      <c r="CD1271">
        <v>1</v>
      </c>
      <c r="CE1271" s="15">
        <v>1</v>
      </c>
      <c r="CF1271">
        <v>3.5000000000000003E-2</v>
      </c>
      <c r="CG1271">
        <v>1789</v>
      </c>
      <c r="CH1271">
        <v>1</v>
      </c>
      <c r="CI1271">
        <v>0</v>
      </c>
      <c r="CJ1271">
        <v>16</v>
      </c>
      <c r="CK1271" s="28" t="s">
        <v>80</v>
      </c>
    </row>
    <row r="1272" spans="1:89" x14ac:dyDescent="0.35">
      <c r="A1272">
        <v>1271</v>
      </c>
      <c r="B1272">
        <v>82</v>
      </c>
      <c r="C1272" s="21" t="s">
        <v>251</v>
      </c>
      <c r="D1272" s="11">
        <v>6.6</v>
      </c>
      <c r="E1272" s="12">
        <v>0.6</v>
      </c>
      <c r="F1272" s="7">
        <f t="shared" si="203"/>
        <v>11</v>
      </c>
      <c r="G1272" s="8">
        <v>0</v>
      </c>
      <c r="H1272" s="9">
        <v>0</v>
      </c>
      <c r="I1272" s="9">
        <v>1</v>
      </c>
      <c r="J1272" s="9">
        <v>0</v>
      </c>
      <c r="K1272" s="9">
        <v>0</v>
      </c>
      <c r="L1272" s="8">
        <v>2639</v>
      </c>
      <c r="M1272" s="9">
        <v>15</v>
      </c>
      <c r="N1272" s="9">
        <f t="shared" si="200"/>
        <v>2623</v>
      </c>
      <c r="O1272" s="9">
        <f t="shared" si="201"/>
        <v>24</v>
      </c>
      <c r="P1272" s="7">
        <v>13.3</v>
      </c>
      <c r="Q1272" s="7">
        <v>1</v>
      </c>
      <c r="R1272" s="9">
        <v>1</v>
      </c>
      <c r="S1272" s="9">
        <v>0</v>
      </c>
      <c r="T1272" s="9">
        <v>1</v>
      </c>
      <c r="U1272" s="9">
        <v>0</v>
      </c>
      <c r="V1272" s="9">
        <v>0</v>
      </c>
      <c r="W1272" s="25">
        <v>0</v>
      </c>
      <c r="X1272" s="9">
        <v>0</v>
      </c>
      <c r="Y1272" s="9">
        <v>1</v>
      </c>
      <c r="Z1272" s="25">
        <v>0</v>
      </c>
      <c r="AA1272" s="9">
        <v>0</v>
      </c>
      <c r="AB1272" s="25">
        <v>1</v>
      </c>
      <c r="AC1272" s="17">
        <v>1978</v>
      </c>
      <c r="AD1272" s="27">
        <v>8.5000000000000006E-2</v>
      </c>
      <c r="AE1272" s="27">
        <v>8.5000000000000006E-2</v>
      </c>
      <c r="AF1272" s="27">
        <v>0.33</v>
      </c>
      <c r="AG1272" s="34">
        <v>0.5</v>
      </c>
      <c r="AH1272" s="33">
        <v>1</v>
      </c>
      <c r="AI1272" s="15">
        <v>0</v>
      </c>
      <c r="AJ1272" s="27">
        <v>1</v>
      </c>
      <c r="AK1272" s="31">
        <v>0</v>
      </c>
      <c r="AL1272" t="s">
        <v>87</v>
      </c>
      <c r="AM1272" s="31" t="s">
        <v>87</v>
      </c>
      <c r="AN1272">
        <v>0</v>
      </c>
      <c r="AO1272" s="15">
        <v>1</v>
      </c>
      <c r="AP1272" t="s">
        <v>87</v>
      </c>
      <c r="AQ1272" s="15" t="s">
        <v>87</v>
      </c>
      <c r="AR1272" s="15" t="s">
        <v>129</v>
      </c>
      <c r="AS1272">
        <v>1</v>
      </c>
      <c r="AT1272">
        <v>0</v>
      </c>
      <c r="AU1272">
        <v>0</v>
      </c>
      <c r="AV1272">
        <v>0</v>
      </c>
      <c r="AW1272">
        <v>0</v>
      </c>
      <c r="AX1272">
        <v>0</v>
      </c>
      <c r="AY1272" s="15">
        <v>0</v>
      </c>
      <c r="AZ1272">
        <v>1</v>
      </c>
      <c r="BA1272">
        <v>0</v>
      </c>
      <c r="BB1272" s="15">
        <v>0</v>
      </c>
      <c r="BC1272">
        <v>19296</v>
      </c>
      <c r="BD1272">
        <v>1908</v>
      </c>
      <c r="BE1272" s="21">
        <v>0.91600000000000004</v>
      </c>
      <c r="BF1272" s="21">
        <f t="shared" si="204"/>
        <v>18.152999999999999</v>
      </c>
      <c r="BG1272">
        <v>1</v>
      </c>
      <c r="BH1272">
        <v>0</v>
      </c>
      <c r="BI1272">
        <v>0</v>
      </c>
      <c r="BJ1272">
        <v>0</v>
      </c>
      <c r="BK1272">
        <v>0</v>
      </c>
      <c r="BL1272" s="15">
        <v>0</v>
      </c>
      <c r="BM1272">
        <v>0</v>
      </c>
      <c r="BN1272">
        <v>1</v>
      </c>
      <c r="BO1272">
        <v>0</v>
      </c>
      <c r="BP1272" s="15">
        <v>0</v>
      </c>
      <c r="BQ1272">
        <v>0</v>
      </c>
      <c r="BR1272">
        <v>0</v>
      </c>
      <c r="BS1272" s="15">
        <v>0</v>
      </c>
      <c r="BT1272">
        <v>0</v>
      </c>
      <c r="BU1272">
        <v>0</v>
      </c>
      <c r="BV1272">
        <v>1</v>
      </c>
      <c r="BW1272">
        <v>1</v>
      </c>
      <c r="BX1272">
        <v>1</v>
      </c>
      <c r="BY1272">
        <v>0</v>
      </c>
      <c r="BZ1272">
        <v>0</v>
      </c>
      <c r="CA1272">
        <v>0</v>
      </c>
      <c r="CB1272">
        <v>0</v>
      </c>
      <c r="CC1272">
        <v>0</v>
      </c>
      <c r="CD1272">
        <v>1</v>
      </c>
      <c r="CE1272" s="15">
        <v>1</v>
      </c>
      <c r="CF1272">
        <v>3.5000000000000003E-2</v>
      </c>
      <c r="CG1272">
        <v>1789</v>
      </c>
      <c r="CH1272">
        <v>1</v>
      </c>
      <c r="CI1272">
        <v>0</v>
      </c>
      <c r="CJ1272">
        <v>16</v>
      </c>
      <c r="CK1272" s="28" t="s">
        <v>80</v>
      </c>
    </row>
    <row r="1273" spans="1:89" x14ac:dyDescent="0.35">
      <c r="A1273">
        <v>1272</v>
      </c>
      <c r="B1273">
        <v>82</v>
      </c>
      <c r="C1273" s="21" t="s">
        <v>251</v>
      </c>
      <c r="D1273" s="11">
        <v>5.5</v>
      </c>
      <c r="E1273" s="12">
        <v>0.4</v>
      </c>
      <c r="F1273" s="7">
        <f t="shared" si="203"/>
        <v>13.75</v>
      </c>
      <c r="G1273" s="8">
        <v>0</v>
      </c>
      <c r="H1273" s="9">
        <v>0</v>
      </c>
      <c r="I1273" s="9">
        <v>1</v>
      </c>
      <c r="J1273" s="9">
        <v>0</v>
      </c>
      <c r="K1273" s="9">
        <v>0</v>
      </c>
      <c r="L1273" s="8">
        <v>2963</v>
      </c>
      <c r="M1273" s="9">
        <v>15</v>
      </c>
      <c r="N1273" s="9">
        <f t="shared" si="200"/>
        <v>2947</v>
      </c>
      <c r="O1273" s="9">
        <f t="shared" si="201"/>
        <v>24</v>
      </c>
      <c r="P1273" s="7">
        <v>13.3</v>
      </c>
      <c r="Q1273" s="7">
        <v>1</v>
      </c>
      <c r="R1273" s="9">
        <v>1</v>
      </c>
      <c r="S1273" s="9">
        <v>0</v>
      </c>
      <c r="T1273" s="9">
        <v>1</v>
      </c>
      <c r="U1273" s="9">
        <v>0</v>
      </c>
      <c r="V1273" s="9">
        <v>0</v>
      </c>
      <c r="W1273" s="25">
        <v>0</v>
      </c>
      <c r="X1273" s="9">
        <v>0</v>
      </c>
      <c r="Y1273" s="9">
        <v>1</v>
      </c>
      <c r="Z1273" s="25">
        <v>0</v>
      </c>
      <c r="AA1273" s="9">
        <v>0</v>
      </c>
      <c r="AB1273" s="25">
        <v>1</v>
      </c>
      <c r="AC1273" s="17">
        <v>1976</v>
      </c>
      <c r="AD1273" s="27">
        <v>8.5000000000000006E-2</v>
      </c>
      <c r="AE1273" s="27">
        <v>8.5000000000000006E-2</v>
      </c>
      <c r="AF1273" s="27">
        <v>0.33</v>
      </c>
      <c r="AG1273" s="34">
        <v>0.5</v>
      </c>
      <c r="AH1273" s="33">
        <v>1</v>
      </c>
      <c r="AI1273" s="15">
        <v>0</v>
      </c>
      <c r="AJ1273" s="27">
        <v>1</v>
      </c>
      <c r="AK1273" s="31">
        <v>0</v>
      </c>
      <c r="AL1273" t="s">
        <v>87</v>
      </c>
      <c r="AM1273" s="31" t="s">
        <v>87</v>
      </c>
      <c r="AN1273">
        <v>0</v>
      </c>
      <c r="AO1273" s="15">
        <v>1</v>
      </c>
      <c r="AP1273" t="s">
        <v>87</v>
      </c>
      <c r="AQ1273" s="15" t="s">
        <v>87</v>
      </c>
      <c r="AR1273" s="15" t="s">
        <v>129</v>
      </c>
      <c r="AS1273">
        <v>1</v>
      </c>
      <c r="AT1273">
        <v>0</v>
      </c>
      <c r="AU1273">
        <v>0</v>
      </c>
      <c r="AV1273">
        <v>0</v>
      </c>
      <c r="AW1273">
        <v>0</v>
      </c>
      <c r="AX1273">
        <v>0</v>
      </c>
      <c r="AY1273" s="15">
        <v>0</v>
      </c>
      <c r="AZ1273">
        <v>1</v>
      </c>
      <c r="BA1273">
        <v>0</v>
      </c>
      <c r="BB1273" s="15">
        <v>0</v>
      </c>
      <c r="BC1273">
        <v>18108</v>
      </c>
      <c r="BD1273">
        <v>1898</v>
      </c>
      <c r="BE1273" s="21">
        <v>0.91600000000000004</v>
      </c>
      <c r="BF1273" s="21">
        <f t="shared" si="204"/>
        <v>18.152999999999999</v>
      </c>
      <c r="BG1273">
        <v>1</v>
      </c>
      <c r="BH1273">
        <v>0</v>
      </c>
      <c r="BI1273">
        <v>0</v>
      </c>
      <c r="BJ1273">
        <v>0</v>
      </c>
      <c r="BK1273">
        <v>0</v>
      </c>
      <c r="BL1273" s="15">
        <v>0</v>
      </c>
      <c r="BM1273">
        <v>0</v>
      </c>
      <c r="BN1273">
        <v>1</v>
      </c>
      <c r="BO1273">
        <v>0</v>
      </c>
      <c r="BP1273" s="15">
        <v>0</v>
      </c>
      <c r="BQ1273">
        <v>0</v>
      </c>
      <c r="BR1273">
        <v>0</v>
      </c>
      <c r="BS1273" s="15">
        <v>0</v>
      </c>
      <c r="BT1273">
        <v>0</v>
      </c>
      <c r="BU1273">
        <v>0</v>
      </c>
      <c r="BV1273">
        <v>1</v>
      </c>
      <c r="BW1273">
        <v>1</v>
      </c>
      <c r="BX1273">
        <v>1</v>
      </c>
      <c r="BY1273">
        <v>0</v>
      </c>
      <c r="BZ1273">
        <v>0</v>
      </c>
      <c r="CA1273">
        <v>0</v>
      </c>
      <c r="CB1273">
        <v>0</v>
      </c>
      <c r="CC1273">
        <v>0</v>
      </c>
      <c r="CD1273">
        <v>1</v>
      </c>
      <c r="CE1273" s="15">
        <v>1</v>
      </c>
      <c r="CF1273">
        <v>3.5000000000000003E-2</v>
      </c>
      <c r="CG1273">
        <v>1789</v>
      </c>
      <c r="CH1273">
        <v>1</v>
      </c>
      <c r="CI1273">
        <v>0</v>
      </c>
      <c r="CJ1273">
        <v>16</v>
      </c>
      <c r="CK1273" s="28" t="s">
        <v>80</v>
      </c>
    </row>
    <row r="1274" spans="1:89" x14ac:dyDescent="0.35">
      <c r="A1274">
        <v>1273</v>
      </c>
      <c r="B1274">
        <v>82</v>
      </c>
      <c r="C1274" s="21" t="s">
        <v>251</v>
      </c>
      <c r="D1274" s="11">
        <v>6.1</v>
      </c>
      <c r="E1274" s="12">
        <v>0.5</v>
      </c>
      <c r="F1274" s="7">
        <f t="shared" si="203"/>
        <v>12.2</v>
      </c>
      <c r="G1274" s="8">
        <v>0</v>
      </c>
      <c r="H1274" s="9">
        <v>0</v>
      </c>
      <c r="I1274" s="9">
        <v>1</v>
      </c>
      <c r="J1274" s="9">
        <v>0</v>
      </c>
      <c r="K1274" s="9">
        <v>0</v>
      </c>
      <c r="L1274" s="8">
        <v>2040</v>
      </c>
      <c r="M1274" s="9">
        <v>15</v>
      </c>
      <c r="N1274" s="9">
        <f t="shared" si="200"/>
        <v>2024</v>
      </c>
      <c r="O1274" s="9">
        <f t="shared" si="201"/>
        <v>24</v>
      </c>
      <c r="P1274" s="7">
        <v>13.3</v>
      </c>
      <c r="Q1274" s="7">
        <v>1</v>
      </c>
      <c r="R1274" s="9">
        <v>1</v>
      </c>
      <c r="S1274" s="9">
        <v>0</v>
      </c>
      <c r="T1274" s="9">
        <v>1</v>
      </c>
      <c r="U1274" s="9">
        <v>0</v>
      </c>
      <c r="V1274" s="9">
        <v>0</v>
      </c>
      <c r="W1274" s="25">
        <v>0</v>
      </c>
      <c r="X1274" s="9">
        <v>0</v>
      </c>
      <c r="Y1274" s="9">
        <v>1</v>
      </c>
      <c r="Z1274" s="25">
        <v>0</v>
      </c>
      <c r="AA1274" s="9">
        <v>0</v>
      </c>
      <c r="AB1274" s="25">
        <v>1</v>
      </c>
      <c r="AC1274" s="17">
        <v>1976</v>
      </c>
      <c r="AD1274" s="27">
        <v>8.5000000000000006E-2</v>
      </c>
      <c r="AE1274" s="27">
        <v>8.5000000000000006E-2</v>
      </c>
      <c r="AF1274" s="27">
        <v>0.33</v>
      </c>
      <c r="AG1274" s="34">
        <v>0.5</v>
      </c>
      <c r="AH1274" s="33">
        <v>1</v>
      </c>
      <c r="AI1274" s="15">
        <v>0</v>
      </c>
      <c r="AJ1274" s="27">
        <v>1</v>
      </c>
      <c r="AK1274" s="31">
        <v>0</v>
      </c>
      <c r="AL1274" t="s">
        <v>87</v>
      </c>
      <c r="AM1274" s="31" t="s">
        <v>87</v>
      </c>
      <c r="AN1274">
        <v>0</v>
      </c>
      <c r="AO1274" s="15">
        <v>1</v>
      </c>
      <c r="AP1274" t="s">
        <v>87</v>
      </c>
      <c r="AQ1274" s="15" t="s">
        <v>87</v>
      </c>
      <c r="AR1274" s="15" t="s">
        <v>129</v>
      </c>
      <c r="AS1274">
        <v>1</v>
      </c>
      <c r="AT1274">
        <v>0</v>
      </c>
      <c r="AU1274">
        <v>0</v>
      </c>
      <c r="AV1274">
        <v>0</v>
      </c>
      <c r="AW1274">
        <v>0</v>
      </c>
      <c r="AX1274">
        <v>0</v>
      </c>
      <c r="AY1274" s="15">
        <v>0</v>
      </c>
      <c r="AZ1274">
        <v>1</v>
      </c>
      <c r="BA1274">
        <v>0</v>
      </c>
      <c r="BB1274" s="15">
        <v>0</v>
      </c>
      <c r="BC1274">
        <v>18108</v>
      </c>
      <c r="BD1274">
        <v>1898</v>
      </c>
      <c r="BE1274" s="21">
        <v>0.91600000000000004</v>
      </c>
      <c r="BF1274" s="21">
        <f t="shared" si="204"/>
        <v>18.152999999999999</v>
      </c>
      <c r="BG1274">
        <v>1</v>
      </c>
      <c r="BH1274">
        <v>0</v>
      </c>
      <c r="BI1274">
        <v>0</v>
      </c>
      <c r="BJ1274">
        <v>0</v>
      </c>
      <c r="BK1274">
        <v>0</v>
      </c>
      <c r="BL1274" s="15">
        <v>0</v>
      </c>
      <c r="BM1274">
        <v>0</v>
      </c>
      <c r="BN1274">
        <v>1</v>
      </c>
      <c r="BO1274">
        <v>0</v>
      </c>
      <c r="BP1274" s="15">
        <v>0</v>
      </c>
      <c r="BQ1274">
        <v>0</v>
      </c>
      <c r="BR1274">
        <v>0</v>
      </c>
      <c r="BS1274" s="15">
        <v>1</v>
      </c>
      <c r="BT1274">
        <v>0</v>
      </c>
      <c r="BU1274">
        <v>0</v>
      </c>
      <c r="BV1274">
        <v>1</v>
      </c>
      <c r="BW1274">
        <v>1</v>
      </c>
      <c r="BX1274">
        <v>1</v>
      </c>
      <c r="BY1274">
        <v>0</v>
      </c>
      <c r="BZ1274">
        <v>0</v>
      </c>
      <c r="CA1274">
        <v>0</v>
      </c>
      <c r="CB1274">
        <v>0</v>
      </c>
      <c r="CC1274">
        <v>0</v>
      </c>
      <c r="CD1274">
        <v>1</v>
      </c>
      <c r="CE1274" s="15">
        <v>1</v>
      </c>
      <c r="CF1274">
        <v>3.5000000000000003E-2</v>
      </c>
      <c r="CG1274">
        <v>1789</v>
      </c>
      <c r="CH1274">
        <v>1</v>
      </c>
      <c r="CI1274">
        <v>0</v>
      </c>
      <c r="CJ1274">
        <v>16</v>
      </c>
      <c r="CK1274" s="28" t="s">
        <v>80</v>
      </c>
    </row>
    <row r="1275" spans="1:89" x14ac:dyDescent="0.35">
      <c r="A1275">
        <v>1274</v>
      </c>
      <c r="B1275">
        <v>82</v>
      </c>
      <c r="C1275" s="21" t="s">
        <v>251</v>
      </c>
      <c r="D1275" s="11">
        <v>7.3</v>
      </c>
      <c r="E1275" s="12">
        <v>0.4</v>
      </c>
      <c r="F1275" s="7">
        <f t="shared" si="203"/>
        <v>18.25</v>
      </c>
      <c r="G1275" s="8">
        <v>0</v>
      </c>
      <c r="H1275" s="9">
        <v>0</v>
      </c>
      <c r="I1275" s="9">
        <v>1</v>
      </c>
      <c r="J1275" s="9">
        <v>0</v>
      </c>
      <c r="K1275" s="9">
        <v>0</v>
      </c>
      <c r="L1275" s="8">
        <v>3010</v>
      </c>
      <c r="M1275" s="9">
        <v>15</v>
      </c>
      <c r="N1275" s="9">
        <f t="shared" si="200"/>
        <v>2994</v>
      </c>
      <c r="O1275" s="9">
        <f t="shared" si="201"/>
        <v>24</v>
      </c>
      <c r="P1275" s="7">
        <v>13.3</v>
      </c>
      <c r="Q1275" s="7">
        <v>1</v>
      </c>
      <c r="R1275" s="9">
        <v>1</v>
      </c>
      <c r="S1275" s="9">
        <v>0</v>
      </c>
      <c r="T1275" s="9">
        <v>1</v>
      </c>
      <c r="U1275" s="9">
        <v>0</v>
      </c>
      <c r="V1275" s="9">
        <v>0</v>
      </c>
      <c r="W1275" s="25">
        <v>0</v>
      </c>
      <c r="X1275" s="9">
        <v>0</v>
      </c>
      <c r="Y1275" s="9">
        <v>1</v>
      </c>
      <c r="Z1275" s="25">
        <v>0</v>
      </c>
      <c r="AA1275" s="9">
        <v>0</v>
      </c>
      <c r="AB1275" s="25">
        <v>1</v>
      </c>
      <c r="AC1275" s="17">
        <v>1976</v>
      </c>
      <c r="AD1275" s="27">
        <v>8.5000000000000006E-2</v>
      </c>
      <c r="AE1275" s="27">
        <v>8.5000000000000006E-2</v>
      </c>
      <c r="AF1275" s="27">
        <v>0.33</v>
      </c>
      <c r="AG1275" s="34">
        <v>0.5</v>
      </c>
      <c r="AH1275" s="33">
        <v>1</v>
      </c>
      <c r="AI1275" s="15">
        <v>0</v>
      </c>
      <c r="AJ1275" s="27">
        <v>1</v>
      </c>
      <c r="AK1275" s="31">
        <v>0</v>
      </c>
      <c r="AL1275" t="s">
        <v>87</v>
      </c>
      <c r="AM1275" s="31" t="s">
        <v>87</v>
      </c>
      <c r="AN1275">
        <v>0</v>
      </c>
      <c r="AO1275" s="15">
        <v>1</v>
      </c>
      <c r="AP1275" t="s">
        <v>87</v>
      </c>
      <c r="AQ1275" s="15" t="s">
        <v>87</v>
      </c>
      <c r="AR1275" s="15" t="s">
        <v>129</v>
      </c>
      <c r="AS1275">
        <v>1</v>
      </c>
      <c r="AT1275">
        <v>0</v>
      </c>
      <c r="AU1275">
        <v>0</v>
      </c>
      <c r="AV1275">
        <v>0</v>
      </c>
      <c r="AW1275">
        <v>0</v>
      </c>
      <c r="AX1275">
        <v>0</v>
      </c>
      <c r="AY1275" s="15">
        <v>0</v>
      </c>
      <c r="AZ1275">
        <v>1</v>
      </c>
      <c r="BA1275">
        <v>0</v>
      </c>
      <c r="BB1275" s="15">
        <v>0</v>
      </c>
      <c r="BC1275">
        <v>18108</v>
      </c>
      <c r="BD1275">
        <v>1898</v>
      </c>
      <c r="BE1275" s="21">
        <v>0.91600000000000004</v>
      </c>
      <c r="BF1275" s="21">
        <f t="shared" si="204"/>
        <v>18.152999999999999</v>
      </c>
      <c r="BG1275">
        <v>1</v>
      </c>
      <c r="BH1275">
        <v>0</v>
      </c>
      <c r="BI1275">
        <v>0</v>
      </c>
      <c r="BJ1275">
        <v>0</v>
      </c>
      <c r="BK1275">
        <v>0</v>
      </c>
      <c r="BL1275" s="15">
        <v>0</v>
      </c>
      <c r="BM1275">
        <v>0</v>
      </c>
      <c r="BN1275">
        <v>1</v>
      </c>
      <c r="BO1275">
        <v>0</v>
      </c>
      <c r="BP1275" s="15">
        <v>0</v>
      </c>
      <c r="BQ1275">
        <v>0</v>
      </c>
      <c r="BR1275">
        <v>0</v>
      </c>
      <c r="BS1275" s="15">
        <v>1</v>
      </c>
      <c r="BT1275">
        <v>0</v>
      </c>
      <c r="BU1275">
        <v>0</v>
      </c>
      <c r="BV1275">
        <v>1</v>
      </c>
      <c r="BW1275">
        <v>1</v>
      </c>
      <c r="BX1275">
        <v>1</v>
      </c>
      <c r="BY1275">
        <v>0</v>
      </c>
      <c r="BZ1275">
        <v>0</v>
      </c>
      <c r="CA1275">
        <v>0</v>
      </c>
      <c r="CB1275">
        <v>0</v>
      </c>
      <c r="CC1275">
        <v>0</v>
      </c>
      <c r="CD1275">
        <v>1</v>
      </c>
      <c r="CE1275" s="15">
        <v>1</v>
      </c>
      <c r="CF1275">
        <v>3.5000000000000003E-2</v>
      </c>
      <c r="CG1275">
        <v>1789</v>
      </c>
      <c r="CH1275">
        <v>1</v>
      </c>
      <c r="CI1275">
        <v>0</v>
      </c>
      <c r="CJ1275">
        <v>16</v>
      </c>
      <c r="CK1275" s="28" t="s">
        <v>80</v>
      </c>
    </row>
    <row r="1276" spans="1:89" x14ac:dyDescent="0.35">
      <c r="A1276">
        <v>1275</v>
      </c>
      <c r="B1276">
        <v>82</v>
      </c>
      <c r="C1276" s="21" t="s">
        <v>251</v>
      </c>
      <c r="D1276" s="11">
        <v>7.3</v>
      </c>
      <c r="E1276" s="12">
        <v>0.4</v>
      </c>
      <c r="F1276" s="7">
        <f t="shared" si="203"/>
        <v>18.25</v>
      </c>
      <c r="G1276" s="8">
        <v>0</v>
      </c>
      <c r="H1276" s="9">
        <v>0</v>
      </c>
      <c r="I1276" s="9">
        <v>1</v>
      </c>
      <c r="J1276" s="9">
        <v>0</v>
      </c>
      <c r="K1276" s="9">
        <v>0</v>
      </c>
      <c r="L1276" s="8">
        <v>3010</v>
      </c>
      <c r="M1276" s="9">
        <v>15</v>
      </c>
      <c r="N1276" s="9">
        <f t="shared" si="200"/>
        <v>2994</v>
      </c>
      <c r="O1276" s="9">
        <f t="shared" si="201"/>
        <v>24</v>
      </c>
      <c r="P1276" s="7">
        <v>13.3</v>
      </c>
      <c r="Q1276" s="7">
        <v>1</v>
      </c>
      <c r="R1276" s="9">
        <v>1</v>
      </c>
      <c r="S1276" s="9">
        <v>0</v>
      </c>
      <c r="T1276" s="9">
        <v>1</v>
      </c>
      <c r="U1276" s="9">
        <v>0</v>
      </c>
      <c r="V1276" s="9">
        <v>0</v>
      </c>
      <c r="W1276" s="25">
        <v>0</v>
      </c>
      <c r="X1276" s="9">
        <v>0</v>
      </c>
      <c r="Y1276" s="9">
        <v>1</v>
      </c>
      <c r="Z1276" s="25">
        <v>0</v>
      </c>
      <c r="AA1276" s="9">
        <v>0</v>
      </c>
      <c r="AB1276" s="25">
        <v>1</v>
      </c>
      <c r="AC1276" s="17">
        <v>1976</v>
      </c>
      <c r="AD1276" s="27">
        <v>8.5000000000000006E-2</v>
      </c>
      <c r="AE1276" s="27">
        <v>8.5000000000000006E-2</v>
      </c>
      <c r="AF1276" s="27">
        <v>0.33</v>
      </c>
      <c r="AG1276" s="34">
        <v>0.5</v>
      </c>
      <c r="AH1276" s="33">
        <v>1</v>
      </c>
      <c r="AI1276" s="15">
        <v>0</v>
      </c>
      <c r="AJ1276" s="27">
        <v>1</v>
      </c>
      <c r="AK1276" s="31">
        <v>0</v>
      </c>
      <c r="AL1276" t="s">
        <v>87</v>
      </c>
      <c r="AM1276" s="31" t="s">
        <v>87</v>
      </c>
      <c r="AN1276">
        <v>0</v>
      </c>
      <c r="AO1276" s="15">
        <v>1</v>
      </c>
      <c r="AP1276" t="s">
        <v>87</v>
      </c>
      <c r="AQ1276" s="15" t="s">
        <v>87</v>
      </c>
      <c r="AR1276" s="15" t="s">
        <v>129</v>
      </c>
      <c r="AS1276">
        <v>1</v>
      </c>
      <c r="AT1276">
        <v>0</v>
      </c>
      <c r="AU1276">
        <v>0</v>
      </c>
      <c r="AV1276">
        <v>0</v>
      </c>
      <c r="AW1276">
        <v>0</v>
      </c>
      <c r="AX1276">
        <v>0</v>
      </c>
      <c r="AY1276" s="15">
        <v>0</v>
      </c>
      <c r="AZ1276">
        <v>1</v>
      </c>
      <c r="BA1276">
        <v>0</v>
      </c>
      <c r="BB1276" s="15">
        <v>0</v>
      </c>
      <c r="BC1276">
        <v>18108</v>
      </c>
      <c r="BD1276">
        <v>1898</v>
      </c>
      <c r="BE1276" s="21">
        <v>0.91600000000000004</v>
      </c>
      <c r="BF1276" s="21">
        <f t="shared" si="204"/>
        <v>18.152999999999999</v>
      </c>
      <c r="BG1276">
        <v>1</v>
      </c>
      <c r="BH1276">
        <v>0</v>
      </c>
      <c r="BI1276">
        <v>0</v>
      </c>
      <c r="BJ1276">
        <v>0</v>
      </c>
      <c r="BK1276">
        <v>0</v>
      </c>
      <c r="BL1276" s="15">
        <v>0</v>
      </c>
      <c r="BM1276">
        <v>0</v>
      </c>
      <c r="BN1276">
        <v>1</v>
      </c>
      <c r="BO1276">
        <v>0</v>
      </c>
      <c r="BP1276" s="15">
        <v>0</v>
      </c>
      <c r="BQ1276">
        <v>0</v>
      </c>
      <c r="BR1276">
        <v>0</v>
      </c>
      <c r="BS1276" s="15">
        <v>1</v>
      </c>
      <c r="BT1276">
        <v>0</v>
      </c>
      <c r="BU1276">
        <v>0</v>
      </c>
      <c r="BV1276">
        <v>1</v>
      </c>
      <c r="BW1276">
        <v>1</v>
      </c>
      <c r="BX1276">
        <v>1</v>
      </c>
      <c r="BY1276">
        <v>0</v>
      </c>
      <c r="BZ1276">
        <v>0</v>
      </c>
      <c r="CA1276">
        <v>0</v>
      </c>
      <c r="CB1276">
        <v>0</v>
      </c>
      <c r="CC1276">
        <v>0</v>
      </c>
      <c r="CD1276">
        <v>1</v>
      </c>
      <c r="CE1276" s="15">
        <v>1</v>
      </c>
      <c r="CF1276">
        <v>3.5000000000000003E-2</v>
      </c>
      <c r="CG1276">
        <v>1789</v>
      </c>
      <c r="CH1276">
        <v>1</v>
      </c>
      <c r="CI1276">
        <v>0</v>
      </c>
      <c r="CJ1276">
        <v>16</v>
      </c>
      <c r="CK1276" s="28" t="s">
        <v>80</v>
      </c>
    </row>
    <row r="1277" spans="1:89" x14ac:dyDescent="0.35">
      <c r="A1277">
        <v>1276</v>
      </c>
      <c r="B1277">
        <v>82</v>
      </c>
      <c r="C1277" s="21" t="s">
        <v>251</v>
      </c>
      <c r="D1277" s="11">
        <v>7.6</v>
      </c>
      <c r="E1277" s="12">
        <v>0.6</v>
      </c>
      <c r="F1277" s="7">
        <f t="shared" si="203"/>
        <v>12.666666666666666</v>
      </c>
      <c r="G1277" s="8">
        <v>0</v>
      </c>
      <c r="H1277" s="9">
        <v>0</v>
      </c>
      <c r="I1277" s="9">
        <v>1</v>
      </c>
      <c r="J1277" s="9">
        <v>0</v>
      </c>
      <c r="K1277" s="9">
        <v>0</v>
      </c>
      <c r="L1277" s="8">
        <v>2037</v>
      </c>
      <c r="M1277" s="9">
        <v>15</v>
      </c>
      <c r="N1277" s="9">
        <f t="shared" si="200"/>
        <v>2021</v>
      </c>
      <c r="O1277" s="9">
        <f t="shared" si="201"/>
        <v>24</v>
      </c>
      <c r="P1277" s="7">
        <v>13.3</v>
      </c>
      <c r="Q1277" s="7">
        <v>1</v>
      </c>
      <c r="R1277" s="9">
        <v>1</v>
      </c>
      <c r="S1277" s="9">
        <v>0</v>
      </c>
      <c r="T1277" s="9">
        <v>1</v>
      </c>
      <c r="U1277" s="9">
        <v>0</v>
      </c>
      <c r="V1277" s="9">
        <v>0</v>
      </c>
      <c r="W1277" s="25">
        <v>0</v>
      </c>
      <c r="X1277" s="9">
        <v>0</v>
      </c>
      <c r="Y1277" s="9">
        <v>1</v>
      </c>
      <c r="Z1277" s="25">
        <v>0</v>
      </c>
      <c r="AA1277" s="9">
        <v>0</v>
      </c>
      <c r="AB1277" s="25">
        <v>1</v>
      </c>
      <c r="AC1277" s="17">
        <v>1976</v>
      </c>
      <c r="AD1277" s="27">
        <v>8.5000000000000006E-2</v>
      </c>
      <c r="AE1277" s="27">
        <v>8.5000000000000006E-2</v>
      </c>
      <c r="AF1277" s="27">
        <v>0.33</v>
      </c>
      <c r="AG1277" s="34">
        <v>0.5</v>
      </c>
      <c r="AH1277" s="33">
        <v>1</v>
      </c>
      <c r="AI1277" s="15">
        <v>0</v>
      </c>
      <c r="AJ1277" s="27">
        <v>1</v>
      </c>
      <c r="AK1277" s="31">
        <v>0</v>
      </c>
      <c r="AL1277" t="s">
        <v>87</v>
      </c>
      <c r="AM1277" s="31" t="s">
        <v>87</v>
      </c>
      <c r="AN1277">
        <v>0</v>
      </c>
      <c r="AO1277" s="15">
        <v>1</v>
      </c>
      <c r="AP1277" t="s">
        <v>87</v>
      </c>
      <c r="AQ1277" s="15" t="s">
        <v>87</v>
      </c>
      <c r="AR1277" s="15" t="s">
        <v>129</v>
      </c>
      <c r="AS1277">
        <v>1</v>
      </c>
      <c r="AT1277">
        <v>0</v>
      </c>
      <c r="AU1277">
        <v>0</v>
      </c>
      <c r="AV1277">
        <v>0</v>
      </c>
      <c r="AW1277">
        <v>0</v>
      </c>
      <c r="AX1277">
        <v>0</v>
      </c>
      <c r="AY1277" s="15">
        <v>0</v>
      </c>
      <c r="AZ1277">
        <v>1</v>
      </c>
      <c r="BA1277">
        <v>0</v>
      </c>
      <c r="BB1277" s="15">
        <v>0</v>
      </c>
      <c r="BC1277">
        <v>18108</v>
      </c>
      <c r="BD1277">
        <v>1898</v>
      </c>
      <c r="BE1277" s="21">
        <v>0.91600000000000004</v>
      </c>
      <c r="BF1277" s="21">
        <v>16.5</v>
      </c>
      <c r="BG1277">
        <v>1</v>
      </c>
      <c r="BH1277">
        <v>0</v>
      </c>
      <c r="BI1277">
        <v>0</v>
      </c>
      <c r="BJ1277">
        <v>0</v>
      </c>
      <c r="BK1277">
        <v>0</v>
      </c>
      <c r="BL1277" s="15">
        <v>0</v>
      </c>
      <c r="BM1277">
        <v>0</v>
      </c>
      <c r="BN1277">
        <v>1</v>
      </c>
      <c r="BO1277">
        <v>0</v>
      </c>
      <c r="BP1277" s="15">
        <v>0</v>
      </c>
      <c r="BQ1277">
        <v>0</v>
      </c>
      <c r="BR1277">
        <v>0</v>
      </c>
      <c r="BS1277" s="15">
        <v>0</v>
      </c>
      <c r="BT1277">
        <v>0</v>
      </c>
      <c r="BU1277">
        <v>0</v>
      </c>
      <c r="BV1277">
        <v>1</v>
      </c>
      <c r="BW1277">
        <v>1</v>
      </c>
      <c r="BX1277">
        <v>1</v>
      </c>
      <c r="BY1277">
        <v>0</v>
      </c>
      <c r="BZ1277">
        <v>0</v>
      </c>
      <c r="CA1277">
        <v>0</v>
      </c>
      <c r="CB1277">
        <v>0</v>
      </c>
      <c r="CC1277">
        <v>0</v>
      </c>
      <c r="CD1277">
        <v>1</v>
      </c>
      <c r="CE1277" s="15">
        <v>1</v>
      </c>
      <c r="CF1277">
        <v>3.5000000000000003E-2</v>
      </c>
      <c r="CG1277">
        <v>1789</v>
      </c>
      <c r="CH1277">
        <v>1</v>
      </c>
      <c r="CI1277">
        <v>0</v>
      </c>
      <c r="CJ1277">
        <v>16</v>
      </c>
      <c r="CK1277" s="28" t="s">
        <v>80</v>
      </c>
    </row>
    <row r="1278" spans="1:89" x14ac:dyDescent="0.35">
      <c r="A1278">
        <v>1277</v>
      </c>
      <c r="B1278">
        <v>82</v>
      </c>
      <c r="C1278" s="21" t="s">
        <v>251</v>
      </c>
      <c r="D1278" s="11">
        <v>13.2</v>
      </c>
      <c r="E1278" s="12">
        <v>4.9000000000000004</v>
      </c>
      <c r="F1278" s="7">
        <f t="shared" si="203"/>
        <v>2.6938775510204076</v>
      </c>
      <c r="G1278" s="8">
        <v>0</v>
      </c>
      <c r="H1278" s="9">
        <v>0</v>
      </c>
      <c r="I1278" s="9">
        <v>1</v>
      </c>
      <c r="J1278" s="9">
        <v>0</v>
      </c>
      <c r="K1278" s="9">
        <v>0</v>
      </c>
      <c r="L1278" s="8">
        <v>3010</v>
      </c>
      <c r="M1278" s="9">
        <v>15</v>
      </c>
      <c r="N1278" s="9">
        <f t="shared" si="200"/>
        <v>2994</v>
      </c>
      <c r="O1278" s="9">
        <f t="shared" si="201"/>
        <v>24</v>
      </c>
      <c r="P1278" s="7">
        <v>13.3</v>
      </c>
      <c r="Q1278" s="7">
        <v>1</v>
      </c>
      <c r="R1278" s="9">
        <v>1</v>
      </c>
      <c r="S1278" s="9">
        <v>0</v>
      </c>
      <c r="T1278" s="9">
        <v>1</v>
      </c>
      <c r="U1278" s="9">
        <v>0</v>
      </c>
      <c r="V1278" s="9">
        <v>0</v>
      </c>
      <c r="W1278" s="25">
        <v>0</v>
      </c>
      <c r="X1278" s="9">
        <v>0</v>
      </c>
      <c r="Y1278" s="9">
        <v>1</v>
      </c>
      <c r="Z1278" s="25">
        <v>0</v>
      </c>
      <c r="AA1278" s="9">
        <v>0</v>
      </c>
      <c r="AB1278" s="25">
        <v>1</v>
      </c>
      <c r="AC1278" s="17">
        <v>1976</v>
      </c>
      <c r="AD1278" s="27">
        <v>8.5000000000000006E-2</v>
      </c>
      <c r="AE1278" s="27">
        <v>8.5000000000000006E-2</v>
      </c>
      <c r="AF1278" s="27">
        <v>0.33</v>
      </c>
      <c r="AG1278" s="34">
        <v>0.5</v>
      </c>
      <c r="AH1278" s="33">
        <v>1</v>
      </c>
      <c r="AI1278" s="15">
        <v>0</v>
      </c>
      <c r="AJ1278" s="27">
        <v>1</v>
      </c>
      <c r="AK1278" s="31">
        <v>0</v>
      </c>
      <c r="AL1278" t="s">
        <v>87</v>
      </c>
      <c r="AM1278" s="31" t="s">
        <v>87</v>
      </c>
      <c r="AN1278">
        <v>0</v>
      </c>
      <c r="AO1278" s="15">
        <v>1</v>
      </c>
      <c r="AP1278" t="s">
        <v>87</v>
      </c>
      <c r="AQ1278" s="15" t="s">
        <v>87</v>
      </c>
      <c r="AR1278" s="15" t="s">
        <v>129</v>
      </c>
      <c r="AS1278">
        <v>1</v>
      </c>
      <c r="AT1278">
        <v>0</v>
      </c>
      <c r="AU1278">
        <v>0</v>
      </c>
      <c r="AV1278">
        <v>0</v>
      </c>
      <c r="AW1278">
        <v>0</v>
      </c>
      <c r="AX1278">
        <v>0</v>
      </c>
      <c r="AY1278" s="15">
        <v>0</v>
      </c>
      <c r="AZ1278">
        <v>1</v>
      </c>
      <c r="BA1278">
        <v>0</v>
      </c>
      <c r="BB1278" s="15">
        <v>0</v>
      </c>
      <c r="BC1278">
        <v>18108</v>
      </c>
      <c r="BD1278">
        <v>1898</v>
      </c>
      <c r="BE1278" s="21">
        <v>0.91600000000000004</v>
      </c>
      <c r="BF1278" s="21">
        <f t="shared" ref="BF1278:BF1283" si="205">14.5*0.255+16.5*0.241+19*0.246+22.5*0.258</f>
        <v>18.152999999999999</v>
      </c>
      <c r="BG1278">
        <v>0</v>
      </c>
      <c r="BH1278">
        <v>0</v>
      </c>
      <c r="BI1278">
        <v>0</v>
      </c>
      <c r="BJ1278">
        <v>0</v>
      </c>
      <c r="BK1278">
        <v>0</v>
      </c>
      <c r="BL1278" s="15">
        <v>1</v>
      </c>
      <c r="BM1278">
        <v>0</v>
      </c>
      <c r="BN1278">
        <v>1</v>
      </c>
      <c r="BO1278">
        <v>0</v>
      </c>
      <c r="BP1278" s="15">
        <v>0</v>
      </c>
      <c r="BQ1278">
        <v>0</v>
      </c>
      <c r="BR1278">
        <v>0</v>
      </c>
      <c r="BS1278" s="15">
        <v>0</v>
      </c>
      <c r="BT1278">
        <v>0</v>
      </c>
      <c r="BU1278">
        <v>0</v>
      </c>
      <c r="BV1278">
        <v>1</v>
      </c>
      <c r="BW1278">
        <v>1</v>
      </c>
      <c r="BX1278">
        <v>1</v>
      </c>
      <c r="BY1278">
        <v>0</v>
      </c>
      <c r="BZ1278">
        <v>0</v>
      </c>
      <c r="CA1278">
        <v>0</v>
      </c>
      <c r="CB1278">
        <v>0</v>
      </c>
      <c r="CC1278">
        <v>0</v>
      </c>
      <c r="CD1278">
        <v>1</v>
      </c>
      <c r="CE1278" s="15">
        <v>1</v>
      </c>
      <c r="CF1278">
        <v>3.5000000000000003E-2</v>
      </c>
      <c r="CG1278">
        <v>1789</v>
      </c>
      <c r="CH1278">
        <v>1</v>
      </c>
      <c r="CI1278">
        <v>0</v>
      </c>
      <c r="CJ1278">
        <v>16</v>
      </c>
      <c r="CK1278" s="28" t="s">
        <v>80</v>
      </c>
    </row>
    <row r="1279" spans="1:89" x14ac:dyDescent="0.35">
      <c r="A1279">
        <v>1278</v>
      </c>
      <c r="B1279">
        <v>82</v>
      </c>
      <c r="C1279" s="21" t="s">
        <v>251</v>
      </c>
      <c r="D1279" s="11">
        <v>11.7</v>
      </c>
      <c r="E1279" s="12">
        <v>6.1</v>
      </c>
      <c r="F1279" s="7">
        <f t="shared" si="203"/>
        <v>1.9180327868852458</v>
      </c>
      <c r="G1279" s="8">
        <v>0</v>
      </c>
      <c r="H1279" s="9">
        <v>0</v>
      </c>
      <c r="I1279" s="9">
        <v>1</v>
      </c>
      <c r="J1279" s="9">
        <v>0</v>
      </c>
      <c r="K1279" s="9">
        <v>0</v>
      </c>
      <c r="L1279" s="8">
        <v>2639</v>
      </c>
      <c r="M1279" s="9">
        <v>15</v>
      </c>
      <c r="N1279" s="9">
        <f t="shared" si="200"/>
        <v>2623</v>
      </c>
      <c r="O1279" s="9">
        <f t="shared" si="201"/>
        <v>24</v>
      </c>
      <c r="P1279" s="7">
        <v>13.3</v>
      </c>
      <c r="Q1279" s="7">
        <v>1</v>
      </c>
      <c r="R1279" s="9">
        <v>1</v>
      </c>
      <c r="S1279" s="9">
        <v>0</v>
      </c>
      <c r="T1279" s="9">
        <v>1</v>
      </c>
      <c r="U1279" s="9">
        <v>0</v>
      </c>
      <c r="V1279" s="9">
        <v>0</v>
      </c>
      <c r="W1279" s="25">
        <v>0</v>
      </c>
      <c r="X1279" s="9">
        <v>0</v>
      </c>
      <c r="Y1279" s="9">
        <v>1</v>
      </c>
      <c r="Z1279" s="25">
        <v>0</v>
      </c>
      <c r="AA1279" s="9">
        <v>0</v>
      </c>
      <c r="AB1279" s="25">
        <v>1</v>
      </c>
      <c r="AC1279" s="17">
        <v>1978</v>
      </c>
      <c r="AD1279" s="27">
        <v>8.5000000000000006E-2</v>
      </c>
      <c r="AE1279" s="27">
        <v>8.5000000000000006E-2</v>
      </c>
      <c r="AF1279" s="27">
        <v>0.33</v>
      </c>
      <c r="AG1279" s="34">
        <v>0.5</v>
      </c>
      <c r="AH1279" s="33">
        <v>1</v>
      </c>
      <c r="AI1279" s="15">
        <v>0</v>
      </c>
      <c r="AJ1279" s="27">
        <v>1</v>
      </c>
      <c r="AK1279" s="31">
        <v>0</v>
      </c>
      <c r="AL1279" t="s">
        <v>87</v>
      </c>
      <c r="AM1279" s="31" t="s">
        <v>87</v>
      </c>
      <c r="AN1279">
        <v>0</v>
      </c>
      <c r="AO1279" s="15">
        <v>1</v>
      </c>
      <c r="AP1279" t="s">
        <v>87</v>
      </c>
      <c r="AQ1279" s="15" t="s">
        <v>87</v>
      </c>
      <c r="AR1279" s="15" t="s">
        <v>129</v>
      </c>
      <c r="AS1279">
        <v>1</v>
      </c>
      <c r="AT1279">
        <v>0</v>
      </c>
      <c r="AU1279">
        <v>0</v>
      </c>
      <c r="AV1279">
        <v>0</v>
      </c>
      <c r="AW1279">
        <v>0</v>
      </c>
      <c r="AX1279">
        <v>0</v>
      </c>
      <c r="AY1279" s="15">
        <v>0</v>
      </c>
      <c r="AZ1279">
        <v>1</v>
      </c>
      <c r="BA1279">
        <v>0</v>
      </c>
      <c r="BB1279" s="15">
        <v>0</v>
      </c>
      <c r="BC1279">
        <v>19296</v>
      </c>
      <c r="BD1279">
        <v>1908</v>
      </c>
      <c r="BE1279" s="21">
        <v>0.91600000000000004</v>
      </c>
      <c r="BF1279" s="21">
        <f t="shared" si="205"/>
        <v>18.152999999999999</v>
      </c>
      <c r="BG1279">
        <v>0</v>
      </c>
      <c r="BH1279">
        <v>0</v>
      </c>
      <c r="BI1279">
        <v>0</v>
      </c>
      <c r="BJ1279">
        <v>0</v>
      </c>
      <c r="BK1279">
        <v>0</v>
      </c>
      <c r="BL1279" s="15">
        <v>1</v>
      </c>
      <c r="BM1279">
        <v>0</v>
      </c>
      <c r="BN1279">
        <v>1</v>
      </c>
      <c r="BO1279">
        <v>0</v>
      </c>
      <c r="BP1279" s="15">
        <v>0</v>
      </c>
      <c r="BQ1279">
        <v>0</v>
      </c>
      <c r="BR1279">
        <v>0</v>
      </c>
      <c r="BS1279" s="15">
        <v>0</v>
      </c>
      <c r="BT1279">
        <v>0</v>
      </c>
      <c r="BU1279">
        <v>0</v>
      </c>
      <c r="BV1279">
        <v>1</v>
      </c>
      <c r="BW1279">
        <v>1</v>
      </c>
      <c r="BX1279">
        <v>1</v>
      </c>
      <c r="BY1279">
        <v>0</v>
      </c>
      <c r="BZ1279">
        <v>0</v>
      </c>
      <c r="CA1279">
        <v>0</v>
      </c>
      <c r="CB1279">
        <v>0</v>
      </c>
      <c r="CC1279">
        <v>0</v>
      </c>
      <c r="CD1279">
        <v>1</v>
      </c>
      <c r="CE1279" s="15">
        <v>1</v>
      </c>
      <c r="CF1279">
        <v>3.5000000000000003E-2</v>
      </c>
      <c r="CG1279">
        <v>1789</v>
      </c>
      <c r="CH1279">
        <v>1</v>
      </c>
      <c r="CI1279">
        <v>0</v>
      </c>
      <c r="CJ1279">
        <v>16</v>
      </c>
      <c r="CK1279" s="28" t="s">
        <v>80</v>
      </c>
    </row>
    <row r="1280" spans="1:89" x14ac:dyDescent="0.35">
      <c r="A1280">
        <v>1279</v>
      </c>
      <c r="B1280">
        <v>82</v>
      </c>
      <c r="C1280" s="21" t="s">
        <v>251</v>
      </c>
      <c r="D1280" s="11">
        <v>13.6</v>
      </c>
      <c r="E1280" s="12">
        <v>7.8</v>
      </c>
      <c r="F1280" s="7">
        <f t="shared" si="203"/>
        <v>1.7435897435897436</v>
      </c>
      <c r="G1280" s="8">
        <v>0</v>
      </c>
      <c r="H1280" s="9">
        <v>0</v>
      </c>
      <c r="I1280" s="9">
        <v>1</v>
      </c>
      <c r="J1280" s="9">
        <v>0</v>
      </c>
      <c r="K1280" s="9">
        <v>0</v>
      </c>
      <c r="L1280" s="8">
        <v>2963</v>
      </c>
      <c r="M1280" s="9">
        <v>15</v>
      </c>
      <c r="N1280" s="9">
        <f t="shared" si="200"/>
        <v>2947</v>
      </c>
      <c r="O1280" s="9">
        <f t="shared" si="201"/>
        <v>24</v>
      </c>
      <c r="P1280" s="7">
        <v>13.3</v>
      </c>
      <c r="Q1280" s="7">
        <v>1</v>
      </c>
      <c r="R1280" s="9">
        <v>1</v>
      </c>
      <c r="S1280" s="9">
        <v>0</v>
      </c>
      <c r="T1280" s="9">
        <v>1</v>
      </c>
      <c r="U1280" s="9">
        <v>0</v>
      </c>
      <c r="V1280" s="9">
        <v>0</v>
      </c>
      <c r="W1280" s="25">
        <v>0</v>
      </c>
      <c r="X1280" s="9">
        <v>0</v>
      </c>
      <c r="Y1280" s="9">
        <v>1</v>
      </c>
      <c r="Z1280" s="25">
        <v>0</v>
      </c>
      <c r="AA1280" s="9">
        <v>0</v>
      </c>
      <c r="AB1280" s="25">
        <v>1</v>
      </c>
      <c r="AC1280" s="17">
        <v>1976</v>
      </c>
      <c r="AD1280" s="27">
        <v>8.5000000000000006E-2</v>
      </c>
      <c r="AE1280" s="27">
        <v>8.5000000000000006E-2</v>
      </c>
      <c r="AF1280" s="27">
        <v>0.33</v>
      </c>
      <c r="AG1280" s="34">
        <v>0.5</v>
      </c>
      <c r="AH1280" s="33">
        <v>1</v>
      </c>
      <c r="AI1280" s="15">
        <v>0</v>
      </c>
      <c r="AJ1280" s="27">
        <v>1</v>
      </c>
      <c r="AK1280" s="31">
        <v>0</v>
      </c>
      <c r="AL1280" t="s">
        <v>87</v>
      </c>
      <c r="AM1280" s="31" t="s">
        <v>87</v>
      </c>
      <c r="AN1280">
        <v>0</v>
      </c>
      <c r="AO1280" s="15">
        <v>1</v>
      </c>
      <c r="AP1280" t="s">
        <v>87</v>
      </c>
      <c r="AQ1280" s="15" t="s">
        <v>87</v>
      </c>
      <c r="AR1280" s="15" t="s">
        <v>129</v>
      </c>
      <c r="AS1280">
        <v>1</v>
      </c>
      <c r="AT1280">
        <v>0</v>
      </c>
      <c r="AU1280">
        <v>0</v>
      </c>
      <c r="AV1280">
        <v>0</v>
      </c>
      <c r="AW1280">
        <v>0</v>
      </c>
      <c r="AX1280">
        <v>0</v>
      </c>
      <c r="AY1280" s="15">
        <v>0</v>
      </c>
      <c r="AZ1280">
        <v>1</v>
      </c>
      <c r="BA1280">
        <v>0</v>
      </c>
      <c r="BB1280" s="15">
        <v>0</v>
      </c>
      <c r="BC1280">
        <v>18108</v>
      </c>
      <c r="BD1280">
        <v>1898</v>
      </c>
      <c r="BE1280" s="21">
        <v>0.91600000000000004</v>
      </c>
      <c r="BF1280" s="21">
        <f t="shared" si="205"/>
        <v>18.152999999999999</v>
      </c>
      <c r="BG1280">
        <v>0</v>
      </c>
      <c r="BH1280">
        <v>0</v>
      </c>
      <c r="BI1280">
        <v>0</v>
      </c>
      <c r="BJ1280">
        <v>0</v>
      </c>
      <c r="BK1280">
        <v>0</v>
      </c>
      <c r="BL1280" s="15">
        <v>1</v>
      </c>
      <c r="BM1280">
        <v>0</v>
      </c>
      <c r="BN1280">
        <v>1</v>
      </c>
      <c r="BO1280">
        <v>0</v>
      </c>
      <c r="BP1280" s="15">
        <v>0</v>
      </c>
      <c r="BQ1280">
        <v>0</v>
      </c>
      <c r="BR1280">
        <v>0</v>
      </c>
      <c r="BS1280" s="15">
        <v>0</v>
      </c>
      <c r="BT1280">
        <v>0</v>
      </c>
      <c r="BU1280">
        <v>0</v>
      </c>
      <c r="BV1280">
        <v>1</v>
      </c>
      <c r="BW1280">
        <v>1</v>
      </c>
      <c r="BX1280">
        <v>1</v>
      </c>
      <c r="BY1280">
        <v>0</v>
      </c>
      <c r="BZ1280">
        <v>0</v>
      </c>
      <c r="CA1280">
        <v>0</v>
      </c>
      <c r="CB1280">
        <v>0</v>
      </c>
      <c r="CC1280">
        <v>0</v>
      </c>
      <c r="CD1280">
        <v>1</v>
      </c>
      <c r="CE1280" s="15">
        <v>1</v>
      </c>
      <c r="CF1280">
        <v>3.5000000000000003E-2</v>
      </c>
      <c r="CG1280">
        <v>1789</v>
      </c>
      <c r="CH1280">
        <v>1</v>
      </c>
      <c r="CI1280">
        <v>0</v>
      </c>
      <c r="CJ1280">
        <v>16</v>
      </c>
      <c r="CK1280" s="28" t="s">
        <v>80</v>
      </c>
    </row>
    <row r="1281" spans="1:89" x14ac:dyDescent="0.35">
      <c r="A1281">
        <v>1280</v>
      </c>
      <c r="B1281">
        <v>82</v>
      </c>
      <c r="C1281" s="21" t="s">
        <v>251</v>
      </c>
      <c r="D1281" s="11">
        <v>8.9</v>
      </c>
      <c r="E1281" s="12">
        <v>8.5</v>
      </c>
      <c r="F1281" s="7">
        <f t="shared" si="203"/>
        <v>1.0470588235294118</v>
      </c>
      <c r="G1281" s="8">
        <v>0</v>
      </c>
      <c r="H1281" s="9">
        <v>0</v>
      </c>
      <c r="I1281" s="9">
        <v>1</v>
      </c>
      <c r="J1281" s="9">
        <v>0</v>
      </c>
      <c r="K1281" s="9">
        <v>0</v>
      </c>
      <c r="L1281" s="8">
        <v>2040</v>
      </c>
      <c r="M1281" s="9">
        <v>15</v>
      </c>
      <c r="N1281" s="9">
        <f t="shared" si="200"/>
        <v>2024</v>
      </c>
      <c r="O1281" s="9">
        <f t="shared" si="201"/>
        <v>24</v>
      </c>
      <c r="P1281" s="7">
        <v>13.3</v>
      </c>
      <c r="Q1281" s="7">
        <v>1</v>
      </c>
      <c r="R1281" s="9">
        <v>1</v>
      </c>
      <c r="S1281" s="9">
        <v>0</v>
      </c>
      <c r="T1281" s="9">
        <v>1</v>
      </c>
      <c r="U1281" s="9">
        <v>0</v>
      </c>
      <c r="V1281" s="9">
        <v>0</v>
      </c>
      <c r="W1281" s="25">
        <v>0</v>
      </c>
      <c r="X1281" s="9">
        <v>0</v>
      </c>
      <c r="Y1281" s="9">
        <v>1</v>
      </c>
      <c r="Z1281" s="25">
        <v>0</v>
      </c>
      <c r="AA1281" s="9">
        <v>0</v>
      </c>
      <c r="AB1281" s="25">
        <v>1</v>
      </c>
      <c r="AC1281" s="17">
        <v>1976</v>
      </c>
      <c r="AD1281" s="27">
        <v>8.5000000000000006E-2</v>
      </c>
      <c r="AE1281" s="27">
        <v>8.5000000000000006E-2</v>
      </c>
      <c r="AF1281" s="27">
        <v>0.33</v>
      </c>
      <c r="AG1281" s="34">
        <v>0.5</v>
      </c>
      <c r="AH1281" s="33">
        <v>1</v>
      </c>
      <c r="AI1281" s="15">
        <v>0</v>
      </c>
      <c r="AJ1281" s="27">
        <v>1</v>
      </c>
      <c r="AK1281" s="31">
        <v>0</v>
      </c>
      <c r="AL1281" t="s">
        <v>87</v>
      </c>
      <c r="AM1281" s="31" t="s">
        <v>87</v>
      </c>
      <c r="AN1281">
        <v>0</v>
      </c>
      <c r="AO1281" s="15">
        <v>1</v>
      </c>
      <c r="AP1281" t="s">
        <v>87</v>
      </c>
      <c r="AQ1281" s="15" t="s">
        <v>87</v>
      </c>
      <c r="AR1281" s="15" t="s">
        <v>129</v>
      </c>
      <c r="AS1281">
        <v>1</v>
      </c>
      <c r="AT1281">
        <v>0</v>
      </c>
      <c r="AU1281">
        <v>0</v>
      </c>
      <c r="AV1281">
        <v>0</v>
      </c>
      <c r="AW1281">
        <v>0</v>
      </c>
      <c r="AX1281">
        <v>0</v>
      </c>
      <c r="AY1281" s="15">
        <v>0</v>
      </c>
      <c r="AZ1281">
        <v>1</v>
      </c>
      <c r="BA1281">
        <v>0</v>
      </c>
      <c r="BB1281" s="15">
        <v>0</v>
      </c>
      <c r="BC1281">
        <v>18108</v>
      </c>
      <c r="BD1281">
        <v>1898</v>
      </c>
      <c r="BE1281" s="21">
        <v>0.91600000000000004</v>
      </c>
      <c r="BF1281" s="21">
        <f t="shared" si="205"/>
        <v>18.152999999999999</v>
      </c>
      <c r="BG1281">
        <v>0</v>
      </c>
      <c r="BH1281">
        <v>0</v>
      </c>
      <c r="BI1281">
        <v>0</v>
      </c>
      <c r="BJ1281">
        <v>0</v>
      </c>
      <c r="BK1281">
        <v>0</v>
      </c>
      <c r="BL1281" s="15">
        <v>1</v>
      </c>
      <c r="BM1281">
        <v>0</v>
      </c>
      <c r="BN1281">
        <v>1</v>
      </c>
      <c r="BO1281">
        <v>0</v>
      </c>
      <c r="BP1281" s="15">
        <v>0</v>
      </c>
      <c r="BQ1281">
        <v>0</v>
      </c>
      <c r="BR1281">
        <v>0</v>
      </c>
      <c r="BS1281" s="15">
        <v>1</v>
      </c>
      <c r="BT1281">
        <v>0</v>
      </c>
      <c r="BU1281">
        <v>0</v>
      </c>
      <c r="BV1281">
        <v>1</v>
      </c>
      <c r="BW1281">
        <v>1</v>
      </c>
      <c r="BX1281">
        <v>1</v>
      </c>
      <c r="BY1281">
        <v>0</v>
      </c>
      <c r="BZ1281">
        <v>0</v>
      </c>
      <c r="CA1281">
        <v>0</v>
      </c>
      <c r="CB1281">
        <v>0</v>
      </c>
      <c r="CC1281">
        <v>0</v>
      </c>
      <c r="CD1281">
        <v>1</v>
      </c>
      <c r="CE1281" s="15">
        <v>1</v>
      </c>
      <c r="CF1281">
        <v>3.5000000000000003E-2</v>
      </c>
      <c r="CG1281">
        <v>1789</v>
      </c>
      <c r="CH1281">
        <v>1</v>
      </c>
      <c r="CI1281">
        <v>0</v>
      </c>
      <c r="CJ1281">
        <v>16</v>
      </c>
      <c r="CK1281" s="28" t="s">
        <v>80</v>
      </c>
    </row>
    <row r="1282" spans="1:89" x14ac:dyDescent="0.35">
      <c r="A1282">
        <v>1281</v>
      </c>
      <c r="B1282">
        <v>82</v>
      </c>
      <c r="C1282" s="21" t="s">
        <v>251</v>
      </c>
      <c r="D1282" s="11">
        <v>19.399999999999999</v>
      </c>
      <c r="E1282" s="12">
        <v>5.9</v>
      </c>
      <c r="F1282" s="7">
        <f t="shared" si="203"/>
        <v>3.2881355932203387</v>
      </c>
      <c r="G1282" s="8">
        <v>0</v>
      </c>
      <c r="H1282" s="9">
        <v>0</v>
      </c>
      <c r="I1282" s="9">
        <v>1</v>
      </c>
      <c r="J1282" s="9">
        <v>0</v>
      </c>
      <c r="K1282" s="9">
        <v>0</v>
      </c>
      <c r="L1282" s="8">
        <v>3010</v>
      </c>
      <c r="M1282" s="9">
        <v>15</v>
      </c>
      <c r="N1282" s="9">
        <f t="shared" ref="N1282:N1345" si="206">L1282-M1282-1</f>
        <v>2994</v>
      </c>
      <c r="O1282" s="9">
        <f t="shared" ref="O1282:O1345" si="207">COUNTIF(B:B,B1282)</f>
        <v>24</v>
      </c>
      <c r="P1282" s="7">
        <v>13.3</v>
      </c>
      <c r="Q1282" s="7">
        <v>1</v>
      </c>
      <c r="R1282" s="9">
        <v>1</v>
      </c>
      <c r="S1282" s="9">
        <v>0</v>
      </c>
      <c r="T1282" s="9">
        <v>1</v>
      </c>
      <c r="U1282" s="9">
        <v>0</v>
      </c>
      <c r="V1282" s="9">
        <v>0</v>
      </c>
      <c r="W1282" s="25">
        <v>0</v>
      </c>
      <c r="X1282" s="9">
        <v>0</v>
      </c>
      <c r="Y1282" s="9">
        <v>1</v>
      </c>
      <c r="Z1282" s="25">
        <v>0</v>
      </c>
      <c r="AA1282" s="9">
        <v>0</v>
      </c>
      <c r="AB1282" s="25">
        <v>1</v>
      </c>
      <c r="AC1282" s="17">
        <v>1976</v>
      </c>
      <c r="AD1282" s="27">
        <v>8.5000000000000006E-2</v>
      </c>
      <c r="AE1282" s="27">
        <v>8.5000000000000006E-2</v>
      </c>
      <c r="AF1282" s="27">
        <v>0.33</v>
      </c>
      <c r="AG1282" s="34">
        <v>0.5</v>
      </c>
      <c r="AH1282" s="33">
        <v>1</v>
      </c>
      <c r="AI1282" s="15">
        <v>0</v>
      </c>
      <c r="AJ1282" s="27">
        <v>1</v>
      </c>
      <c r="AK1282" s="31">
        <v>0</v>
      </c>
      <c r="AL1282" t="s">
        <v>87</v>
      </c>
      <c r="AM1282" s="31" t="s">
        <v>87</v>
      </c>
      <c r="AN1282">
        <v>0</v>
      </c>
      <c r="AO1282" s="15">
        <v>1</v>
      </c>
      <c r="AP1282" t="s">
        <v>87</v>
      </c>
      <c r="AQ1282" s="15" t="s">
        <v>87</v>
      </c>
      <c r="AR1282" s="15" t="s">
        <v>129</v>
      </c>
      <c r="AS1282">
        <v>1</v>
      </c>
      <c r="AT1282">
        <v>0</v>
      </c>
      <c r="AU1282">
        <v>0</v>
      </c>
      <c r="AV1282">
        <v>0</v>
      </c>
      <c r="AW1282">
        <v>0</v>
      </c>
      <c r="AX1282">
        <v>0</v>
      </c>
      <c r="AY1282" s="15">
        <v>0</v>
      </c>
      <c r="AZ1282">
        <v>1</v>
      </c>
      <c r="BA1282">
        <v>0</v>
      </c>
      <c r="BB1282" s="15">
        <v>0</v>
      </c>
      <c r="BC1282">
        <v>18108</v>
      </c>
      <c r="BD1282">
        <v>1898</v>
      </c>
      <c r="BE1282" s="21">
        <v>0.91600000000000004</v>
      </c>
      <c r="BF1282" s="21">
        <f t="shared" si="205"/>
        <v>18.152999999999999</v>
      </c>
      <c r="BG1282">
        <v>0</v>
      </c>
      <c r="BH1282">
        <v>0</v>
      </c>
      <c r="BI1282">
        <v>0</v>
      </c>
      <c r="BJ1282">
        <v>0</v>
      </c>
      <c r="BK1282">
        <v>0</v>
      </c>
      <c r="BL1282" s="15">
        <v>1</v>
      </c>
      <c r="BM1282">
        <v>0</v>
      </c>
      <c r="BN1282">
        <v>1</v>
      </c>
      <c r="BO1282">
        <v>0</v>
      </c>
      <c r="BP1282" s="15">
        <v>0</v>
      </c>
      <c r="BQ1282">
        <v>0</v>
      </c>
      <c r="BR1282">
        <v>0</v>
      </c>
      <c r="BS1282" s="15">
        <v>1</v>
      </c>
      <c r="BT1282">
        <v>0</v>
      </c>
      <c r="BU1282">
        <v>0</v>
      </c>
      <c r="BV1282">
        <v>1</v>
      </c>
      <c r="BW1282">
        <v>1</v>
      </c>
      <c r="BX1282">
        <v>1</v>
      </c>
      <c r="BY1282">
        <v>0</v>
      </c>
      <c r="BZ1282">
        <v>0</v>
      </c>
      <c r="CA1282">
        <v>0</v>
      </c>
      <c r="CB1282">
        <v>0</v>
      </c>
      <c r="CC1282">
        <v>0</v>
      </c>
      <c r="CD1282">
        <v>1</v>
      </c>
      <c r="CE1282" s="15">
        <v>1</v>
      </c>
      <c r="CF1282">
        <v>3.5000000000000003E-2</v>
      </c>
      <c r="CG1282">
        <v>1789</v>
      </c>
      <c r="CH1282">
        <v>1</v>
      </c>
      <c r="CI1282">
        <v>0</v>
      </c>
      <c r="CJ1282">
        <v>16</v>
      </c>
      <c r="CK1282" s="28" t="s">
        <v>80</v>
      </c>
    </row>
    <row r="1283" spans="1:89" x14ac:dyDescent="0.35">
      <c r="A1283">
        <v>1282</v>
      </c>
      <c r="B1283">
        <v>82</v>
      </c>
      <c r="C1283" s="21" t="s">
        <v>251</v>
      </c>
      <c r="D1283" s="11">
        <v>11.7</v>
      </c>
      <c r="E1283" s="12">
        <v>4.7</v>
      </c>
      <c r="F1283" s="7">
        <f t="shared" si="203"/>
        <v>2.4893617021276593</v>
      </c>
      <c r="G1283" s="8">
        <v>0</v>
      </c>
      <c r="H1283" s="9">
        <v>0</v>
      </c>
      <c r="I1283" s="9">
        <v>1</v>
      </c>
      <c r="J1283" s="9">
        <v>0</v>
      </c>
      <c r="K1283" s="9">
        <v>0</v>
      </c>
      <c r="L1283" s="8">
        <v>3010</v>
      </c>
      <c r="M1283" s="9">
        <v>15</v>
      </c>
      <c r="N1283" s="9">
        <f t="shared" si="206"/>
        <v>2994</v>
      </c>
      <c r="O1283" s="9">
        <f t="shared" si="207"/>
        <v>24</v>
      </c>
      <c r="P1283" s="7">
        <v>13.3</v>
      </c>
      <c r="Q1283" s="7">
        <v>1</v>
      </c>
      <c r="R1283" s="9">
        <v>1</v>
      </c>
      <c r="S1283" s="9">
        <v>0</v>
      </c>
      <c r="T1283" s="9">
        <v>1</v>
      </c>
      <c r="U1283" s="9">
        <v>0</v>
      </c>
      <c r="V1283" s="9">
        <v>0</v>
      </c>
      <c r="W1283" s="25">
        <v>0</v>
      </c>
      <c r="X1283" s="9">
        <v>0</v>
      </c>
      <c r="Y1283" s="9">
        <v>1</v>
      </c>
      <c r="Z1283" s="25">
        <v>0</v>
      </c>
      <c r="AA1283" s="9">
        <v>0</v>
      </c>
      <c r="AB1283" s="25">
        <v>1</v>
      </c>
      <c r="AC1283" s="17">
        <v>1976</v>
      </c>
      <c r="AD1283" s="27">
        <v>8.5000000000000006E-2</v>
      </c>
      <c r="AE1283" s="27">
        <v>8.5000000000000006E-2</v>
      </c>
      <c r="AF1283" s="27">
        <v>0.33</v>
      </c>
      <c r="AG1283" s="34">
        <v>0.5</v>
      </c>
      <c r="AH1283" s="33">
        <v>1</v>
      </c>
      <c r="AI1283" s="15">
        <v>0</v>
      </c>
      <c r="AJ1283" s="27">
        <v>1</v>
      </c>
      <c r="AK1283" s="31">
        <v>0</v>
      </c>
      <c r="AL1283" t="s">
        <v>87</v>
      </c>
      <c r="AM1283" s="31" t="s">
        <v>87</v>
      </c>
      <c r="AN1283">
        <v>0</v>
      </c>
      <c r="AO1283" s="15">
        <v>1</v>
      </c>
      <c r="AP1283" t="s">
        <v>87</v>
      </c>
      <c r="AQ1283" s="15" t="s">
        <v>87</v>
      </c>
      <c r="AR1283" s="15" t="s">
        <v>129</v>
      </c>
      <c r="AS1283">
        <v>1</v>
      </c>
      <c r="AT1283">
        <v>0</v>
      </c>
      <c r="AU1283">
        <v>0</v>
      </c>
      <c r="AV1283">
        <v>0</v>
      </c>
      <c r="AW1283">
        <v>0</v>
      </c>
      <c r="AX1283">
        <v>0</v>
      </c>
      <c r="AY1283" s="15">
        <v>0</v>
      </c>
      <c r="AZ1283">
        <v>1</v>
      </c>
      <c r="BA1283">
        <v>0</v>
      </c>
      <c r="BB1283" s="15">
        <v>0</v>
      </c>
      <c r="BC1283">
        <v>18108</v>
      </c>
      <c r="BD1283">
        <v>1898</v>
      </c>
      <c r="BE1283" s="21">
        <v>0.91600000000000004</v>
      </c>
      <c r="BF1283" s="21">
        <f t="shared" si="205"/>
        <v>18.152999999999999</v>
      </c>
      <c r="BG1283">
        <v>0</v>
      </c>
      <c r="BH1283">
        <v>0</v>
      </c>
      <c r="BI1283">
        <v>0</v>
      </c>
      <c r="BJ1283">
        <v>0</v>
      </c>
      <c r="BK1283">
        <v>0</v>
      </c>
      <c r="BL1283" s="15">
        <v>1</v>
      </c>
      <c r="BM1283">
        <v>0</v>
      </c>
      <c r="BN1283">
        <v>1</v>
      </c>
      <c r="BO1283">
        <v>0</v>
      </c>
      <c r="BP1283" s="15">
        <v>0</v>
      </c>
      <c r="BQ1283">
        <v>0</v>
      </c>
      <c r="BR1283">
        <v>0</v>
      </c>
      <c r="BS1283" s="15">
        <v>1</v>
      </c>
      <c r="BT1283">
        <v>0</v>
      </c>
      <c r="BU1283">
        <v>0</v>
      </c>
      <c r="BV1283">
        <v>1</v>
      </c>
      <c r="BW1283">
        <v>1</v>
      </c>
      <c r="BX1283">
        <v>1</v>
      </c>
      <c r="BY1283">
        <v>0</v>
      </c>
      <c r="BZ1283">
        <v>0</v>
      </c>
      <c r="CA1283">
        <v>0</v>
      </c>
      <c r="CB1283">
        <v>0</v>
      </c>
      <c r="CC1283">
        <v>0</v>
      </c>
      <c r="CD1283">
        <v>1</v>
      </c>
      <c r="CE1283" s="15">
        <v>1</v>
      </c>
      <c r="CF1283">
        <v>3.5000000000000003E-2</v>
      </c>
      <c r="CG1283">
        <v>1789</v>
      </c>
      <c r="CH1283">
        <v>1</v>
      </c>
      <c r="CI1283">
        <v>0</v>
      </c>
      <c r="CJ1283">
        <v>16</v>
      </c>
      <c r="CK1283" s="28" t="s">
        <v>80</v>
      </c>
    </row>
    <row r="1284" spans="1:89" x14ac:dyDescent="0.35">
      <c r="A1284">
        <v>1283</v>
      </c>
      <c r="B1284">
        <v>82</v>
      </c>
      <c r="C1284" s="21" t="s">
        <v>251</v>
      </c>
      <c r="D1284" s="11">
        <v>9.4</v>
      </c>
      <c r="E1284" s="12">
        <v>6.4</v>
      </c>
      <c r="F1284" s="7">
        <f t="shared" si="203"/>
        <v>1.46875</v>
      </c>
      <c r="G1284" s="8">
        <v>0</v>
      </c>
      <c r="H1284" s="9">
        <v>0</v>
      </c>
      <c r="I1284" s="9">
        <v>1</v>
      </c>
      <c r="J1284" s="9">
        <v>0</v>
      </c>
      <c r="K1284" s="9">
        <v>0</v>
      </c>
      <c r="L1284" s="8">
        <v>2037</v>
      </c>
      <c r="M1284" s="9">
        <v>15</v>
      </c>
      <c r="N1284" s="9">
        <f t="shared" si="206"/>
        <v>2021</v>
      </c>
      <c r="O1284" s="9">
        <f t="shared" si="207"/>
        <v>24</v>
      </c>
      <c r="P1284" s="7">
        <v>13.3</v>
      </c>
      <c r="Q1284" s="7">
        <v>1</v>
      </c>
      <c r="R1284" s="9">
        <v>1</v>
      </c>
      <c r="S1284" s="9">
        <v>0</v>
      </c>
      <c r="T1284" s="9">
        <v>1</v>
      </c>
      <c r="U1284" s="9">
        <v>0</v>
      </c>
      <c r="V1284" s="9">
        <v>0</v>
      </c>
      <c r="W1284" s="25">
        <v>0</v>
      </c>
      <c r="X1284" s="9">
        <v>0</v>
      </c>
      <c r="Y1284" s="9">
        <v>1</v>
      </c>
      <c r="Z1284" s="25">
        <v>0</v>
      </c>
      <c r="AA1284" s="9">
        <v>0</v>
      </c>
      <c r="AB1284" s="25">
        <v>1</v>
      </c>
      <c r="AC1284" s="17">
        <v>1976</v>
      </c>
      <c r="AD1284" s="27">
        <v>8.5000000000000006E-2</v>
      </c>
      <c r="AE1284" s="27">
        <v>8.5000000000000006E-2</v>
      </c>
      <c r="AF1284" s="27">
        <v>0.33</v>
      </c>
      <c r="AG1284" s="34">
        <v>0.5</v>
      </c>
      <c r="AH1284" s="33">
        <v>1</v>
      </c>
      <c r="AI1284" s="15">
        <v>0</v>
      </c>
      <c r="AJ1284" s="27">
        <v>1</v>
      </c>
      <c r="AK1284" s="31">
        <v>0</v>
      </c>
      <c r="AL1284" t="s">
        <v>87</v>
      </c>
      <c r="AM1284" s="31" t="s">
        <v>87</v>
      </c>
      <c r="AN1284">
        <v>0</v>
      </c>
      <c r="AO1284" s="15">
        <v>1</v>
      </c>
      <c r="AP1284" t="s">
        <v>87</v>
      </c>
      <c r="AQ1284" s="15" t="s">
        <v>87</v>
      </c>
      <c r="AR1284" s="15" t="s">
        <v>129</v>
      </c>
      <c r="AS1284">
        <v>1</v>
      </c>
      <c r="AT1284">
        <v>0</v>
      </c>
      <c r="AU1284">
        <v>0</v>
      </c>
      <c r="AV1284">
        <v>0</v>
      </c>
      <c r="AW1284">
        <v>0</v>
      </c>
      <c r="AX1284">
        <v>0</v>
      </c>
      <c r="AY1284" s="15">
        <v>0</v>
      </c>
      <c r="AZ1284">
        <v>1</v>
      </c>
      <c r="BA1284">
        <v>0</v>
      </c>
      <c r="BB1284" s="15">
        <v>0</v>
      </c>
      <c r="BC1284">
        <v>18108</v>
      </c>
      <c r="BD1284">
        <v>1898</v>
      </c>
      <c r="BE1284" s="21">
        <v>0.91600000000000004</v>
      </c>
      <c r="BF1284" s="21">
        <v>16.5</v>
      </c>
      <c r="BG1284">
        <v>0</v>
      </c>
      <c r="BH1284">
        <v>0</v>
      </c>
      <c r="BI1284">
        <v>0</v>
      </c>
      <c r="BJ1284">
        <v>0</v>
      </c>
      <c r="BK1284">
        <v>0</v>
      </c>
      <c r="BL1284" s="15">
        <v>1</v>
      </c>
      <c r="BM1284">
        <v>0</v>
      </c>
      <c r="BN1284">
        <v>1</v>
      </c>
      <c r="BO1284">
        <v>0</v>
      </c>
      <c r="BP1284" s="15">
        <v>0</v>
      </c>
      <c r="BQ1284">
        <v>0</v>
      </c>
      <c r="BR1284">
        <v>0</v>
      </c>
      <c r="BS1284" s="15">
        <v>0</v>
      </c>
      <c r="BT1284">
        <v>0</v>
      </c>
      <c r="BU1284">
        <v>0</v>
      </c>
      <c r="BV1284">
        <v>1</v>
      </c>
      <c r="BW1284">
        <v>1</v>
      </c>
      <c r="BX1284">
        <v>1</v>
      </c>
      <c r="BY1284">
        <v>0</v>
      </c>
      <c r="BZ1284">
        <v>0</v>
      </c>
      <c r="CA1284">
        <v>0</v>
      </c>
      <c r="CB1284">
        <v>0</v>
      </c>
      <c r="CC1284">
        <v>0</v>
      </c>
      <c r="CD1284">
        <v>1</v>
      </c>
      <c r="CE1284" s="15">
        <v>1</v>
      </c>
      <c r="CF1284">
        <v>3.5000000000000003E-2</v>
      </c>
      <c r="CG1284">
        <v>1789</v>
      </c>
      <c r="CH1284">
        <v>1</v>
      </c>
      <c r="CI1284">
        <v>0</v>
      </c>
      <c r="CJ1284">
        <v>16</v>
      </c>
      <c r="CK1284" s="28" t="s">
        <v>80</v>
      </c>
    </row>
    <row r="1285" spans="1:89" x14ac:dyDescent="0.35">
      <c r="A1285">
        <v>1284</v>
      </c>
      <c r="B1285">
        <v>82</v>
      </c>
      <c r="C1285" s="21" t="s">
        <v>251</v>
      </c>
      <c r="D1285" s="11">
        <v>9.3000000000000007</v>
      </c>
      <c r="E1285" s="12">
        <v>6.5</v>
      </c>
      <c r="F1285" s="7">
        <f t="shared" si="203"/>
        <v>1.4307692307692308</v>
      </c>
      <c r="G1285" s="8">
        <v>0</v>
      </c>
      <c r="H1285" s="9">
        <v>0</v>
      </c>
      <c r="I1285" s="9">
        <v>1</v>
      </c>
      <c r="J1285" s="9">
        <v>0</v>
      </c>
      <c r="K1285" s="9">
        <v>0</v>
      </c>
      <c r="L1285" s="8">
        <v>3010</v>
      </c>
      <c r="M1285" s="9">
        <v>20</v>
      </c>
      <c r="N1285" s="9">
        <f t="shared" si="206"/>
        <v>2989</v>
      </c>
      <c r="O1285" s="9">
        <f t="shared" si="207"/>
        <v>24</v>
      </c>
      <c r="P1285" s="7">
        <v>13.3</v>
      </c>
      <c r="Q1285" s="7">
        <v>1</v>
      </c>
      <c r="R1285" s="9">
        <v>1</v>
      </c>
      <c r="S1285" s="9">
        <v>0</v>
      </c>
      <c r="T1285" s="9">
        <v>1</v>
      </c>
      <c r="U1285" s="9">
        <v>0</v>
      </c>
      <c r="V1285" s="9">
        <v>0</v>
      </c>
      <c r="W1285" s="25">
        <v>0</v>
      </c>
      <c r="X1285" s="9">
        <v>0</v>
      </c>
      <c r="Y1285" s="9">
        <v>1</v>
      </c>
      <c r="Z1285" s="25">
        <v>0</v>
      </c>
      <c r="AA1285" s="9">
        <v>0</v>
      </c>
      <c r="AB1285" s="25">
        <v>1</v>
      </c>
      <c r="AC1285" s="17">
        <v>1976</v>
      </c>
      <c r="AD1285" s="27">
        <v>8.5000000000000006E-2</v>
      </c>
      <c r="AE1285" s="27">
        <v>8.5000000000000006E-2</v>
      </c>
      <c r="AF1285" s="27">
        <v>0.33</v>
      </c>
      <c r="AG1285" s="34">
        <v>0.5</v>
      </c>
      <c r="AH1285" s="33">
        <v>1</v>
      </c>
      <c r="AI1285" s="15">
        <v>0</v>
      </c>
      <c r="AJ1285" s="27">
        <v>1</v>
      </c>
      <c r="AK1285" s="31">
        <v>0</v>
      </c>
      <c r="AL1285" t="s">
        <v>87</v>
      </c>
      <c r="AM1285" s="31" t="s">
        <v>87</v>
      </c>
      <c r="AN1285">
        <v>0</v>
      </c>
      <c r="AO1285" s="15">
        <v>1</v>
      </c>
      <c r="AP1285" t="s">
        <v>87</v>
      </c>
      <c r="AQ1285" s="15" t="s">
        <v>87</v>
      </c>
      <c r="AR1285" s="15" t="s">
        <v>129</v>
      </c>
      <c r="AS1285">
        <v>1</v>
      </c>
      <c r="AT1285">
        <v>0</v>
      </c>
      <c r="AU1285">
        <v>0</v>
      </c>
      <c r="AV1285">
        <v>0</v>
      </c>
      <c r="AW1285">
        <v>0</v>
      </c>
      <c r="AX1285">
        <v>0</v>
      </c>
      <c r="AY1285" s="15">
        <v>0</v>
      </c>
      <c r="AZ1285">
        <v>1</v>
      </c>
      <c r="BA1285">
        <v>0</v>
      </c>
      <c r="BB1285" s="15">
        <v>0</v>
      </c>
      <c r="BC1285">
        <v>18108</v>
      </c>
      <c r="BD1285">
        <v>1898</v>
      </c>
      <c r="BE1285" s="21">
        <v>0.91600000000000004</v>
      </c>
      <c r="BF1285" s="21">
        <f>14.5*0.255+16.5*0.241+19*0.246+22.5*0.258</f>
        <v>18.152999999999999</v>
      </c>
      <c r="BG1285">
        <v>0</v>
      </c>
      <c r="BH1285">
        <v>0</v>
      </c>
      <c r="BI1285">
        <v>0</v>
      </c>
      <c r="BJ1285">
        <v>0</v>
      </c>
      <c r="BK1285">
        <v>0</v>
      </c>
      <c r="BL1285" s="15">
        <v>1</v>
      </c>
      <c r="BM1285">
        <v>0</v>
      </c>
      <c r="BN1285">
        <v>1</v>
      </c>
      <c r="BO1285">
        <v>0</v>
      </c>
      <c r="BP1285" s="15">
        <v>0</v>
      </c>
      <c r="BQ1285">
        <v>1</v>
      </c>
      <c r="BR1285">
        <v>0</v>
      </c>
      <c r="BS1285" s="15">
        <v>0</v>
      </c>
      <c r="BT1285">
        <v>0</v>
      </c>
      <c r="BU1285">
        <v>0</v>
      </c>
      <c r="BV1285">
        <v>1</v>
      </c>
      <c r="BW1285">
        <v>1</v>
      </c>
      <c r="BX1285">
        <v>1</v>
      </c>
      <c r="BY1285">
        <v>0</v>
      </c>
      <c r="BZ1285">
        <v>0</v>
      </c>
      <c r="CA1285">
        <v>0</v>
      </c>
      <c r="CB1285">
        <v>0</v>
      </c>
      <c r="CC1285">
        <v>0</v>
      </c>
      <c r="CD1285">
        <v>1</v>
      </c>
      <c r="CE1285" s="15">
        <v>1</v>
      </c>
      <c r="CF1285">
        <v>3.5000000000000003E-2</v>
      </c>
      <c r="CG1285">
        <v>1789</v>
      </c>
      <c r="CH1285">
        <v>1</v>
      </c>
      <c r="CI1285">
        <v>0</v>
      </c>
      <c r="CJ1285">
        <v>16</v>
      </c>
      <c r="CK1285" s="28" t="s">
        <v>80</v>
      </c>
    </row>
    <row r="1286" spans="1:89" x14ac:dyDescent="0.35">
      <c r="A1286">
        <v>1285</v>
      </c>
      <c r="B1286">
        <v>82</v>
      </c>
      <c r="C1286" s="21" t="s">
        <v>251</v>
      </c>
      <c r="D1286" s="11">
        <v>9.6999999999999993</v>
      </c>
      <c r="E1286" s="12">
        <v>4.8</v>
      </c>
      <c r="F1286" s="7">
        <f t="shared" si="203"/>
        <v>2.0208333333333335</v>
      </c>
      <c r="G1286" s="8">
        <v>0</v>
      </c>
      <c r="H1286" s="9">
        <v>0</v>
      </c>
      <c r="I1286" s="9">
        <v>1</v>
      </c>
      <c r="J1286" s="9">
        <v>0</v>
      </c>
      <c r="K1286" s="9">
        <v>0</v>
      </c>
      <c r="L1286" s="8">
        <v>3010</v>
      </c>
      <c r="M1286" s="9">
        <v>20</v>
      </c>
      <c r="N1286" s="9">
        <f t="shared" si="206"/>
        <v>2989</v>
      </c>
      <c r="O1286" s="9">
        <f t="shared" si="207"/>
        <v>24</v>
      </c>
      <c r="P1286" s="7">
        <v>13.3</v>
      </c>
      <c r="Q1286" s="7">
        <v>1</v>
      </c>
      <c r="R1286" s="9">
        <v>1</v>
      </c>
      <c r="S1286" s="9">
        <v>0</v>
      </c>
      <c r="T1286" s="9">
        <v>1</v>
      </c>
      <c r="U1286" s="9">
        <v>0</v>
      </c>
      <c r="V1286" s="9">
        <v>0</v>
      </c>
      <c r="W1286" s="25">
        <v>0</v>
      </c>
      <c r="X1286" s="9">
        <v>0</v>
      </c>
      <c r="Y1286" s="9">
        <v>1</v>
      </c>
      <c r="Z1286" s="25">
        <v>0</v>
      </c>
      <c r="AA1286" s="9">
        <v>0</v>
      </c>
      <c r="AB1286" s="25">
        <v>1</v>
      </c>
      <c r="AC1286" s="17">
        <v>1976</v>
      </c>
      <c r="AD1286" s="27">
        <v>8.5000000000000006E-2</v>
      </c>
      <c r="AE1286" s="27">
        <v>8.5000000000000006E-2</v>
      </c>
      <c r="AF1286" s="27">
        <v>0.33</v>
      </c>
      <c r="AG1286" s="34">
        <v>0.5</v>
      </c>
      <c r="AH1286" s="33">
        <v>1</v>
      </c>
      <c r="AI1286" s="15">
        <v>0</v>
      </c>
      <c r="AJ1286" s="27">
        <v>1</v>
      </c>
      <c r="AK1286" s="31">
        <v>0</v>
      </c>
      <c r="AL1286" t="s">
        <v>87</v>
      </c>
      <c r="AM1286" s="31" t="s">
        <v>87</v>
      </c>
      <c r="AN1286">
        <v>0</v>
      </c>
      <c r="AO1286" s="15">
        <v>1</v>
      </c>
      <c r="AP1286" t="s">
        <v>87</v>
      </c>
      <c r="AQ1286" s="15" t="s">
        <v>87</v>
      </c>
      <c r="AR1286" s="15" t="s">
        <v>129</v>
      </c>
      <c r="AS1286">
        <v>1</v>
      </c>
      <c r="AT1286">
        <v>0</v>
      </c>
      <c r="AU1286">
        <v>0</v>
      </c>
      <c r="AV1286">
        <v>0</v>
      </c>
      <c r="AW1286">
        <v>0</v>
      </c>
      <c r="AX1286">
        <v>0</v>
      </c>
      <c r="AY1286" s="15">
        <v>0</v>
      </c>
      <c r="AZ1286">
        <v>1</v>
      </c>
      <c r="BA1286">
        <v>0</v>
      </c>
      <c r="BB1286" s="15">
        <v>0</v>
      </c>
      <c r="BC1286">
        <v>18108</v>
      </c>
      <c r="BD1286">
        <v>1898</v>
      </c>
      <c r="BE1286" s="21">
        <v>0.91600000000000004</v>
      </c>
      <c r="BF1286" s="21">
        <f>14.5*0.255+16.5*0.241+19*0.246+22.5*0.258</f>
        <v>18.152999999999999</v>
      </c>
      <c r="BG1286">
        <v>0</v>
      </c>
      <c r="BH1286">
        <v>0</v>
      </c>
      <c r="BI1286">
        <v>0</v>
      </c>
      <c r="BJ1286">
        <v>0</v>
      </c>
      <c r="BK1286">
        <v>0</v>
      </c>
      <c r="BL1286" s="15">
        <v>1</v>
      </c>
      <c r="BM1286">
        <v>0</v>
      </c>
      <c r="BN1286">
        <v>1</v>
      </c>
      <c r="BO1286">
        <v>0</v>
      </c>
      <c r="BP1286" s="15">
        <v>0</v>
      </c>
      <c r="BQ1286">
        <v>1</v>
      </c>
      <c r="BR1286">
        <v>0</v>
      </c>
      <c r="BS1286" s="15">
        <v>0</v>
      </c>
      <c r="BT1286">
        <v>0</v>
      </c>
      <c r="BU1286">
        <v>0</v>
      </c>
      <c r="BV1286">
        <v>1</v>
      </c>
      <c r="BW1286">
        <v>1</v>
      </c>
      <c r="BX1286">
        <v>1</v>
      </c>
      <c r="BY1286">
        <v>0</v>
      </c>
      <c r="BZ1286">
        <v>0</v>
      </c>
      <c r="CA1286">
        <v>0</v>
      </c>
      <c r="CB1286">
        <v>0</v>
      </c>
      <c r="CC1286">
        <v>0</v>
      </c>
      <c r="CD1286">
        <v>1</v>
      </c>
      <c r="CE1286" s="15">
        <v>1</v>
      </c>
      <c r="CF1286">
        <v>3.5000000000000003E-2</v>
      </c>
      <c r="CG1286">
        <v>1789</v>
      </c>
      <c r="CH1286">
        <v>1</v>
      </c>
      <c r="CI1286">
        <v>0</v>
      </c>
      <c r="CJ1286">
        <v>16</v>
      </c>
      <c r="CK1286" s="28" t="s">
        <v>80</v>
      </c>
    </row>
    <row r="1287" spans="1:89" x14ac:dyDescent="0.35">
      <c r="A1287">
        <v>1286</v>
      </c>
      <c r="B1287">
        <v>83</v>
      </c>
      <c r="C1287" s="21" t="s">
        <v>252</v>
      </c>
      <c r="D1287" s="11">
        <v>6.7</v>
      </c>
      <c r="E1287" s="12">
        <v>3.78</v>
      </c>
      <c r="F1287" s="7">
        <f t="shared" si="203"/>
        <v>1.7724867724867726</v>
      </c>
      <c r="G1287" s="8">
        <v>0</v>
      </c>
      <c r="H1287" s="9">
        <v>0</v>
      </c>
      <c r="I1287" s="9">
        <v>0</v>
      </c>
      <c r="J1287" s="9">
        <v>1</v>
      </c>
      <c r="K1287" s="9">
        <v>0</v>
      </c>
      <c r="L1287" s="8">
        <v>1747</v>
      </c>
      <c r="M1287" s="9">
        <v>14</v>
      </c>
      <c r="N1287" s="9">
        <f t="shared" si="206"/>
        <v>1732</v>
      </c>
      <c r="O1287" s="9">
        <f t="shared" si="207"/>
        <v>17</v>
      </c>
      <c r="P1287" s="7">
        <f t="shared" ref="P1287:P1303" si="208">BF1287-Q1287-6</f>
        <v>16.527699999999999</v>
      </c>
      <c r="Q1287" s="7">
        <v>8.4723000000000006</v>
      </c>
      <c r="R1287" s="9">
        <v>1</v>
      </c>
      <c r="S1287" s="9">
        <v>0</v>
      </c>
      <c r="T1287" s="9">
        <v>0</v>
      </c>
      <c r="U1287" s="9">
        <v>0</v>
      </c>
      <c r="V1287" s="9">
        <v>0</v>
      </c>
      <c r="W1287" s="25">
        <v>1</v>
      </c>
      <c r="X1287" s="9">
        <v>0</v>
      </c>
      <c r="Y1287" s="9">
        <v>1</v>
      </c>
      <c r="Z1287" s="25">
        <v>0</v>
      </c>
      <c r="AA1287" s="9">
        <v>0</v>
      </c>
      <c r="AB1287" s="25">
        <v>1</v>
      </c>
      <c r="AC1287" s="17">
        <v>1991</v>
      </c>
      <c r="AD1287" s="27">
        <v>0</v>
      </c>
      <c r="AE1287" s="27">
        <v>0.23749999999999999</v>
      </c>
      <c r="AF1287" s="27">
        <v>0.23749999999999999</v>
      </c>
      <c r="AG1287" s="34">
        <v>0.52544999999999997</v>
      </c>
      <c r="AH1287" s="33">
        <v>1</v>
      </c>
      <c r="AI1287" s="15">
        <v>0</v>
      </c>
      <c r="AJ1287" s="27">
        <v>1</v>
      </c>
      <c r="AK1287" s="31">
        <v>0</v>
      </c>
      <c r="AL1287" t="s">
        <v>87</v>
      </c>
      <c r="AM1287" s="31" t="s">
        <v>87</v>
      </c>
      <c r="AN1287">
        <v>0</v>
      </c>
      <c r="AO1287" s="15">
        <v>1</v>
      </c>
      <c r="AP1287">
        <f t="shared" ref="AP1287:AP1303" si="209">1-AQ1287</f>
        <v>0.25549999999999995</v>
      </c>
      <c r="AQ1287" s="15">
        <v>0.74450000000000005</v>
      </c>
      <c r="AR1287" s="15" t="s">
        <v>129</v>
      </c>
      <c r="AS1287">
        <v>1</v>
      </c>
      <c r="AT1287">
        <v>0</v>
      </c>
      <c r="AU1287">
        <v>0</v>
      </c>
      <c r="AV1287">
        <v>0</v>
      </c>
      <c r="AW1287">
        <v>0</v>
      </c>
      <c r="AX1287">
        <v>0</v>
      </c>
      <c r="AY1287" s="15">
        <v>0</v>
      </c>
      <c r="AZ1287">
        <v>1</v>
      </c>
      <c r="BA1287">
        <v>0</v>
      </c>
      <c r="BB1287" s="15">
        <v>0</v>
      </c>
      <c r="BC1287">
        <v>24597</v>
      </c>
      <c r="BD1287">
        <v>1426</v>
      </c>
      <c r="BE1287" s="21">
        <v>0.92100000000000004</v>
      </c>
      <c r="BF1287" s="21">
        <v>31</v>
      </c>
      <c r="BG1287">
        <v>0</v>
      </c>
      <c r="BH1287">
        <v>0</v>
      </c>
      <c r="BI1287">
        <v>0</v>
      </c>
      <c r="BJ1287">
        <v>1</v>
      </c>
      <c r="BK1287">
        <v>0</v>
      </c>
      <c r="BL1287" s="15">
        <v>0</v>
      </c>
      <c r="BM1287">
        <v>1</v>
      </c>
      <c r="BN1287">
        <v>0</v>
      </c>
      <c r="BO1287">
        <v>0</v>
      </c>
      <c r="BP1287" s="15">
        <v>0</v>
      </c>
      <c r="BQ1287">
        <v>0</v>
      </c>
      <c r="BR1287">
        <v>0</v>
      </c>
      <c r="BS1287" s="15">
        <v>0</v>
      </c>
      <c r="BT1287">
        <v>0</v>
      </c>
      <c r="BU1287">
        <v>0</v>
      </c>
      <c r="BV1287">
        <v>1</v>
      </c>
      <c r="BW1287">
        <v>0</v>
      </c>
      <c r="BX1287">
        <v>0</v>
      </c>
      <c r="BY1287">
        <v>0</v>
      </c>
      <c r="BZ1287">
        <v>0</v>
      </c>
      <c r="CA1287">
        <v>0</v>
      </c>
      <c r="CB1287">
        <v>0</v>
      </c>
      <c r="CC1287">
        <v>0</v>
      </c>
      <c r="CD1287">
        <v>0</v>
      </c>
      <c r="CE1287" s="15">
        <v>1</v>
      </c>
      <c r="CF1287">
        <v>3.0070000000000001</v>
      </c>
      <c r="CG1287">
        <v>783</v>
      </c>
      <c r="CH1287">
        <v>1</v>
      </c>
      <c r="CI1287">
        <v>0</v>
      </c>
      <c r="CJ1287">
        <v>32</v>
      </c>
      <c r="CK1287" s="28" t="s">
        <v>80</v>
      </c>
    </row>
    <row r="1288" spans="1:89" x14ac:dyDescent="0.35">
      <c r="A1288">
        <v>1287</v>
      </c>
      <c r="B1288">
        <v>83</v>
      </c>
      <c r="C1288" s="21" t="s">
        <v>252</v>
      </c>
      <c r="D1288" s="11">
        <v>14.33</v>
      </c>
      <c r="E1288" s="12">
        <v>3.46</v>
      </c>
      <c r="F1288" s="7">
        <f t="shared" si="203"/>
        <v>4.1416184971098264</v>
      </c>
      <c r="G1288" s="8">
        <v>0</v>
      </c>
      <c r="H1288" s="9">
        <v>0</v>
      </c>
      <c r="I1288" s="9">
        <v>0</v>
      </c>
      <c r="J1288" s="9">
        <v>1</v>
      </c>
      <c r="K1288" s="9">
        <v>0</v>
      </c>
      <c r="L1288" s="8">
        <v>1747</v>
      </c>
      <c r="M1288" s="9">
        <v>14</v>
      </c>
      <c r="N1288" s="9">
        <f t="shared" si="206"/>
        <v>1732</v>
      </c>
      <c r="O1288" s="9">
        <f t="shared" si="207"/>
        <v>17</v>
      </c>
      <c r="P1288" s="7">
        <f t="shared" si="208"/>
        <v>16.527699999999999</v>
      </c>
      <c r="Q1288" s="7">
        <v>8.4723000000000006</v>
      </c>
      <c r="R1288" s="9">
        <v>1</v>
      </c>
      <c r="S1288" s="9">
        <v>0</v>
      </c>
      <c r="T1288" s="9">
        <v>0</v>
      </c>
      <c r="U1288" s="9">
        <v>0</v>
      </c>
      <c r="V1288" s="9">
        <v>0</v>
      </c>
      <c r="W1288" s="25">
        <v>1</v>
      </c>
      <c r="X1288" s="9">
        <v>0</v>
      </c>
      <c r="Y1288" s="9">
        <v>1</v>
      </c>
      <c r="Z1288" s="25">
        <v>0</v>
      </c>
      <c r="AA1288" s="9">
        <v>0</v>
      </c>
      <c r="AB1288" s="25">
        <v>1</v>
      </c>
      <c r="AC1288" s="17">
        <v>1991</v>
      </c>
      <c r="AD1288" s="27">
        <v>0</v>
      </c>
      <c r="AE1288" s="27">
        <v>0.23749999999999999</v>
      </c>
      <c r="AF1288" s="27">
        <v>0.23749999999999999</v>
      </c>
      <c r="AG1288" s="34">
        <v>0.52544999999999997</v>
      </c>
      <c r="AH1288" s="33">
        <v>1</v>
      </c>
      <c r="AI1288" s="15">
        <v>0</v>
      </c>
      <c r="AJ1288" s="27">
        <v>1</v>
      </c>
      <c r="AK1288" s="31">
        <v>0</v>
      </c>
      <c r="AL1288" t="s">
        <v>87</v>
      </c>
      <c r="AM1288" s="31" t="s">
        <v>87</v>
      </c>
      <c r="AN1288">
        <v>0</v>
      </c>
      <c r="AO1288" s="15">
        <v>1</v>
      </c>
      <c r="AP1288">
        <f t="shared" si="209"/>
        <v>0.25549999999999995</v>
      </c>
      <c r="AQ1288" s="15">
        <v>0.74450000000000005</v>
      </c>
      <c r="AR1288" s="15" t="s">
        <v>129</v>
      </c>
      <c r="AS1288">
        <v>1</v>
      </c>
      <c r="AT1288">
        <v>0</v>
      </c>
      <c r="AU1288">
        <v>0</v>
      </c>
      <c r="AV1288">
        <v>0</v>
      </c>
      <c r="AW1288">
        <v>0</v>
      </c>
      <c r="AX1288">
        <v>0</v>
      </c>
      <c r="AY1288" s="15">
        <v>0</v>
      </c>
      <c r="AZ1288">
        <v>1</v>
      </c>
      <c r="BA1288">
        <v>0</v>
      </c>
      <c r="BB1288" s="15">
        <v>0</v>
      </c>
      <c r="BC1288">
        <v>24597</v>
      </c>
      <c r="BD1288">
        <v>1426</v>
      </c>
      <c r="BE1288" s="21">
        <v>0.92100000000000004</v>
      </c>
      <c r="BF1288" s="21">
        <v>31</v>
      </c>
      <c r="BG1288">
        <v>0</v>
      </c>
      <c r="BH1288">
        <v>0</v>
      </c>
      <c r="BI1288">
        <v>0</v>
      </c>
      <c r="BJ1288">
        <v>1</v>
      </c>
      <c r="BK1288">
        <v>0</v>
      </c>
      <c r="BL1288" s="15">
        <v>0</v>
      </c>
      <c r="BM1288">
        <v>1</v>
      </c>
      <c r="BN1288">
        <v>0</v>
      </c>
      <c r="BO1288">
        <v>0</v>
      </c>
      <c r="BP1288" s="15">
        <v>0</v>
      </c>
      <c r="BQ1288">
        <v>0</v>
      </c>
      <c r="BR1288">
        <v>0</v>
      </c>
      <c r="BS1288" s="15">
        <v>0</v>
      </c>
      <c r="BT1288">
        <v>0</v>
      </c>
      <c r="BU1288">
        <v>0</v>
      </c>
      <c r="BV1288">
        <v>1</v>
      </c>
      <c r="BW1288">
        <v>0</v>
      </c>
      <c r="BX1288">
        <v>0</v>
      </c>
      <c r="BY1288">
        <v>0</v>
      </c>
      <c r="BZ1288">
        <v>0</v>
      </c>
      <c r="CA1288">
        <v>0</v>
      </c>
      <c r="CB1288">
        <v>0</v>
      </c>
      <c r="CC1288">
        <v>0</v>
      </c>
      <c r="CD1288">
        <v>0</v>
      </c>
      <c r="CE1288" s="15">
        <v>1</v>
      </c>
      <c r="CF1288">
        <v>3.0070000000000001</v>
      </c>
      <c r="CG1288">
        <v>783</v>
      </c>
      <c r="CH1288">
        <v>1</v>
      </c>
      <c r="CI1288">
        <v>0</v>
      </c>
      <c r="CJ1288">
        <v>32</v>
      </c>
      <c r="CK1288" s="28" t="s">
        <v>80</v>
      </c>
    </row>
    <row r="1289" spans="1:89" x14ac:dyDescent="0.35">
      <c r="A1289">
        <v>1288</v>
      </c>
      <c r="B1289">
        <v>83</v>
      </c>
      <c r="C1289" s="21" t="s">
        <v>252</v>
      </c>
      <c r="D1289" s="11">
        <v>-0.66</v>
      </c>
      <c r="E1289" s="12">
        <v>7.07</v>
      </c>
      <c r="F1289" s="7">
        <f t="shared" si="203"/>
        <v>-9.3352192362093356E-2</v>
      </c>
      <c r="G1289" s="8">
        <v>0</v>
      </c>
      <c r="H1289" s="9">
        <v>0</v>
      </c>
      <c r="I1289" s="9">
        <v>0</v>
      </c>
      <c r="J1289" s="9">
        <v>1</v>
      </c>
      <c r="K1289" s="9">
        <v>0</v>
      </c>
      <c r="L1289" s="8">
        <v>1747</v>
      </c>
      <c r="M1289" s="9">
        <v>14</v>
      </c>
      <c r="N1289" s="9">
        <f t="shared" si="206"/>
        <v>1732</v>
      </c>
      <c r="O1289" s="9">
        <f t="shared" si="207"/>
        <v>17</v>
      </c>
      <c r="P1289" s="7">
        <f t="shared" si="208"/>
        <v>16.527699999999999</v>
      </c>
      <c r="Q1289" s="7">
        <v>8.4723000000000006</v>
      </c>
      <c r="R1289" s="9">
        <v>1</v>
      </c>
      <c r="S1289" s="9">
        <v>0</v>
      </c>
      <c r="T1289" s="9">
        <v>0</v>
      </c>
      <c r="U1289" s="9">
        <v>0</v>
      </c>
      <c r="V1289" s="9">
        <v>0</v>
      </c>
      <c r="W1289" s="25">
        <v>1</v>
      </c>
      <c r="X1289" s="9">
        <v>0</v>
      </c>
      <c r="Y1289" s="9">
        <v>1</v>
      </c>
      <c r="Z1289" s="25">
        <v>0</v>
      </c>
      <c r="AA1289" s="9">
        <v>0</v>
      </c>
      <c r="AB1289" s="25">
        <v>1</v>
      </c>
      <c r="AC1289" s="17">
        <v>1991</v>
      </c>
      <c r="AD1289" s="27">
        <v>0</v>
      </c>
      <c r="AE1289" s="27">
        <v>0.23749999999999999</v>
      </c>
      <c r="AF1289" s="27">
        <v>0.23749999999999999</v>
      </c>
      <c r="AG1289" s="34">
        <v>0.52544999999999997</v>
      </c>
      <c r="AH1289" s="33">
        <v>1</v>
      </c>
      <c r="AI1289" s="15">
        <v>0</v>
      </c>
      <c r="AJ1289" s="27">
        <v>1</v>
      </c>
      <c r="AK1289" s="31">
        <v>0</v>
      </c>
      <c r="AL1289" t="s">
        <v>87</v>
      </c>
      <c r="AM1289" s="31" t="s">
        <v>87</v>
      </c>
      <c r="AN1289">
        <v>0</v>
      </c>
      <c r="AO1289" s="15">
        <v>1</v>
      </c>
      <c r="AP1289">
        <f t="shared" si="209"/>
        <v>0.25549999999999995</v>
      </c>
      <c r="AQ1289" s="15">
        <v>0.74450000000000005</v>
      </c>
      <c r="AR1289" s="15" t="s">
        <v>129</v>
      </c>
      <c r="AS1289">
        <v>1</v>
      </c>
      <c r="AT1289">
        <v>0</v>
      </c>
      <c r="AU1289">
        <v>0</v>
      </c>
      <c r="AV1289">
        <v>0</v>
      </c>
      <c r="AW1289">
        <v>0</v>
      </c>
      <c r="AX1289">
        <v>0</v>
      </c>
      <c r="AY1289" s="15">
        <v>0</v>
      </c>
      <c r="AZ1289">
        <v>1</v>
      </c>
      <c r="BA1289">
        <v>0</v>
      </c>
      <c r="BB1289" s="15">
        <v>0</v>
      </c>
      <c r="BC1289">
        <v>24597</v>
      </c>
      <c r="BD1289">
        <v>1426</v>
      </c>
      <c r="BE1289" s="21">
        <v>0.92100000000000004</v>
      </c>
      <c r="BF1289" s="21">
        <v>31</v>
      </c>
      <c r="BG1289">
        <v>0</v>
      </c>
      <c r="BH1289">
        <v>0</v>
      </c>
      <c r="BI1289">
        <v>0</v>
      </c>
      <c r="BJ1289">
        <v>1</v>
      </c>
      <c r="BK1289">
        <v>0</v>
      </c>
      <c r="BL1289" s="15">
        <v>0</v>
      </c>
      <c r="BM1289">
        <v>1</v>
      </c>
      <c r="BN1289">
        <v>0</v>
      </c>
      <c r="BO1289">
        <v>0</v>
      </c>
      <c r="BP1289" s="15">
        <v>0</v>
      </c>
      <c r="BQ1289">
        <v>0</v>
      </c>
      <c r="BR1289">
        <v>0</v>
      </c>
      <c r="BS1289" s="15">
        <v>0</v>
      </c>
      <c r="BT1289">
        <v>0</v>
      </c>
      <c r="BU1289">
        <v>0</v>
      </c>
      <c r="BV1289">
        <v>1</v>
      </c>
      <c r="BW1289">
        <v>0</v>
      </c>
      <c r="BX1289">
        <v>0</v>
      </c>
      <c r="BY1289">
        <v>0</v>
      </c>
      <c r="BZ1289">
        <v>0</v>
      </c>
      <c r="CA1289">
        <v>0</v>
      </c>
      <c r="CB1289">
        <v>0</v>
      </c>
      <c r="CC1289">
        <v>0</v>
      </c>
      <c r="CD1289">
        <v>0</v>
      </c>
      <c r="CE1289" s="15">
        <v>1</v>
      </c>
      <c r="CF1289">
        <v>3.0070000000000001</v>
      </c>
      <c r="CG1289">
        <v>783</v>
      </c>
      <c r="CH1289">
        <v>1</v>
      </c>
      <c r="CI1289">
        <v>0</v>
      </c>
      <c r="CJ1289">
        <v>32</v>
      </c>
      <c r="CK1289" s="28" t="s">
        <v>80</v>
      </c>
    </row>
    <row r="1290" spans="1:89" x14ac:dyDescent="0.35">
      <c r="A1290">
        <v>1289</v>
      </c>
      <c r="B1290">
        <v>83</v>
      </c>
      <c r="C1290" s="21" t="s">
        <v>252</v>
      </c>
      <c r="D1290" s="11">
        <v>6.62</v>
      </c>
      <c r="E1290" s="12">
        <v>3.73</v>
      </c>
      <c r="F1290" s="7">
        <f t="shared" si="203"/>
        <v>1.7747989276139411</v>
      </c>
      <c r="G1290" s="8">
        <v>0</v>
      </c>
      <c r="H1290" s="9">
        <v>0</v>
      </c>
      <c r="I1290" s="9">
        <v>0</v>
      </c>
      <c r="J1290" s="9">
        <v>1</v>
      </c>
      <c r="K1290" s="9">
        <v>0</v>
      </c>
      <c r="L1290" s="8">
        <v>1747</v>
      </c>
      <c r="M1290" s="9">
        <v>14</v>
      </c>
      <c r="N1290" s="9">
        <f t="shared" si="206"/>
        <v>1732</v>
      </c>
      <c r="O1290" s="9">
        <f t="shared" si="207"/>
        <v>17</v>
      </c>
      <c r="P1290" s="7">
        <f t="shared" si="208"/>
        <v>16.527699999999999</v>
      </c>
      <c r="Q1290" s="7">
        <v>8.4723000000000006</v>
      </c>
      <c r="R1290" s="9">
        <v>1</v>
      </c>
      <c r="S1290" s="9">
        <v>0</v>
      </c>
      <c r="T1290" s="9">
        <v>0</v>
      </c>
      <c r="U1290" s="9">
        <v>0</v>
      </c>
      <c r="V1290" s="9">
        <v>0</v>
      </c>
      <c r="W1290" s="25">
        <v>1</v>
      </c>
      <c r="X1290" s="9">
        <v>0</v>
      </c>
      <c r="Y1290" s="9">
        <v>1</v>
      </c>
      <c r="Z1290" s="25">
        <v>0</v>
      </c>
      <c r="AA1290" s="9">
        <v>0</v>
      </c>
      <c r="AB1290" s="25">
        <v>1</v>
      </c>
      <c r="AC1290" s="17">
        <v>1991</v>
      </c>
      <c r="AD1290" s="27">
        <v>0</v>
      </c>
      <c r="AE1290" s="27">
        <v>0.23749999999999999</v>
      </c>
      <c r="AF1290" s="27">
        <v>0.23749999999999999</v>
      </c>
      <c r="AG1290" s="34">
        <v>0.52544999999999997</v>
      </c>
      <c r="AH1290" s="33">
        <v>1</v>
      </c>
      <c r="AI1290" s="15">
        <v>0</v>
      </c>
      <c r="AJ1290" s="27">
        <v>1</v>
      </c>
      <c r="AK1290" s="31">
        <v>0</v>
      </c>
      <c r="AL1290" t="s">
        <v>87</v>
      </c>
      <c r="AM1290" s="31" t="s">
        <v>87</v>
      </c>
      <c r="AN1290">
        <v>0</v>
      </c>
      <c r="AO1290" s="15">
        <v>1</v>
      </c>
      <c r="AP1290">
        <f t="shared" si="209"/>
        <v>0.25549999999999995</v>
      </c>
      <c r="AQ1290" s="15">
        <v>0.74450000000000005</v>
      </c>
      <c r="AR1290" s="15" t="s">
        <v>129</v>
      </c>
      <c r="AS1290">
        <v>1</v>
      </c>
      <c r="AT1290">
        <v>0</v>
      </c>
      <c r="AU1290">
        <v>0</v>
      </c>
      <c r="AV1290">
        <v>0</v>
      </c>
      <c r="AW1290">
        <v>0</v>
      </c>
      <c r="AX1290">
        <v>0</v>
      </c>
      <c r="AY1290" s="15">
        <v>0</v>
      </c>
      <c r="AZ1290">
        <v>1</v>
      </c>
      <c r="BA1290">
        <v>0</v>
      </c>
      <c r="BB1290" s="15">
        <v>0</v>
      </c>
      <c r="BC1290">
        <v>24597</v>
      </c>
      <c r="BD1290">
        <v>1426</v>
      </c>
      <c r="BE1290" s="21">
        <v>0.92100000000000004</v>
      </c>
      <c r="BF1290" s="21">
        <v>31</v>
      </c>
      <c r="BG1290">
        <v>0</v>
      </c>
      <c r="BH1290">
        <v>0</v>
      </c>
      <c r="BI1290">
        <v>0</v>
      </c>
      <c r="BJ1290">
        <v>1</v>
      </c>
      <c r="BK1290">
        <v>0</v>
      </c>
      <c r="BL1290" s="15">
        <v>0</v>
      </c>
      <c r="BM1290">
        <v>1</v>
      </c>
      <c r="BN1290">
        <v>0</v>
      </c>
      <c r="BO1290">
        <v>0</v>
      </c>
      <c r="BP1290" s="15">
        <v>0</v>
      </c>
      <c r="BQ1290">
        <v>0</v>
      </c>
      <c r="BR1290">
        <v>0</v>
      </c>
      <c r="BS1290" s="15">
        <v>0</v>
      </c>
      <c r="BT1290">
        <v>0</v>
      </c>
      <c r="BU1290">
        <v>0</v>
      </c>
      <c r="BV1290">
        <v>1</v>
      </c>
      <c r="BW1290">
        <v>0</v>
      </c>
      <c r="BX1290">
        <v>0</v>
      </c>
      <c r="BY1290">
        <v>0</v>
      </c>
      <c r="BZ1290">
        <v>0</v>
      </c>
      <c r="CA1290">
        <v>0</v>
      </c>
      <c r="CB1290">
        <v>0</v>
      </c>
      <c r="CC1290">
        <v>0</v>
      </c>
      <c r="CD1290">
        <v>0</v>
      </c>
      <c r="CE1290" s="15">
        <v>1</v>
      </c>
      <c r="CF1290">
        <v>3.0070000000000001</v>
      </c>
      <c r="CG1290">
        <v>783</v>
      </c>
      <c r="CH1290">
        <v>1</v>
      </c>
      <c r="CI1290">
        <v>0</v>
      </c>
      <c r="CJ1290">
        <v>32</v>
      </c>
      <c r="CK1290" s="28" t="s">
        <v>80</v>
      </c>
    </row>
    <row r="1291" spans="1:89" x14ac:dyDescent="0.35">
      <c r="A1291">
        <v>1290</v>
      </c>
      <c r="B1291">
        <v>83</v>
      </c>
      <c r="C1291" s="21" t="s">
        <v>252</v>
      </c>
      <c r="D1291" s="11">
        <v>6.37</v>
      </c>
      <c r="E1291" s="12">
        <v>3.79</v>
      </c>
      <c r="F1291" s="7">
        <f t="shared" si="203"/>
        <v>1.6807387862796834</v>
      </c>
      <c r="G1291" s="8">
        <v>0</v>
      </c>
      <c r="H1291" s="9">
        <v>0</v>
      </c>
      <c r="I1291" s="9">
        <v>0</v>
      </c>
      <c r="J1291" s="9">
        <v>1</v>
      </c>
      <c r="K1291" s="9">
        <v>0</v>
      </c>
      <c r="L1291" s="8">
        <v>1747</v>
      </c>
      <c r="M1291" s="9">
        <v>14</v>
      </c>
      <c r="N1291" s="9">
        <f t="shared" si="206"/>
        <v>1732</v>
      </c>
      <c r="O1291" s="9">
        <f t="shared" si="207"/>
        <v>17</v>
      </c>
      <c r="P1291" s="7">
        <f t="shared" si="208"/>
        <v>16.527699999999999</v>
      </c>
      <c r="Q1291" s="7">
        <v>8.4723000000000006</v>
      </c>
      <c r="R1291" s="9">
        <v>1</v>
      </c>
      <c r="S1291" s="9">
        <v>0</v>
      </c>
      <c r="T1291" s="9">
        <v>0</v>
      </c>
      <c r="U1291" s="9">
        <v>0</v>
      </c>
      <c r="V1291" s="9">
        <v>0</v>
      </c>
      <c r="W1291" s="25">
        <v>1</v>
      </c>
      <c r="X1291" s="9">
        <v>0</v>
      </c>
      <c r="Y1291" s="9">
        <v>1</v>
      </c>
      <c r="Z1291" s="25">
        <v>0</v>
      </c>
      <c r="AA1291" s="9">
        <v>0</v>
      </c>
      <c r="AB1291" s="25">
        <v>1</v>
      </c>
      <c r="AC1291" s="17">
        <v>1991</v>
      </c>
      <c r="AD1291" s="27">
        <v>0</v>
      </c>
      <c r="AE1291" s="27">
        <v>0.23749999999999999</v>
      </c>
      <c r="AF1291" s="27">
        <v>0.23749999999999999</v>
      </c>
      <c r="AG1291" s="34">
        <v>0.52544999999999997</v>
      </c>
      <c r="AH1291" s="33">
        <v>1</v>
      </c>
      <c r="AI1291" s="15">
        <v>0</v>
      </c>
      <c r="AJ1291" s="27">
        <v>1</v>
      </c>
      <c r="AK1291" s="31">
        <v>0</v>
      </c>
      <c r="AL1291" t="s">
        <v>87</v>
      </c>
      <c r="AM1291" s="31" t="s">
        <v>87</v>
      </c>
      <c r="AN1291">
        <v>0</v>
      </c>
      <c r="AO1291" s="15">
        <v>1</v>
      </c>
      <c r="AP1291">
        <f t="shared" si="209"/>
        <v>0.25549999999999995</v>
      </c>
      <c r="AQ1291" s="15">
        <v>0.74450000000000005</v>
      </c>
      <c r="AR1291" s="15" t="s">
        <v>129</v>
      </c>
      <c r="AS1291">
        <v>1</v>
      </c>
      <c r="AT1291">
        <v>0</v>
      </c>
      <c r="AU1291">
        <v>0</v>
      </c>
      <c r="AV1291">
        <v>0</v>
      </c>
      <c r="AW1291">
        <v>0</v>
      </c>
      <c r="AX1291">
        <v>0</v>
      </c>
      <c r="AY1291" s="15">
        <v>0</v>
      </c>
      <c r="AZ1291">
        <v>1</v>
      </c>
      <c r="BA1291">
        <v>0</v>
      </c>
      <c r="BB1291" s="15">
        <v>0</v>
      </c>
      <c r="BC1291">
        <v>24597</v>
      </c>
      <c r="BD1291">
        <v>1426</v>
      </c>
      <c r="BE1291" s="21">
        <v>0.92100000000000004</v>
      </c>
      <c r="BF1291" s="21">
        <v>31</v>
      </c>
      <c r="BG1291">
        <v>0</v>
      </c>
      <c r="BH1291">
        <v>0</v>
      </c>
      <c r="BI1291">
        <v>0</v>
      </c>
      <c r="BJ1291">
        <v>1</v>
      </c>
      <c r="BK1291">
        <v>0</v>
      </c>
      <c r="BL1291" s="15">
        <v>0</v>
      </c>
      <c r="BM1291">
        <v>1</v>
      </c>
      <c r="BN1291">
        <v>0</v>
      </c>
      <c r="BO1291">
        <v>0</v>
      </c>
      <c r="BP1291" s="15">
        <v>0</v>
      </c>
      <c r="BQ1291">
        <v>0</v>
      </c>
      <c r="BR1291">
        <v>0</v>
      </c>
      <c r="BS1291" s="15">
        <v>0</v>
      </c>
      <c r="BT1291">
        <v>0</v>
      </c>
      <c r="BU1291">
        <v>0</v>
      </c>
      <c r="BV1291">
        <v>1</v>
      </c>
      <c r="BW1291">
        <v>0</v>
      </c>
      <c r="BX1291">
        <v>0</v>
      </c>
      <c r="BY1291">
        <v>0</v>
      </c>
      <c r="BZ1291">
        <v>0</v>
      </c>
      <c r="CA1291">
        <v>0</v>
      </c>
      <c r="CB1291">
        <v>0</v>
      </c>
      <c r="CC1291">
        <v>0</v>
      </c>
      <c r="CD1291">
        <v>0</v>
      </c>
      <c r="CE1291" s="15">
        <v>1</v>
      </c>
      <c r="CF1291">
        <v>3.0070000000000001</v>
      </c>
      <c r="CG1291">
        <v>783</v>
      </c>
      <c r="CH1291">
        <v>1</v>
      </c>
      <c r="CI1291">
        <v>0</v>
      </c>
      <c r="CJ1291">
        <v>32</v>
      </c>
      <c r="CK1291" s="28" t="s">
        <v>80</v>
      </c>
    </row>
    <row r="1292" spans="1:89" x14ac:dyDescent="0.35">
      <c r="A1292">
        <v>1291</v>
      </c>
      <c r="B1292">
        <v>83</v>
      </c>
      <c r="C1292" s="21" t="s">
        <v>252</v>
      </c>
      <c r="D1292" s="11">
        <v>3.63</v>
      </c>
      <c r="E1292" s="12">
        <v>5.69</v>
      </c>
      <c r="F1292" s="7">
        <f t="shared" si="203"/>
        <v>0.63796133567662561</v>
      </c>
      <c r="G1292" s="8">
        <v>0</v>
      </c>
      <c r="H1292" s="9">
        <v>0</v>
      </c>
      <c r="I1292" s="9">
        <v>0</v>
      </c>
      <c r="J1292" s="9">
        <v>1</v>
      </c>
      <c r="K1292" s="9">
        <v>0</v>
      </c>
      <c r="L1292" s="8">
        <v>1747</v>
      </c>
      <c r="M1292" s="9">
        <v>14</v>
      </c>
      <c r="N1292" s="9">
        <f t="shared" si="206"/>
        <v>1732</v>
      </c>
      <c r="O1292" s="9">
        <f t="shared" si="207"/>
        <v>17</v>
      </c>
      <c r="P1292" s="7">
        <f t="shared" si="208"/>
        <v>16.527699999999999</v>
      </c>
      <c r="Q1292" s="7">
        <v>8.4723000000000006</v>
      </c>
      <c r="R1292" s="9">
        <v>1</v>
      </c>
      <c r="S1292" s="9">
        <v>0</v>
      </c>
      <c r="T1292" s="9">
        <v>0</v>
      </c>
      <c r="U1292" s="9">
        <v>0</v>
      </c>
      <c r="V1292" s="9">
        <v>0</v>
      </c>
      <c r="W1292" s="25">
        <v>1</v>
      </c>
      <c r="X1292" s="9">
        <v>0</v>
      </c>
      <c r="Y1292" s="9">
        <v>1</v>
      </c>
      <c r="Z1292" s="25">
        <v>0</v>
      </c>
      <c r="AA1292" s="9">
        <v>0</v>
      </c>
      <c r="AB1292" s="25">
        <v>1</v>
      </c>
      <c r="AC1292" s="17">
        <v>1991</v>
      </c>
      <c r="AD1292" s="27">
        <v>0</v>
      </c>
      <c r="AE1292" s="27">
        <v>0.23749999999999999</v>
      </c>
      <c r="AF1292" s="27">
        <v>0.23749999999999999</v>
      </c>
      <c r="AG1292" s="34">
        <v>0.52544999999999997</v>
      </c>
      <c r="AH1292" s="33">
        <v>1</v>
      </c>
      <c r="AI1292" s="15">
        <v>0</v>
      </c>
      <c r="AJ1292" s="27">
        <v>1</v>
      </c>
      <c r="AK1292" s="31">
        <v>0</v>
      </c>
      <c r="AL1292" t="s">
        <v>87</v>
      </c>
      <c r="AM1292" s="31" t="s">
        <v>87</v>
      </c>
      <c r="AN1292">
        <v>0</v>
      </c>
      <c r="AO1292" s="15">
        <v>1</v>
      </c>
      <c r="AP1292">
        <f t="shared" si="209"/>
        <v>0.25549999999999995</v>
      </c>
      <c r="AQ1292" s="15">
        <v>0.74450000000000005</v>
      </c>
      <c r="AR1292" s="15" t="s">
        <v>129</v>
      </c>
      <c r="AS1292">
        <v>1</v>
      </c>
      <c r="AT1292">
        <v>0</v>
      </c>
      <c r="AU1292">
        <v>0</v>
      </c>
      <c r="AV1292">
        <v>0</v>
      </c>
      <c r="AW1292">
        <v>0</v>
      </c>
      <c r="AX1292">
        <v>0</v>
      </c>
      <c r="AY1292" s="15">
        <v>0</v>
      </c>
      <c r="AZ1292">
        <v>1</v>
      </c>
      <c r="BA1292">
        <v>0</v>
      </c>
      <c r="BB1292" s="15">
        <v>0</v>
      </c>
      <c r="BC1292">
        <v>24597</v>
      </c>
      <c r="BD1292">
        <v>1426</v>
      </c>
      <c r="BE1292" s="21">
        <v>0.92100000000000004</v>
      </c>
      <c r="BF1292" s="21">
        <v>31</v>
      </c>
      <c r="BG1292">
        <v>0</v>
      </c>
      <c r="BH1292">
        <v>0</v>
      </c>
      <c r="BI1292">
        <v>0</v>
      </c>
      <c r="BJ1292">
        <v>1</v>
      </c>
      <c r="BK1292">
        <v>0</v>
      </c>
      <c r="BL1292" s="15">
        <v>0</v>
      </c>
      <c r="BM1292">
        <v>1</v>
      </c>
      <c r="BN1292">
        <v>0</v>
      </c>
      <c r="BO1292">
        <v>0</v>
      </c>
      <c r="BP1292" s="15">
        <v>0</v>
      </c>
      <c r="BQ1292">
        <v>0</v>
      </c>
      <c r="BR1292">
        <v>0</v>
      </c>
      <c r="BS1292" s="15">
        <v>0</v>
      </c>
      <c r="BT1292">
        <v>0</v>
      </c>
      <c r="BU1292">
        <v>0</v>
      </c>
      <c r="BV1292">
        <v>1</v>
      </c>
      <c r="BW1292">
        <v>0</v>
      </c>
      <c r="BX1292">
        <v>0</v>
      </c>
      <c r="BY1292">
        <v>0</v>
      </c>
      <c r="BZ1292">
        <v>0</v>
      </c>
      <c r="CA1292">
        <v>0</v>
      </c>
      <c r="CB1292">
        <v>0</v>
      </c>
      <c r="CC1292">
        <v>0</v>
      </c>
      <c r="CD1292">
        <v>0</v>
      </c>
      <c r="CE1292" s="15">
        <v>1</v>
      </c>
      <c r="CF1292">
        <v>3.0070000000000001</v>
      </c>
      <c r="CG1292">
        <v>783</v>
      </c>
      <c r="CH1292">
        <v>1</v>
      </c>
      <c r="CI1292">
        <v>0</v>
      </c>
      <c r="CJ1292">
        <v>32</v>
      </c>
      <c r="CK1292" s="28" t="s">
        <v>80</v>
      </c>
    </row>
    <row r="1293" spans="1:89" x14ac:dyDescent="0.35">
      <c r="A1293">
        <v>1292</v>
      </c>
      <c r="B1293">
        <v>83</v>
      </c>
      <c r="C1293" s="21" t="s">
        <v>252</v>
      </c>
      <c r="D1293" s="11">
        <v>8.02</v>
      </c>
      <c r="E1293" s="12">
        <v>4.24</v>
      </c>
      <c r="F1293" s="7">
        <f t="shared" si="203"/>
        <v>1.891509433962264</v>
      </c>
      <c r="G1293" s="8">
        <v>0</v>
      </c>
      <c r="H1293" s="9">
        <v>0</v>
      </c>
      <c r="I1293" s="9">
        <v>0</v>
      </c>
      <c r="J1293" s="9">
        <v>1</v>
      </c>
      <c r="K1293" s="9">
        <v>0</v>
      </c>
      <c r="L1293" s="8">
        <v>1747</v>
      </c>
      <c r="M1293" s="9">
        <v>14</v>
      </c>
      <c r="N1293" s="9">
        <f t="shared" si="206"/>
        <v>1732</v>
      </c>
      <c r="O1293" s="9">
        <f t="shared" si="207"/>
        <v>17</v>
      </c>
      <c r="P1293" s="7">
        <f t="shared" si="208"/>
        <v>16.527699999999999</v>
      </c>
      <c r="Q1293" s="7">
        <v>8.4723000000000006</v>
      </c>
      <c r="R1293" s="9">
        <v>1</v>
      </c>
      <c r="S1293" s="9">
        <v>0</v>
      </c>
      <c r="T1293" s="9">
        <v>0</v>
      </c>
      <c r="U1293" s="9">
        <v>0</v>
      </c>
      <c r="V1293" s="9">
        <v>0</v>
      </c>
      <c r="W1293" s="25">
        <v>1</v>
      </c>
      <c r="X1293" s="9">
        <v>0</v>
      </c>
      <c r="Y1293" s="9">
        <v>1</v>
      </c>
      <c r="Z1293" s="25">
        <v>0</v>
      </c>
      <c r="AA1293" s="9">
        <v>0</v>
      </c>
      <c r="AB1293" s="25">
        <v>1</v>
      </c>
      <c r="AC1293" s="17">
        <v>1991</v>
      </c>
      <c r="AD1293" s="27">
        <v>0</v>
      </c>
      <c r="AE1293" s="27">
        <v>0.23749999999999999</v>
      </c>
      <c r="AF1293" s="27">
        <v>0.23749999999999999</v>
      </c>
      <c r="AG1293" s="34">
        <v>0.52544999999999997</v>
      </c>
      <c r="AH1293" s="33">
        <v>1</v>
      </c>
      <c r="AI1293" s="15">
        <v>0</v>
      </c>
      <c r="AJ1293" s="27">
        <v>1</v>
      </c>
      <c r="AK1293" s="31">
        <v>0</v>
      </c>
      <c r="AL1293" t="s">
        <v>87</v>
      </c>
      <c r="AM1293" s="31" t="s">
        <v>87</v>
      </c>
      <c r="AN1293">
        <v>0</v>
      </c>
      <c r="AO1293" s="15">
        <v>1</v>
      </c>
      <c r="AP1293">
        <f t="shared" si="209"/>
        <v>0.25549999999999995</v>
      </c>
      <c r="AQ1293" s="15">
        <v>0.74450000000000005</v>
      </c>
      <c r="AR1293" s="15" t="s">
        <v>129</v>
      </c>
      <c r="AS1293">
        <v>1</v>
      </c>
      <c r="AT1293">
        <v>0</v>
      </c>
      <c r="AU1293">
        <v>0</v>
      </c>
      <c r="AV1293">
        <v>0</v>
      </c>
      <c r="AW1293">
        <v>0</v>
      </c>
      <c r="AX1293">
        <v>0</v>
      </c>
      <c r="AY1293" s="15">
        <v>0</v>
      </c>
      <c r="AZ1293">
        <v>1</v>
      </c>
      <c r="BA1293">
        <v>0</v>
      </c>
      <c r="BB1293" s="15">
        <v>0</v>
      </c>
      <c r="BC1293">
        <v>24597</v>
      </c>
      <c r="BD1293">
        <v>1426</v>
      </c>
      <c r="BE1293" s="21">
        <v>0.92100000000000004</v>
      </c>
      <c r="BF1293" s="21">
        <v>31</v>
      </c>
      <c r="BG1293">
        <v>0</v>
      </c>
      <c r="BH1293">
        <v>0</v>
      </c>
      <c r="BI1293">
        <v>0</v>
      </c>
      <c r="BJ1293">
        <v>1</v>
      </c>
      <c r="BK1293">
        <v>0</v>
      </c>
      <c r="BL1293" s="15">
        <v>0</v>
      </c>
      <c r="BM1293">
        <v>1</v>
      </c>
      <c r="BN1293">
        <v>0</v>
      </c>
      <c r="BO1293">
        <v>0</v>
      </c>
      <c r="BP1293" s="15">
        <v>0</v>
      </c>
      <c r="BQ1293">
        <v>0</v>
      </c>
      <c r="BR1293">
        <v>0</v>
      </c>
      <c r="BS1293" s="15">
        <v>0</v>
      </c>
      <c r="BT1293">
        <v>0</v>
      </c>
      <c r="BU1293">
        <v>0</v>
      </c>
      <c r="BV1293">
        <v>1</v>
      </c>
      <c r="BW1293">
        <v>0</v>
      </c>
      <c r="BX1293">
        <v>0</v>
      </c>
      <c r="BY1293">
        <v>0</v>
      </c>
      <c r="BZ1293">
        <v>0</v>
      </c>
      <c r="CA1293">
        <v>0</v>
      </c>
      <c r="CB1293">
        <v>0</v>
      </c>
      <c r="CC1293">
        <v>0</v>
      </c>
      <c r="CD1293">
        <v>0</v>
      </c>
      <c r="CE1293" s="15">
        <v>1</v>
      </c>
      <c r="CF1293">
        <v>3.0070000000000001</v>
      </c>
      <c r="CG1293">
        <v>783</v>
      </c>
      <c r="CH1293">
        <v>1</v>
      </c>
      <c r="CI1293">
        <v>0</v>
      </c>
      <c r="CJ1293">
        <v>32</v>
      </c>
      <c r="CK1293" s="28" t="s">
        <v>80</v>
      </c>
    </row>
    <row r="1294" spans="1:89" x14ac:dyDescent="0.35">
      <c r="A1294">
        <v>1293</v>
      </c>
      <c r="B1294">
        <v>83</v>
      </c>
      <c r="C1294" s="21" t="s">
        <v>252</v>
      </c>
      <c r="D1294" s="11">
        <v>8.65</v>
      </c>
      <c r="E1294" s="12">
        <v>4.55</v>
      </c>
      <c r="F1294" s="7">
        <f t="shared" si="203"/>
        <v>1.9010989010989012</v>
      </c>
      <c r="G1294" s="8">
        <v>0</v>
      </c>
      <c r="H1294" s="9">
        <v>0</v>
      </c>
      <c r="I1294" s="9">
        <v>0</v>
      </c>
      <c r="J1294" s="9">
        <v>1</v>
      </c>
      <c r="K1294" s="9">
        <v>0</v>
      </c>
      <c r="L1294" s="8">
        <v>1747</v>
      </c>
      <c r="M1294" s="9">
        <v>14</v>
      </c>
      <c r="N1294" s="9">
        <f t="shared" si="206"/>
        <v>1732</v>
      </c>
      <c r="O1294" s="9">
        <f t="shared" si="207"/>
        <v>17</v>
      </c>
      <c r="P1294" s="7">
        <f t="shared" si="208"/>
        <v>16.527699999999999</v>
      </c>
      <c r="Q1294" s="7">
        <v>8.4723000000000006</v>
      </c>
      <c r="R1294" s="9">
        <v>1</v>
      </c>
      <c r="S1294" s="9">
        <v>0</v>
      </c>
      <c r="T1294" s="9">
        <v>0</v>
      </c>
      <c r="U1294" s="9">
        <v>0</v>
      </c>
      <c r="V1294" s="9">
        <v>0</v>
      </c>
      <c r="W1294" s="25">
        <v>1</v>
      </c>
      <c r="X1294" s="9">
        <v>0</v>
      </c>
      <c r="Y1294" s="9">
        <v>1</v>
      </c>
      <c r="Z1294" s="25">
        <v>0</v>
      </c>
      <c r="AA1294" s="9">
        <v>0</v>
      </c>
      <c r="AB1294" s="25">
        <v>1</v>
      </c>
      <c r="AC1294" s="17">
        <v>1991</v>
      </c>
      <c r="AD1294" s="27">
        <v>0</v>
      </c>
      <c r="AE1294" s="27">
        <v>0.23749999999999999</v>
      </c>
      <c r="AF1294" s="27">
        <v>0.23749999999999999</v>
      </c>
      <c r="AG1294" s="34">
        <v>0.52544999999999997</v>
      </c>
      <c r="AH1294" s="33">
        <v>1</v>
      </c>
      <c r="AI1294" s="15">
        <v>0</v>
      </c>
      <c r="AJ1294" s="27">
        <v>1</v>
      </c>
      <c r="AK1294" s="31">
        <v>0</v>
      </c>
      <c r="AL1294" t="s">
        <v>87</v>
      </c>
      <c r="AM1294" s="31" t="s">
        <v>87</v>
      </c>
      <c r="AN1294">
        <v>0</v>
      </c>
      <c r="AO1294" s="15">
        <v>1</v>
      </c>
      <c r="AP1294">
        <f t="shared" si="209"/>
        <v>0.25549999999999995</v>
      </c>
      <c r="AQ1294" s="15">
        <v>0.74450000000000005</v>
      </c>
      <c r="AR1294" s="15" t="s">
        <v>129</v>
      </c>
      <c r="AS1294">
        <v>1</v>
      </c>
      <c r="AT1294">
        <v>0</v>
      </c>
      <c r="AU1294">
        <v>0</v>
      </c>
      <c r="AV1294">
        <v>0</v>
      </c>
      <c r="AW1294">
        <v>0</v>
      </c>
      <c r="AX1294">
        <v>0</v>
      </c>
      <c r="AY1294" s="15">
        <v>0</v>
      </c>
      <c r="AZ1294">
        <v>1</v>
      </c>
      <c r="BA1294">
        <v>0</v>
      </c>
      <c r="BB1294" s="15">
        <v>0</v>
      </c>
      <c r="BC1294">
        <v>24597</v>
      </c>
      <c r="BD1294">
        <v>1426</v>
      </c>
      <c r="BE1294" s="21">
        <v>0.92100000000000004</v>
      </c>
      <c r="BF1294" s="21">
        <v>31</v>
      </c>
      <c r="BG1294">
        <v>0</v>
      </c>
      <c r="BH1294">
        <v>0</v>
      </c>
      <c r="BI1294">
        <v>0</v>
      </c>
      <c r="BJ1294">
        <v>1</v>
      </c>
      <c r="BK1294">
        <v>0</v>
      </c>
      <c r="BL1294" s="15">
        <v>0</v>
      </c>
      <c r="BM1294">
        <v>1</v>
      </c>
      <c r="BN1294">
        <v>0</v>
      </c>
      <c r="BO1294">
        <v>0</v>
      </c>
      <c r="BP1294" s="15">
        <v>0</v>
      </c>
      <c r="BQ1294">
        <v>0</v>
      </c>
      <c r="BR1294">
        <v>0</v>
      </c>
      <c r="BS1294" s="15">
        <v>0</v>
      </c>
      <c r="BT1294">
        <v>0</v>
      </c>
      <c r="BU1294">
        <v>0</v>
      </c>
      <c r="BV1294">
        <v>1</v>
      </c>
      <c r="BW1294">
        <v>0</v>
      </c>
      <c r="BX1294">
        <v>0</v>
      </c>
      <c r="BY1294">
        <v>0</v>
      </c>
      <c r="BZ1294">
        <v>0</v>
      </c>
      <c r="CA1294">
        <v>0</v>
      </c>
      <c r="CB1294">
        <v>0</v>
      </c>
      <c r="CC1294">
        <v>0</v>
      </c>
      <c r="CD1294">
        <v>0</v>
      </c>
      <c r="CE1294" s="15">
        <v>1</v>
      </c>
      <c r="CF1294">
        <v>3.0070000000000001</v>
      </c>
      <c r="CG1294">
        <v>783</v>
      </c>
      <c r="CH1294">
        <v>1</v>
      </c>
      <c r="CI1294">
        <v>0</v>
      </c>
      <c r="CJ1294">
        <v>32</v>
      </c>
      <c r="CK1294" s="28" t="s">
        <v>80</v>
      </c>
    </row>
    <row r="1295" spans="1:89" x14ac:dyDescent="0.35">
      <c r="A1295">
        <v>1294</v>
      </c>
      <c r="B1295">
        <v>83</v>
      </c>
      <c r="C1295" s="21" t="s">
        <v>252</v>
      </c>
      <c r="D1295" s="11">
        <v>1.48</v>
      </c>
      <c r="E1295" s="12">
        <v>5.89</v>
      </c>
      <c r="F1295" s="7">
        <f t="shared" si="203"/>
        <v>0.25127334465195245</v>
      </c>
      <c r="G1295" s="8">
        <v>0</v>
      </c>
      <c r="H1295" s="9">
        <v>0</v>
      </c>
      <c r="I1295" s="9">
        <v>0</v>
      </c>
      <c r="J1295" s="9">
        <v>1</v>
      </c>
      <c r="K1295" s="9">
        <v>0</v>
      </c>
      <c r="L1295" s="8">
        <v>1747</v>
      </c>
      <c r="M1295" s="9">
        <v>14</v>
      </c>
      <c r="N1295" s="9">
        <f t="shared" si="206"/>
        <v>1732</v>
      </c>
      <c r="O1295" s="9">
        <f t="shared" si="207"/>
        <v>17</v>
      </c>
      <c r="P1295" s="7">
        <f t="shared" si="208"/>
        <v>16.527699999999999</v>
      </c>
      <c r="Q1295" s="7">
        <v>8.4723000000000006</v>
      </c>
      <c r="R1295" s="9">
        <v>1</v>
      </c>
      <c r="S1295" s="9">
        <v>0</v>
      </c>
      <c r="T1295" s="9">
        <v>0</v>
      </c>
      <c r="U1295" s="9">
        <v>0</v>
      </c>
      <c r="V1295" s="9">
        <v>0</v>
      </c>
      <c r="W1295" s="25">
        <v>1</v>
      </c>
      <c r="X1295" s="9">
        <v>0</v>
      </c>
      <c r="Y1295" s="9">
        <v>1</v>
      </c>
      <c r="Z1295" s="25">
        <v>0</v>
      </c>
      <c r="AA1295" s="9">
        <v>0</v>
      </c>
      <c r="AB1295" s="25">
        <v>1</v>
      </c>
      <c r="AC1295" s="17">
        <v>1991</v>
      </c>
      <c r="AD1295" s="27">
        <v>0</v>
      </c>
      <c r="AE1295" s="27">
        <v>0.23749999999999999</v>
      </c>
      <c r="AF1295" s="27">
        <v>0.23749999999999999</v>
      </c>
      <c r="AG1295" s="34">
        <v>0.52544999999999997</v>
      </c>
      <c r="AH1295" s="33">
        <v>1</v>
      </c>
      <c r="AI1295" s="15">
        <v>0</v>
      </c>
      <c r="AJ1295" s="27">
        <v>1</v>
      </c>
      <c r="AK1295" s="31">
        <v>0</v>
      </c>
      <c r="AL1295" t="s">
        <v>87</v>
      </c>
      <c r="AM1295" s="31" t="s">
        <v>87</v>
      </c>
      <c r="AN1295">
        <v>0</v>
      </c>
      <c r="AO1295" s="15">
        <v>1</v>
      </c>
      <c r="AP1295">
        <f t="shared" si="209"/>
        <v>0.25549999999999995</v>
      </c>
      <c r="AQ1295" s="15">
        <v>0.74450000000000005</v>
      </c>
      <c r="AR1295" s="15" t="s">
        <v>129</v>
      </c>
      <c r="AS1295">
        <v>1</v>
      </c>
      <c r="AT1295">
        <v>0</v>
      </c>
      <c r="AU1295">
        <v>0</v>
      </c>
      <c r="AV1295">
        <v>0</v>
      </c>
      <c r="AW1295">
        <v>0</v>
      </c>
      <c r="AX1295">
        <v>0</v>
      </c>
      <c r="AY1295" s="15">
        <v>0</v>
      </c>
      <c r="AZ1295">
        <v>1</v>
      </c>
      <c r="BA1295">
        <v>0</v>
      </c>
      <c r="BB1295" s="15">
        <v>0</v>
      </c>
      <c r="BC1295">
        <v>24597</v>
      </c>
      <c r="BD1295">
        <v>1426</v>
      </c>
      <c r="BE1295" s="21">
        <v>0.92100000000000004</v>
      </c>
      <c r="BF1295" s="21">
        <v>31</v>
      </c>
      <c r="BG1295">
        <v>0</v>
      </c>
      <c r="BH1295">
        <v>0</v>
      </c>
      <c r="BI1295">
        <v>0</v>
      </c>
      <c r="BJ1295">
        <v>1</v>
      </c>
      <c r="BK1295">
        <v>0</v>
      </c>
      <c r="BL1295" s="15">
        <v>0</v>
      </c>
      <c r="BM1295">
        <v>1</v>
      </c>
      <c r="BN1295">
        <v>0</v>
      </c>
      <c r="BO1295">
        <v>0</v>
      </c>
      <c r="BP1295" s="15">
        <v>0</v>
      </c>
      <c r="BQ1295">
        <v>0</v>
      </c>
      <c r="BR1295">
        <v>0</v>
      </c>
      <c r="BS1295" s="15">
        <v>0</v>
      </c>
      <c r="BT1295">
        <v>0</v>
      </c>
      <c r="BU1295">
        <v>0</v>
      </c>
      <c r="BV1295">
        <v>1</v>
      </c>
      <c r="BW1295">
        <v>0</v>
      </c>
      <c r="BX1295">
        <v>0</v>
      </c>
      <c r="BY1295">
        <v>0</v>
      </c>
      <c r="BZ1295">
        <v>0</v>
      </c>
      <c r="CA1295">
        <v>0</v>
      </c>
      <c r="CB1295">
        <v>0</v>
      </c>
      <c r="CC1295">
        <v>0</v>
      </c>
      <c r="CD1295">
        <v>0</v>
      </c>
      <c r="CE1295" s="15">
        <v>1</v>
      </c>
      <c r="CF1295">
        <v>3.0070000000000001</v>
      </c>
      <c r="CG1295">
        <v>783</v>
      </c>
      <c r="CH1295">
        <v>1</v>
      </c>
      <c r="CI1295">
        <v>0</v>
      </c>
      <c r="CJ1295">
        <v>32</v>
      </c>
      <c r="CK1295" s="28" t="s">
        <v>80</v>
      </c>
    </row>
    <row r="1296" spans="1:89" x14ac:dyDescent="0.35">
      <c r="A1296">
        <v>1295</v>
      </c>
      <c r="B1296">
        <v>83</v>
      </c>
      <c r="C1296" s="21" t="s">
        <v>252</v>
      </c>
      <c r="D1296" s="11">
        <v>9.51</v>
      </c>
      <c r="E1296" s="12">
        <v>3.86</v>
      </c>
      <c r="F1296" s="7">
        <f t="shared" si="203"/>
        <v>2.4637305699481864</v>
      </c>
      <c r="G1296" s="8">
        <v>0</v>
      </c>
      <c r="H1296" s="9">
        <v>0</v>
      </c>
      <c r="I1296" s="9">
        <v>0</v>
      </c>
      <c r="J1296" s="9">
        <v>1</v>
      </c>
      <c r="K1296" s="9">
        <v>0</v>
      </c>
      <c r="L1296" s="8">
        <v>1747</v>
      </c>
      <c r="M1296" s="9">
        <v>14</v>
      </c>
      <c r="N1296" s="9">
        <f t="shared" si="206"/>
        <v>1732</v>
      </c>
      <c r="O1296" s="9">
        <f t="shared" si="207"/>
        <v>17</v>
      </c>
      <c r="P1296" s="7">
        <f t="shared" si="208"/>
        <v>16.527699999999999</v>
      </c>
      <c r="Q1296" s="7">
        <v>8.4723000000000006</v>
      </c>
      <c r="R1296" s="9">
        <v>1</v>
      </c>
      <c r="S1296" s="9">
        <v>0</v>
      </c>
      <c r="T1296" s="9">
        <v>0</v>
      </c>
      <c r="U1296" s="9">
        <v>0</v>
      </c>
      <c r="V1296" s="9">
        <v>0</v>
      </c>
      <c r="W1296" s="25">
        <v>1</v>
      </c>
      <c r="X1296" s="9">
        <v>0</v>
      </c>
      <c r="Y1296" s="9">
        <v>1</v>
      </c>
      <c r="Z1296" s="25">
        <v>0</v>
      </c>
      <c r="AA1296" s="9">
        <v>0</v>
      </c>
      <c r="AB1296" s="25">
        <v>1</v>
      </c>
      <c r="AC1296" s="17">
        <v>1991</v>
      </c>
      <c r="AD1296" s="27">
        <v>0</v>
      </c>
      <c r="AE1296" s="27">
        <v>0.23749999999999999</v>
      </c>
      <c r="AF1296" s="27">
        <v>0.23749999999999999</v>
      </c>
      <c r="AG1296" s="34">
        <v>0.52544999999999997</v>
      </c>
      <c r="AH1296" s="33">
        <v>1</v>
      </c>
      <c r="AI1296" s="15">
        <v>0</v>
      </c>
      <c r="AJ1296" s="27">
        <v>1</v>
      </c>
      <c r="AK1296" s="31">
        <v>0</v>
      </c>
      <c r="AL1296" t="s">
        <v>87</v>
      </c>
      <c r="AM1296" s="31" t="s">
        <v>87</v>
      </c>
      <c r="AN1296">
        <v>0</v>
      </c>
      <c r="AO1296" s="15">
        <v>1</v>
      </c>
      <c r="AP1296">
        <f t="shared" si="209"/>
        <v>0.25549999999999995</v>
      </c>
      <c r="AQ1296" s="15">
        <v>0.74450000000000005</v>
      </c>
      <c r="AR1296" s="15" t="s">
        <v>129</v>
      </c>
      <c r="AS1296">
        <v>1</v>
      </c>
      <c r="AT1296">
        <v>0</v>
      </c>
      <c r="AU1296">
        <v>0</v>
      </c>
      <c r="AV1296">
        <v>0</v>
      </c>
      <c r="AW1296">
        <v>0</v>
      </c>
      <c r="AX1296">
        <v>0</v>
      </c>
      <c r="AY1296" s="15">
        <v>0</v>
      </c>
      <c r="AZ1296">
        <v>1</v>
      </c>
      <c r="BA1296">
        <v>0</v>
      </c>
      <c r="BB1296" s="15">
        <v>0</v>
      </c>
      <c r="BC1296">
        <v>24597</v>
      </c>
      <c r="BD1296">
        <v>1426</v>
      </c>
      <c r="BE1296" s="21">
        <v>0.92100000000000004</v>
      </c>
      <c r="BF1296" s="21">
        <v>31</v>
      </c>
      <c r="BG1296">
        <v>1</v>
      </c>
      <c r="BH1296">
        <v>0</v>
      </c>
      <c r="BI1296">
        <v>0</v>
      </c>
      <c r="BJ1296">
        <v>0</v>
      </c>
      <c r="BK1296">
        <v>0</v>
      </c>
      <c r="BL1296" s="15">
        <v>0</v>
      </c>
      <c r="BM1296">
        <v>1</v>
      </c>
      <c r="BN1296">
        <v>0</v>
      </c>
      <c r="BO1296">
        <v>0</v>
      </c>
      <c r="BP1296" s="15">
        <v>0</v>
      </c>
      <c r="BQ1296">
        <v>1</v>
      </c>
      <c r="BR1296">
        <v>0</v>
      </c>
      <c r="BS1296" s="15">
        <v>0</v>
      </c>
      <c r="BT1296">
        <v>0</v>
      </c>
      <c r="BU1296">
        <v>0</v>
      </c>
      <c r="BV1296">
        <v>1</v>
      </c>
      <c r="BW1296">
        <v>0</v>
      </c>
      <c r="BX1296">
        <v>0</v>
      </c>
      <c r="BY1296">
        <v>0</v>
      </c>
      <c r="BZ1296">
        <v>0</v>
      </c>
      <c r="CA1296">
        <v>0</v>
      </c>
      <c r="CB1296">
        <v>0</v>
      </c>
      <c r="CC1296">
        <v>0</v>
      </c>
      <c r="CD1296">
        <v>0</v>
      </c>
      <c r="CE1296" s="15">
        <v>1</v>
      </c>
      <c r="CF1296">
        <v>3.0070000000000001</v>
      </c>
      <c r="CG1296">
        <v>783</v>
      </c>
      <c r="CH1296">
        <v>1</v>
      </c>
      <c r="CI1296">
        <v>0</v>
      </c>
      <c r="CJ1296">
        <v>32</v>
      </c>
      <c r="CK1296" s="28" t="s">
        <v>80</v>
      </c>
    </row>
    <row r="1297" spans="1:89" x14ac:dyDescent="0.35">
      <c r="A1297">
        <v>1296</v>
      </c>
      <c r="B1297">
        <v>83</v>
      </c>
      <c r="C1297" s="21" t="s">
        <v>252</v>
      </c>
      <c r="D1297" s="11">
        <v>8.36</v>
      </c>
      <c r="E1297" s="12">
        <v>0.68</v>
      </c>
      <c r="F1297" s="7">
        <f t="shared" si="203"/>
        <v>12.294117647058822</v>
      </c>
      <c r="G1297" s="8">
        <v>0</v>
      </c>
      <c r="H1297" s="9">
        <v>0</v>
      </c>
      <c r="I1297" s="9">
        <v>0</v>
      </c>
      <c r="J1297" s="9">
        <v>1</v>
      </c>
      <c r="K1297" s="9">
        <v>0</v>
      </c>
      <c r="L1297" s="8">
        <v>1747</v>
      </c>
      <c r="M1297" s="9">
        <v>14</v>
      </c>
      <c r="N1297" s="9">
        <f t="shared" si="206"/>
        <v>1732</v>
      </c>
      <c r="O1297" s="9">
        <f t="shared" si="207"/>
        <v>17</v>
      </c>
      <c r="P1297" s="7">
        <f t="shared" si="208"/>
        <v>16.527699999999999</v>
      </c>
      <c r="Q1297" s="7">
        <v>8.4723000000000006</v>
      </c>
      <c r="R1297" s="9">
        <v>1</v>
      </c>
      <c r="S1297" s="9">
        <v>0</v>
      </c>
      <c r="T1297" s="9">
        <v>0</v>
      </c>
      <c r="U1297" s="9">
        <v>0</v>
      </c>
      <c r="V1297" s="9">
        <v>0</v>
      </c>
      <c r="W1297" s="25">
        <v>1</v>
      </c>
      <c r="X1297" s="9">
        <v>0</v>
      </c>
      <c r="Y1297" s="9">
        <v>1</v>
      </c>
      <c r="Z1297" s="25">
        <v>0</v>
      </c>
      <c r="AA1297" s="9">
        <v>0</v>
      </c>
      <c r="AB1297" s="25">
        <v>1</v>
      </c>
      <c r="AC1297" s="17">
        <v>1991</v>
      </c>
      <c r="AD1297" s="27">
        <v>0</v>
      </c>
      <c r="AE1297" s="27">
        <v>0.23749999999999999</v>
      </c>
      <c r="AF1297" s="27">
        <v>0.23749999999999999</v>
      </c>
      <c r="AG1297" s="34">
        <v>0.52544999999999997</v>
      </c>
      <c r="AH1297" s="33">
        <v>1</v>
      </c>
      <c r="AI1297" s="15">
        <v>0</v>
      </c>
      <c r="AJ1297" s="27">
        <v>1</v>
      </c>
      <c r="AK1297" s="31">
        <v>0</v>
      </c>
      <c r="AL1297" t="s">
        <v>87</v>
      </c>
      <c r="AM1297" s="31" t="s">
        <v>87</v>
      </c>
      <c r="AN1297">
        <v>0</v>
      </c>
      <c r="AO1297" s="15">
        <v>1</v>
      </c>
      <c r="AP1297">
        <f t="shared" si="209"/>
        <v>0.25549999999999995</v>
      </c>
      <c r="AQ1297" s="15">
        <v>0.74450000000000005</v>
      </c>
      <c r="AR1297" s="15" t="s">
        <v>129</v>
      </c>
      <c r="AS1297">
        <v>1</v>
      </c>
      <c r="AT1297">
        <v>0</v>
      </c>
      <c r="AU1297">
        <v>0</v>
      </c>
      <c r="AV1297">
        <v>0</v>
      </c>
      <c r="AW1297">
        <v>0</v>
      </c>
      <c r="AX1297">
        <v>0</v>
      </c>
      <c r="AY1297" s="15">
        <v>0</v>
      </c>
      <c r="AZ1297">
        <v>1</v>
      </c>
      <c r="BA1297">
        <v>0</v>
      </c>
      <c r="BB1297" s="15">
        <v>0</v>
      </c>
      <c r="BC1297">
        <v>24597</v>
      </c>
      <c r="BD1297">
        <v>1426</v>
      </c>
      <c r="BE1297" s="21">
        <v>0.92100000000000004</v>
      </c>
      <c r="BF1297" s="21">
        <v>31</v>
      </c>
      <c r="BG1297">
        <v>0</v>
      </c>
      <c r="BH1297">
        <v>0</v>
      </c>
      <c r="BI1297">
        <v>0</v>
      </c>
      <c r="BJ1297">
        <v>0</v>
      </c>
      <c r="BK1297">
        <v>0</v>
      </c>
      <c r="BL1297" s="15">
        <v>1</v>
      </c>
      <c r="BM1297">
        <v>1</v>
      </c>
      <c r="BN1297">
        <v>0</v>
      </c>
      <c r="BO1297">
        <v>0</v>
      </c>
      <c r="BP1297" s="15">
        <v>0</v>
      </c>
      <c r="BQ1297">
        <v>0</v>
      </c>
      <c r="BR1297">
        <v>0</v>
      </c>
      <c r="BS1297" s="15">
        <v>0</v>
      </c>
      <c r="BT1297">
        <v>0</v>
      </c>
      <c r="BU1297">
        <v>0</v>
      </c>
      <c r="BV1297">
        <v>1</v>
      </c>
      <c r="BW1297">
        <v>0</v>
      </c>
      <c r="BX1297">
        <v>0</v>
      </c>
      <c r="BY1297">
        <v>0</v>
      </c>
      <c r="BZ1297">
        <v>0</v>
      </c>
      <c r="CA1297">
        <v>0</v>
      </c>
      <c r="CB1297">
        <v>0</v>
      </c>
      <c r="CC1297">
        <v>0</v>
      </c>
      <c r="CD1297">
        <v>0</v>
      </c>
      <c r="CE1297" s="15">
        <v>1</v>
      </c>
      <c r="CF1297">
        <v>3.0070000000000001</v>
      </c>
      <c r="CG1297">
        <v>783</v>
      </c>
      <c r="CH1297">
        <v>1</v>
      </c>
      <c r="CI1297">
        <v>0</v>
      </c>
      <c r="CJ1297">
        <v>32</v>
      </c>
      <c r="CK1297" s="28" t="s">
        <v>80</v>
      </c>
    </row>
    <row r="1298" spans="1:89" x14ac:dyDescent="0.35">
      <c r="A1298">
        <v>1297</v>
      </c>
      <c r="B1298">
        <v>83</v>
      </c>
      <c r="C1298" s="21" t="s">
        <v>252</v>
      </c>
      <c r="D1298" s="11">
        <v>5.76</v>
      </c>
      <c r="E1298" s="12">
        <v>7.27</v>
      </c>
      <c r="F1298" s="7">
        <f t="shared" si="203"/>
        <v>0.79229711141678127</v>
      </c>
      <c r="G1298" s="8">
        <v>0</v>
      </c>
      <c r="H1298" s="9">
        <v>0</v>
      </c>
      <c r="I1298" s="9">
        <v>0</v>
      </c>
      <c r="J1298" s="9">
        <v>1</v>
      </c>
      <c r="K1298" s="9">
        <v>0</v>
      </c>
      <c r="L1298" s="8">
        <v>1747</v>
      </c>
      <c r="M1298" s="9">
        <v>14</v>
      </c>
      <c r="N1298" s="9">
        <f t="shared" si="206"/>
        <v>1732</v>
      </c>
      <c r="O1298" s="9">
        <f t="shared" si="207"/>
        <v>17</v>
      </c>
      <c r="P1298" s="7">
        <f t="shared" si="208"/>
        <v>16.527699999999999</v>
      </c>
      <c r="Q1298" s="7">
        <v>8.4723000000000006</v>
      </c>
      <c r="R1298" s="9">
        <v>1</v>
      </c>
      <c r="S1298" s="9">
        <v>0</v>
      </c>
      <c r="T1298" s="9">
        <v>0</v>
      </c>
      <c r="U1298" s="9">
        <v>0</v>
      </c>
      <c r="V1298" s="9">
        <v>0</v>
      </c>
      <c r="W1298" s="25">
        <v>1</v>
      </c>
      <c r="X1298" s="9">
        <v>0</v>
      </c>
      <c r="Y1298" s="9">
        <v>1</v>
      </c>
      <c r="Z1298" s="25">
        <v>0</v>
      </c>
      <c r="AA1298" s="9">
        <v>0</v>
      </c>
      <c r="AB1298" s="25">
        <v>1</v>
      </c>
      <c r="AC1298" s="17">
        <v>1991</v>
      </c>
      <c r="AD1298" s="27">
        <v>0</v>
      </c>
      <c r="AE1298" s="27">
        <v>0.23749999999999999</v>
      </c>
      <c r="AF1298" s="27">
        <v>0.23749999999999999</v>
      </c>
      <c r="AG1298" s="34">
        <v>0.52544999999999997</v>
      </c>
      <c r="AH1298" s="33">
        <v>1</v>
      </c>
      <c r="AI1298" s="15">
        <v>0</v>
      </c>
      <c r="AJ1298" s="27">
        <v>1</v>
      </c>
      <c r="AK1298" s="31">
        <v>0</v>
      </c>
      <c r="AL1298" t="s">
        <v>87</v>
      </c>
      <c r="AM1298" s="31" t="s">
        <v>87</v>
      </c>
      <c r="AN1298">
        <v>0</v>
      </c>
      <c r="AO1298" s="15">
        <v>1</v>
      </c>
      <c r="AP1298">
        <f t="shared" si="209"/>
        <v>0.25549999999999995</v>
      </c>
      <c r="AQ1298" s="15">
        <v>0.74450000000000005</v>
      </c>
      <c r="AR1298" s="15" t="s">
        <v>129</v>
      </c>
      <c r="AS1298">
        <v>1</v>
      </c>
      <c r="AT1298">
        <v>0</v>
      </c>
      <c r="AU1298">
        <v>0</v>
      </c>
      <c r="AV1298">
        <v>0</v>
      </c>
      <c r="AW1298">
        <v>0</v>
      </c>
      <c r="AX1298">
        <v>0</v>
      </c>
      <c r="AY1298" s="15">
        <v>0</v>
      </c>
      <c r="AZ1298">
        <v>1</v>
      </c>
      <c r="BA1298">
        <v>0</v>
      </c>
      <c r="BB1298" s="15">
        <v>0</v>
      </c>
      <c r="BC1298">
        <v>24597</v>
      </c>
      <c r="BD1298">
        <v>1426</v>
      </c>
      <c r="BE1298" s="21">
        <v>0.92100000000000004</v>
      </c>
      <c r="BF1298" s="21">
        <v>31</v>
      </c>
      <c r="BG1298">
        <v>0</v>
      </c>
      <c r="BH1298">
        <v>0</v>
      </c>
      <c r="BI1298">
        <v>0</v>
      </c>
      <c r="BJ1298">
        <v>0</v>
      </c>
      <c r="BK1298">
        <v>0</v>
      </c>
      <c r="BL1298" s="15">
        <v>1</v>
      </c>
      <c r="BM1298">
        <v>0</v>
      </c>
      <c r="BN1298">
        <v>1</v>
      </c>
      <c r="BO1298">
        <v>0</v>
      </c>
      <c r="BP1298" s="15">
        <v>0</v>
      </c>
      <c r="BQ1298">
        <v>0</v>
      </c>
      <c r="BR1298">
        <v>1</v>
      </c>
      <c r="BS1298" s="15">
        <v>0</v>
      </c>
      <c r="BT1298">
        <v>0</v>
      </c>
      <c r="BU1298">
        <v>0</v>
      </c>
      <c r="BV1298">
        <v>1</v>
      </c>
      <c r="BW1298">
        <v>0</v>
      </c>
      <c r="BX1298">
        <v>0</v>
      </c>
      <c r="BY1298">
        <v>0</v>
      </c>
      <c r="BZ1298">
        <v>0</v>
      </c>
      <c r="CA1298">
        <v>0</v>
      </c>
      <c r="CB1298">
        <v>0</v>
      </c>
      <c r="CC1298">
        <v>0</v>
      </c>
      <c r="CD1298">
        <v>0</v>
      </c>
      <c r="CE1298" s="15">
        <v>1</v>
      </c>
      <c r="CF1298">
        <v>3.0070000000000001</v>
      </c>
      <c r="CG1298">
        <v>783</v>
      </c>
      <c r="CH1298">
        <v>1</v>
      </c>
      <c r="CI1298">
        <v>0</v>
      </c>
      <c r="CJ1298">
        <v>32</v>
      </c>
      <c r="CK1298" s="28" t="s">
        <v>80</v>
      </c>
    </row>
    <row r="1299" spans="1:89" x14ac:dyDescent="0.35">
      <c r="A1299">
        <v>1298</v>
      </c>
      <c r="B1299">
        <v>83</v>
      </c>
      <c r="C1299" s="21" t="s">
        <v>252</v>
      </c>
      <c r="D1299" s="11">
        <v>17.36</v>
      </c>
      <c r="E1299" s="12">
        <v>7.88</v>
      </c>
      <c r="F1299" s="7">
        <f t="shared" si="203"/>
        <v>2.203045685279188</v>
      </c>
      <c r="G1299" s="8">
        <v>0</v>
      </c>
      <c r="H1299" s="9">
        <v>0</v>
      </c>
      <c r="I1299" s="9">
        <v>0</v>
      </c>
      <c r="J1299" s="9">
        <v>1</v>
      </c>
      <c r="K1299" s="9">
        <v>0</v>
      </c>
      <c r="L1299" s="8">
        <v>1747</v>
      </c>
      <c r="M1299" s="9">
        <v>14</v>
      </c>
      <c r="N1299" s="9">
        <f t="shared" si="206"/>
        <v>1732</v>
      </c>
      <c r="O1299" s="9">
        <f t="shared" si="207"/>
        <v>17</v>
      </c>
      <c r="P1299" s="7">
        <f t="shared" si="208"/>
        <v>16.527699999999999</v>
      </c>
      <c r="Q1299" s="7">
        <v>8.4723000000000006</v>
      </c>
      <c r="R1299" s="9">
        <v>1</v>
      </c>
      <c r="S1299" s="9">
        <v>0</v>
      </c>
      <c r="T1299" s="9">
        <v>0</v>
      </c>
      <c r="U1299" s="9">
        <v>0</v>
      </c>
      <c r="V1299" s="9">
        <v>0</v>
      </c>
      <c r="W1299" s="25">
        <v>1</v>
      </c>
      <c r="X1299" s="9">
        <v>0</v>
      </c>
      <c r="Y1299" s="9">
        <v>1</v>
      </c>
      <c r="Z1299" s="25">
        <v>0</v>
      </c>
      <c r="AA1299" s="9">
        <v>0</v>
      </c>
      <c r="AB1299" s="25">
        <v>1</v>
      </c>
      <c r="AC1299" s="17">
        <v>1991</v>
      </c>
      <c r="AD1299" s="27">
        <v>0</v>
      </c>
      <c r="AE1299" s="27">
        <v>0.23749999999999999</v>
      </c>
      <c r="AF1299" s="27">
        <v>0.23749999999999999</v>
      </c>
      <c r="AG1299" s="34">
        <v>0.52544999999999997</v>
      </c>
      <c r="AH1299" s="33">
        <v>1</v>
      </c>
      <c r="AI1299" s="15">
        <v>0</v>
      </c>
      <c r="AJ1299" s="27">
        <v>1</v>
      </c>
      <c r="AK1299" s="31">
        <v>0</v>
      </c>
      <c r="AL1299" t="s">
        <v>87</v>
      </c>
      <c r="AM1299" s="31" t="s">
        <v>87</v>
      </c>
      <c r="AN1299">
        <v>0</v>
      </c>
      <c r="AO1299" s="15">
        <v>1</v>
      </c>
      <c r="AP1299">
        <f t="shared" si="209"/>
        <v>0.25549999999999995</v>
      </c>
      <c r="AQ1299" s="15">
        <v>0.74450000000000005</v>
      </c>
      <c r="AR1299" s="15" t="s">
        <v>129</v>
      </c>
      <c r="AS1299">
        <v>1</v>
      </c>
      <c r="AT1299">
        <v>0</v>
      </c>
      <c r="AU1299">
        <v>0</v>
      </c>
      <c r="AV1299">
        <v>0</v>
      </c>
      <c r="AW1299">
        <v>0</v>
      </c>
      <c r="AX1299">
        <v>0</v>
      </c>
      <c r="AY1299" s="15">
        <v>0</v>
      </c>
      <c r="AZ1299">
        <v>1</v>
      </c>
      <c r="BA1299">
        <v>0</v>
      </c>
      <c r="BB1299" s="15">
        <v>0</v>
      </c>
      <c r="BC1299">
        <v>24597</v>
      </c>
      <c r="BD1299">
        <v>1426</v>
      </c>
      <c r="BE1299" s="21">
        <v>0.92100000000000004</v>
      </c>
      <c r="BF1299" s="21">
        <v>31</v>
      </c>
      <c r="BG1299">
        <v>0</v>
      </c>
      <c r="BH1299">
        <v>0</v>
      </c>
      <c r="BI1299">
        <v>0</v>
      </c>
      <c r="BJ1299">
        <v>0</v>
      </c>
      <c r="BK1299">
        <v>0</v>
      </c>
      <c r="BL1299" s="15">
        <v>1</v>
      </c>
      <c r="BM1299">
        <v>0</v>
      </c>
      <c r="BN1299">
        <v>1</v>
      </c>
      <c r="BO1299">
        <v>0</v>
      </c>
      <c r="BP1299" s="15">
        <v>0</v>
      </c>
      <c r="BQ1299">
        <v>0</v>
      </c>
      <c r="BR1299">
        <v>1</v>
      </c>
      <c r="BS1299" s="15">
        <v>1</v>
      </c>
      <c r="BT1299">
        <v>0</v>
      </c>
      <c r="BU1299">
        <v>0</v>
      </c>
      <c r="BV1299">
        <v>1</v>
      </c>
      <c r="BW1299">
        <v>0</v>
      </c>
      <c r="BX1299">
        <v>0</v>
      </c>
      <c r="BY1299">
        <v>0</v>
      </c>
      <c r="BZ1299">
        <v>0</v>
      </c>
      <c r="CA1299">
        <v>0</v>
      </c>
      <c r="CB1299">
        <v>0</v>
      </c>
      <c r="CC1299">
        <v>0</v>
      </c>
      <c r="CD1299">
        <v>0</v>
      </c>
      <c r="CE1299" s="15">
        <v>1</v>
      </c>
      <c r="CF1299">
        <v>3.0070000000000001</v>
      </c>
      <c r="CG1299">
        <v>783</v>
      </c>
      <c r="CH1299">
        <v>1</v>
      </c>
      <c r="CI1299">
        <v>0</v>
      </c>
      <c r="CJ1299">
        <v>32</v>
      </c>
      <c r="CK1299" s="28" t="s">
        <v>80</v>
      </c>
    </row>
    <row r="1300" spans="1:89" x14ac:dyDescent="0.35">
      <c r="A1300">
        <v>1299</v>
      </c>
      <c r="B1300">
        <v>83</v>
      </c>
      <c r="C1300" s="21" t="s">
        <v>252</v>
      </c>
      <c r="D1300" s="11">
        <v>15.82</v>
      </c>
      <c r="E1300" s="12">
        <v>18.97</v>
      </c>
      <c r="F1300" s="7">
        <f t="shared" si="203"/>
        <v>0.83394833948339486</v>
      </c>
      <c r="G1300" s="8">
        <v>0</v>
      </c>
      <c r="H1300" s="9">
        <v>0</v>
      </c>
      <c r="I1300" s="9">
        <v>0</v>
      </c>
      <c r="J1300" s="9">
        <v>1</v>
      </c>
      <c r="K1300" s="9">
        <v>0</v>
      </c>
      <c r="L1300" s="8">
        <v>1747</v>
      </c>
      <c r="M1300" s="9">
        <v>14</v>
      </c>
      <c r="N1300" s="9">
        <f t="shared" si="206"/>
        <v>1732</v>
      </c>
      <c r="O1300" s="9">
        <f t="shared" si="207"/>
        <v>17</v>
      </c>
      <c r="P1300" s="7">
        <f t="shared" si="208"/>
        <v>16.527699999999999</v>
      </c>
      <c r="Q1300" s="7">
        <v>8.4723000000000006</v>
      </c>
      <c r="R1300" s="9">
        <v>1</v>
      </c>
      <c r="S1300" s="9">
        <v>0</v>
      </c>
      <c r="T1300" s="9">
        <v>0</v>
      </c>
      <c r="U1300" s="9">
        <v>0</v>
      </c>
      <c r="V1300" s="9">
        <v>0</v>
      </c>
      <c r="W1300" s="25">
        <v>1</v>
      </c>
      <c r="X1300" s="9">
        <v>0</v>
      </c>
      <c r="Y1300" s="9">
        <v>1</v>
      </c>
      <c r="Z1300" s="25">
        <v>0</v>
      </c>
      <c r="AA1300" s="9">
        <v>0</v>
      </c>
      <c r="AB1300" s="25">
        <v>1</v>
      </c>
      <c r="AC1300" s="17">
        <v>1991</v>
      </c>
      <c r="AD1300" s="27">
        <v>0</v>
      </c>
      <c r="AE1300" s="27">
        <v>0.23749999999999999</v>
      </c>
      <c r="AF1300" s="27">
        <v>0.23749999999999999</v>
      </c>
      <c r="AG1300" s="34">
        <v>0.52544999999999997</v>
      </c>
      <c r="AH1300" s="33">
        <v>1</v>
      </c>
      <c r="AI1300" s="15">
        <v>0</v>
      </c>
      <c r="AJ1300" s="27">
        <v>1</v>
      </c>
      <c r="AK1300" s="31">
        <v>0</v>
      </c>
      <c r="AL1300" t="s">
        <v>87</v>
      </c>
      <c r="AM1300" s="31" t="s">
        <v>87</v>
      </c>
      <c r="AN1300">
        <v>0</v>
      </c>
      <c r="AO1300" s="15">
        <v>1</v>
      </c>
      <c r="AP1300">
        <f t="shared" si="209"/>
        <v>0.25549999999999995</v>
      </c>
      <c r="AQ1300" s="15">
        <v>0.74450000000000005</v>
      </c>
      <c r="AR1300" s="15" t="s">
        <v>129</v>
      </c>
      <c r="AS1300">
        <v>1</v>
      </c>
      <c r="AT1300">
        <v>0</v>
      </c>
      <c r="AU1300">
        <v>0</v>
      </c>
      <c r="AV1300">
        <v>0</v>
      </c>
      <c r="AW1300">
        <v>0</v>
      </c>
      <c r="AX1300">
        <v>0</v>
      </c>
      <c r="AY1300" s="15">
        <v>0</v>
      </c>
      <c r="AZ1300">
        <v>1</v>
      </c>
      <c r="BA1300">
        <v>0</v>
      </c>
      <c r="BB1300" s="15">
        <v>0</v>
      </c>
      <c r="BC1300">
        <v>24597</v>
      </c>
      <c r="BD1300">
        <v>1426</v>
      </c>
      <c r="BE1300" s="21">
        <v>0.92100000000000004</v>
      </c>
      <c r="BF1300" s="21">
        <v>31</v>
      </c>
      <c r="BG1300">
        <v>0</v>
      </c>
      <c r="BH1300">
        <v>0</v>
      </c>
      <c r="BI1300">
        <v>0</v>
      </c>
      <c r="BJ1300">
        <v>0</v>
      </c>
      <c r="BK1300">
        <v>0</v>
      </c>
      <c r="BL1300" s="15">
        <v>1</v>
      </c>
      <c r="BM1300">
        <v>0</v>
      </c>
      <c r="BN1300">
        <v>1</v>
      </c>
      <c r="BO1300">
        <v>0</v>
      </c>
      <c r="BP1300" s="15">
        <v>0</v>
      </c>
      <c r="BQ1300">
        <v>0</v>
      </c>
      <c r="BR1300">
        <v>1</v>
      </c>
      <c r="BS1300" s="15">
        <v>1</v>
      </c>
      <c r="BT1300">
        <v>0</v>
      </c>
      <c r="BU1300">
        <v>0</v>
      </c>
      <c r="BV1300">
        <v>1</v>
      </c>
      <c r="BW1300">
        <v>0</v>
      </c>
      <c r="BX1300">
        <v>0</v>
      </c>
      <c r="BY1300">
        <v>0</v>
      </c>
      <c r="BZ1300">
        <v>0</v>
      </c>
      <c r="CA1300">
        <v>0</v>
      </c>
      <c r="CB1300">
        <v>0</v>
      </c>
      <c r="CC1300">
        <v>0</v>
      </c>
      <c r="CD1300">
        <v>0</v>
      </c>
      <c r="CE1300" s="15">
        <v>1</v>
      </c>
      <c r="CF1300">
        <v>3.0070000000000001</v>
      </c>
      <c r="CG1300">
        <v>783</v>
      </c>
      <c r="CH1300">
        <v>1</v>
      </c>
      <c r="CI1300">
        <v>0</v>
      </c>
      <c r="CJ1300">
        <v>32</v>
      </c>
      <c r="CK1300" s="28" t="s">
        <v>80</v>
      </c>
    </row>
    <row r="1301" spans="1:89" x14ac:dyDescent="0.35">
      <c r="A1301">
        <v>1300</v>
      </c>
      <c r="B1301">
        <v>83</v>
      </c>
      <c r="C1301" s="21" t="s">
        <v>252</v>
      </c>
      <c r="D1301" s="11">
        <v>12.11</v>
      </c>
      <c r="E1301" s="12">
        <v>9.09</v>
      </c>
      <c r="F1301" s="7">
        <f t="shared" si="203"/>
        <v>1.3322332233223322</v>
      </c>
      <c r="G1301" s="8">
        <v>0</v>
      </c>
      <c r="H1301" s="9">
        <v>0</v>
      </c>
      <c r="I1301" s="9">
        <v>0</v>
      </c>
      <c r="J1301" s="9">
        <v>1</v>
      </c>
      <c r="K1301" s="9">
        <v>0</v>
      </c>
      <c r="L1301" s="8">
        <v>1747</v>
      </c>
      <c r="M1301" s="9">
        <v>14</v>
      </c>
      <c r="N1301" s="9">
        <f t="shared" si="206"/>
        <v>1732</v>
      </c>
      <c r="O1301" s="9">
        <f t="shared" si="207"/>
        <v>17</v>
      </c>
      <c r="P1301" s="7">
        <f t="shared" si="208"/>
        <v>16.527699999999999</v>
      </c>
      <c r="Q1301" s="7">
        <v>8.4723000000000006</v>
      </c>
      <c r="R1301" s="9">
        <v>1</v>
      </c>
      <c r="S1301" s="9">
        <v>0</v>
      </c>
      <c r="T1301" s="9">
        <v>0</v>
      </c>
      <c r="U1301" s="9">
        <v>0</v>
      </c>
      <c r="V1301" s="9">
        <v>0</v>
      </c>
      <c r="W1301" s="25">
        <v>1</v>
      </c>
      <c r="X1301" s="9">
        <v>0</v>
      </c>
      <c r="Y1301" s="9">
        <v>1</v>
      </c>
      <c r="Z1301" s="25">
        <v>0</v>
      </c>
      <c r="AA1301" s="9">
        <v>0</v>
      </c>
      <c r="AB1301" s="25">
        <v>1</v>
      </c>
      <c r="AC1301" s="17">
        <v>1991</v>
      </c>
      <c r="AD1301" s="27">
        <v>0</v>
      </c>
      <c r="AE1301" s="27">
        <v>0.23749999999999999</v>
      </c>
      <c r="AF1301" s="27">
        <v>0.23749999999999999</v>
      </c>
      <c r="AG1301" s="34">
        <v>0.52544999999999997</v>
      </c>
      <c r="AH1301" s="33">
        <v>1</v>
      </c>
      <c r="AI1301" s="15">
        <v>0</v>
      </c>
      <c r="AJ1301" s="27">
        <v>1</v>
      </c>
      <c r="AK1301" s="31">
        <v>0</v>
      </c>
      <c r="AL1301" t="s">
        <v>87</v>
      </c>
      <c r="AM1301" s="31" t="s">
        <v>87</v>
      </c>
      <c r="AN1301">
        <v>0</v>
      </c>
      <c r="AO1301" s="15">
        <v>1</v>
      </c>
      <c r="AP1301">
        <f t="shared" si="209"/>
        <v>0.25549999999999995</v>
      </c>
      <c r="AQ1301" s="15">
        <v>0.74450000000000005</v>
      </c>
      <c r="AR1301" s="15" t="s">
        <v>129</v>
      </c>
      <c r="AS1301">
        <v>1</v>
      </c>
      <c r="AT1301">
        <v>0</v>
      </c>
      <c r="AU1301">
        <v>0</v>
      </c>
      <c r="AV1301">
        <v>0</v>
      </c>
      <c r="AW1301">
        <v>0</v>
      </c>
      <c r="AX1301">
        <v>0</v>
      </c>
      <c r="AY1301" s="15">
        <v>0</v>
      </c>
      <c r="AZ1301">
        <v>1</v>
      </c>
      <c r="BA1301">
        <v>0</v>
      </c>
      <c r="BB1301" s="15">
        <v>0</v>
      </c>
      <c r="BC1301">
        <v>24597</v>
      </c>
      <c r="BD1301">
        <v>1426</v>
      </c>
      <c r="BE1301" s="21">
        <v>0.92100000000000004</v>
      </c>
      <c r="BF1301" s="21">
        <v>31</v>
      </c>
      <c r="BG1301">
        <v>0</v>
      </c>
      <c r="BH1301">
        <v>0</v>
      </c>
      <c r="BI1301">
        <v>0</v>
      </c>
      <c r="BJ1301">
        <v>0</v>
      </c>
      <c r="BK1301">
        <v>0</v>
      </c>
      <c r="BL1301" s="15">
        <v>1</v>
      </c>
      <c r="BM1301">
        <v>0</v>
      </c>
      <c r="BN1301">
        <v>1</v>
      </c>
      <c r="BO1301">
        <v>0</v>
      </c>
      <c r="BP1301" s="15">
        <v>0</v>
      </c>
      <c r="BQ1301">
        <v>0</v>
      </c>
      <c r="BR1301">
        <v>1</v>
      </c>
      <c r="BS1301" s="15">
        <v>1</v>
      </c>
      <c r="BT1301">
        <v>0</v>
      </c>
      <c r="BU1301">
        <v>0</v>
      </c>
      <c r="BV1301">
        <v>1</v>
      </c>
      <c r="BW1301">
        <v>0</v>
      </c>
      <c r="BX1301">
        <v>0</v>
      </c>
      <c r="BY1301">
        <v>0</v>
      </c>
      <c r="BZ1301">
        <v>0</v>
      </c>
      <c r="CA1301">
        <v>0</v>
      </c>
      <c r="CB1301">
        <v>0</v>
      </c>
      <c r="CC1301">
        <v>0</v>
      </c>
      <c r="CD1301">
        <v>0</v>
      </c>
      <c r="CE1301" s="15">
        <v>1</v>
      </c>
      <c r="CF1301">
        <v>3.0070000000000001</v>
      </c>
      <c r="CG1301">
        <v>783</v>
      </c>
      <c r="CH1301">
        <v>1</v>
      </c>
      <c r="CI1301">
        <v>0</v>
      </c>
      <c r="CJ1301">
        <v>32</v>
      </c>
      <c r="CK1301" s="28" t="s">
        <v>80</v>
      </c>
    </row>
    <row r="1302" spans="1:89" x14ac:dyDescent="0.35">
      <c r="A1302">
        <v>1301</v>
      </c>
      <c r="B1302">
        <v>83</v>
      </c>
      <c r="C1302" s="21" t="s">
        <v>252</v>
      </c>
      <c r="D1302" s="11">
        <v>12.53</v>
      </c>
      <c r="E1302" s="12">
        <v>4.33</v>
      </c>
      <c r="F1302" s="7">
        <f t="shared" si="203"/>
        <v>2.8937644341801385</v>
      </c>
      <c r="G1302" s="8">
        <v>0</v>
      </c>
      <c r="H1302" s="9">
        <v>0</v>
      </c>
      <c r="I1302" s="9">
        <v>0</v>
      </c>
      <c r="J1302" s="9">
        <v>1</v>
      </c>
      <c r="K1302" s="9">
        <v>0</v>
      </c>
      <c r="L1302" s="8">
        <v>1747</v>
      </c>
      <c r="M1302" s="9">
        <v>14</v>
      </c>
      <c r="N1302" s="9">
        <f t="shared" si="206"/>
        <v>1732</v>
      </c>
      <c r="O1302" s="9">
        <f t="shared" si="207"/>
        <v>17</v>
      </c>
      <c r="P1302" s="7">
        <f t="shared" si="208"/>
        <v>16.527699999999999</v>
      </c>
      <c r="Q1302" s="7">
        <v>8.4723000000000006</v>
      </c>
      <c r="R1302" s="9">
        <v>1</v>
      </c>
      <c r="S1302" s="9">
        <v>0</v>
      </c>
      <c r="T1302" s="9">
        <v>0</v>
      </c>
      <c r="U1302" s="9">
        <v>0</v>
      </c>
      <c r="V1302" s="9">
        <v>0</v>
      </c>
      <c r="W1302" s="25">
        <v>1</v>
      </c>
      <c r="X1302" s="9">
        <v>0</v>
      </c>
      <c r="Y1302" s="9">
        <v>1</v>
      </c>
      <c r="Z1302" s="25">
        <v>0</v>
      </c>
      <c r="AA1302" s="9">
        <v>0</v>
      </c>
      <c r="AB1302" s="25">
        <v>1</v>
      </c>
      <c r="AC1302" s="17">
        <v>1991</v>
      </c>
      <c r="AD1302" s="27">
        <v>0</v>
      </c>
      <c r="AE1302" s="27">
        <v>0.23749999999999999</v>
      </c>
      <c r="AF1302" s="27">
        <v>0.23749999999999999</v>
      </c>
      <c r="AG1302" s="34">
        <v>0.52544999999999997</v>
      </c>
      <c r="AH1302" s="33">
        <v>1</v>
      </c>
      <c r="AI1302" s="15">
        <v>0</v>
      </c>
      <c r="AJ1302" s="27">
        <v>1</v>
      </c>
      <c r="AK1302" s="31">
        <v>0</v>
      </c>
      <c r="AL1302" t="s">
        <v>87</v>
      </c>
      <c r="AM1302" s="31" t="s">
        <v>87</v>
      </c>
      <c r="AN1302">
        <v>0</v>
      </c>
      <c r="AO1302" s="15">
        <v>1</v>
      </c>
      <c r="AP1302">
        <f t="shared" si="209"/>
        <v>0.25549999999999995</v>
      </c>
      <c r="AQ1302" s="15">
        <v>0.74450000000000005</v>
      </c>
      <c r="AR1302" s="15" t="s">
        <v>129</v>
      </c>
      <c r="AS1302">
        <v>1</v>
      </c>
      <c r="AT1302">
        <v>0</v>
      </c>
      <c r="AU1302">
        <v>0</v>
      </c>
      <c r="AV1302">
        <v>0</v>
      </c>
      <c r="AW1302">
        <v>0</v>
      </c>
      <c r="AX1302">
        <v>0</v>
      </c>
      <c r="AY1302" s="15">
        <v>0</v>
      </c>
      <c r="AZ1302">
        <v>1</v>
      </c>
      <c r="BA1302">
        <v>0</v>
      </c>
      <c r="BB1302" s="15">
        <v>0</v>
      </c>
      <c r="BC1302">
        <v>24597</v>
      </c>
      <c r="BD1302">
        <v>1426</v>
      </c>
      <c r="BE1302" s="21">
        <v>0.92100000000000004</v>
      </c>
      <c r="BF1302" s="21">
        <v>31</v>
      </c>
      <c r="BG1302">
        <v>0</v>
      </c>
      <c r="BH1302">
        <v>0</v>
      </c>
      <c r="BI1302">
        <v>1</v>
      </c>
      <c r="BJ1302">
        <v>0</v>
      </c>
      <c r="BK1302">
        <v>0</v>
      </c>
      <c r="BL1302" s="15">
        <v>1</v>
      </c>
      <c r="BM1302">
        <v>0</v>
      </c>
      <c r="BN1302">
        <v>1</v>
      </c>
      <c r="BO1302">
        <v>0</v>
      </c>
      <c r="BP1302" s="15">
        <v>0</v>
      </c>
      <c r="BQ1302">
        <v>0</v>
      </c>
      <c r="BR1302">
        <v>1</v>
      </c>
      <c r="BS1302" s="15">
        <v>1</v>
      </c>
      <c r="BT1302">
        <v>0</v>
      </c>
      <c r="BU1302">
        <v>0</v>
      </c>
      <c r="BV1302">
        <v>1</v>
      </c>
      <c r="BW1302">
        <v>0</v>
      </c>
      <c r="BX1302">
        <v>0</v>
      </c>
      <c r="BY1302">
        <v>0</v>
      </c>
      <c r="BZ1302">
        <v>0</v>
      </c>
      <c r="CA1302">
        <v>0</v>
      </c>
      <c r="CB1302">
        <v>0</v>
      </c>
      <c r="CC1302">
        <v>0</v>
      </c>
      <c r="CD1302">
        <v>0</v>
      </c>
      <c r="CE1302" s="15">
        <v>1</v>
      </c>
      <c r="CF1302">
        <v>3.0070000000000001</v>
      </c>
      <c r="CG1302">
        <v>783</v>
      </c>
      <c r="CH1302">
        <v>1</v>
      </c>
      <c r="CI1302">
        <v>0</v>
      </c>
      <c r="CJ1302">
        <v>32</v>
      </c>
      <c r="CK1302" s="28" t="s">
        <v>80</v>
      </c>
    </row>
    <row r="1303" spans="1:89" x14ac:dyDescent="0.35">
      <c r="A1303">
        <v>1302</v>
      </c>
      <c r="B1303">
        <v>83</v>
      </c>
      <c r="C1303" s="21" t="s">
        <v>252</v>
      </c>
      <c r="D1303" s="11">
        <v>9.51</v>
      </c>
      <c r="E1303" s="12">
        <v>3.86</v>
      </c>
      <c r="F1303" s="7">
        <f t="shared" si="203"/>
        <v>2.4637305699481864</v>
      </c>
      <c r="G1303" s="8">
        <v>0</v>
      </c>
      <c r="H1303" s="9">
        <v>0</v>
      </c>
      <c r="I1303" s="9">
        <v>0</v>
      </c>
      <c r="J1303" s="9">
        <v>1</v>
      </c>
      <c r="K1303" s="9">
        <v>0</v>
      </c>
      <c r="L1303" s="8">
        <v>1747</v>
      </c>
      <c r="M1303" s="9">
        <v>14</v>
      </c>
      <c r="N1303" s="9">
        <f t="shared" si="206"/>
        <v>1732</v>
      </c>
      <c r="O1303" s="9">
        <f t="shared" si="207"/>
        <v>17</v>
      </c>
      <c r="P1303" s="7">
        <f t="shared" si="208"/>
        <v>16.527699999999999</v>
      </c>
      <c r="Q1303" s="7">
        <v>8.4723000000000006</v>
      </c>
      <c r="R1303" s="9">
        <v>1</v>
      </c>
      <c r="S1303" s="9">
        <v>0</v>
      </c>
      <c r="T1303" s="9">
        <v>0</v>
      </c>
      <c r="U1303" s="9">
        <v>0</v>
      </c>
      <c r="V1303" s="9">
        <v>0</v>
      </c>
      <c r="W1303" s="25">
        <v>1</v>
      </c>
      <c r="X1303" s="9">
        <v>0</v>
      </c>
      <c r="Y1303" s="9">
        <v>1</v>
      </c>
      <c r="Z1303" s="25">
        <v>0</v>
      </c>
      <c r="AA1303" s="9">
        <v>0</v>
      </c>
      <c r="AB1303" s="25">
        <v>1</v>
      </c>
      <c r="AC1303" s="17">
        <v>1991</v>
      </c>
      <c r="AD1303" s="27">
        <v>0</v>
      </c>
      <c r="AE1303" s="27">
        <v>0.23749999999999999</v>
      </c>
      <c r="AF1303" s="27">
        <v>0.23749999999999999</v>
      </c>
      <c r="AG1303" s="34">
        <v>0.52544999999999997</v>
      </c>
      <c r="AH1303" s="33">
        <v>1</v>
      </c>
      <c r="AI1303" s="15">
        <v>0</v>
      </c>
      <c r="AJ1303" s="27">
        <v>1</v>
      </c>
      <c r="AK1303" s="31">
        <v>0</v>
      </c>
      <c r="AL1303" t="s">
        <v>87</v>
      </c>
      <c r="AM1303" s="31" t="s">
        <v>87</v>
      </c>
      <c r="AN1303">
        <v>0</v>
      </c>
      <c r="AO1303" s="15">
        <v>1</v>
      </c>
      <c r="AP1303">
        <f t="shared" si="209"/>
        <v>0.25549999999999995</v>
      </c>
      <c r="AQ1303" s="15">
        <v>0.74450000000000005</v>
      </c>
      <c r="AR1303" s="15" t="s">
        <v>129</v>
      </c>
      <c r="AS1303">
        <v>1</v>
      </c>
      <c r="AT1303">
        <v>0</v>
      </c>
      <c r="AU1303">
        <v>0</v>
      </c>
      <c r="AV1303">
        <v>0</v>
      </c>
      <c r="AW1303">
        <v>0</v>
      </c>
      <c r="AX1303">
        <v>0</v>
      </c>
      <c r="AY1303" s="15">
        <v>0</v>
      </c>
      <c r="AZ1303">
        <v>1</v>
      </c>
      <c r="BA1303">
        <v>0</v>
      </c>
      <c r="BB1303" s="15">
        <v>0</v>
      </c>
      <c r="BC1303">
        <v>24597</v>
      </c>
      <c r="BD1303">
        <v>1426</v>
      </c>
      <c r="BE1303" s="21">
        <v>0.92100000000000004</v>
      </c>
      <c r="BF1303" s="21">
        <v>31</v>
      </c>
      <c r="BG1303">
        <v>0</v>
      </c>
      <c r="BH1303">
        <v>0</v>
      </c>
      <c r="BI1303">
        <v>0</v>
      </c>
      <c r="BJ1303">
        <v>0</v>
      </c>
      <c r="BK1303">
        <v>0</v>
      </c>
      <c r="BL1303" s="15">
        <v>1</v>
      </c>
      <c r="BM1303">
        <v>0</v>
      </c>
      <c r="BN1303">
        <v>1</v>
      </c>
      <c r="BO1303">
        <v>0</v>
      </c>
      <c r="BP1303" s="15">
        <v>0</v>
      </c>
      <c r="BQ1303">
        <v>0</v>
      </c>
      <c r="BR1303">
        <v>1</v>
      </c>
      <c r="BS1303" s="15">
        <v>1</v>
      </c>
      <c r="BT1303">
        <v>0</v>
      </c>
      <c r="BU1303">
        <v>0</v>
      </c>
      <c r="BV1303">
        <v>1</v>
      </c>
      <c r="BW1303">
        <v>0</v>
      </c>
      <c r="BX1303">
        <v>0</v>
      </c>
      <c r="BY1303">
        <v>0</v>
      </c>
      <c r="BZ1303">
        <v>0</v>
      </c>
      <c r="CA1303">
        <v>0</v>
      </c>
      <c r="CB1303">
        <v>0</v>
      </c>
      <c r="CC1303">
        <v>0</v>
      </c>
      <c r="CD1303">
        <v>0</v>
      </c>
      <c r="CE1303" s="15">
        <v>1</v>
      </c>
      <c r="CF1303">
        <v>3.0070000000000001</v>
      </c>
      <c r="CG1303">
        <v>783</v>
      </c>
      <c r="CH1303">
        <v>1</v>
      </c>
      <c r="CI1303">
        <v>0</v>
      </c>
      <c r="CJ1303">
        <v>32</v>
      </c>
      <c r="CK1303" s="28" t="s">
        <v>80</v>
      </c>
    </row>
    <row r="1304" spans="1:89" x14ac:dyDescent="0.35">
      <c r="A1304">
        <v>1303</v>
      </c>
      <c r="B1304">
        <v>84</v>
      </c>
      <c r="C1304" s="21" t="s">
        <v>253</v>
      </c>
      <c r="D1304" s="11">
        <v>2.4</v>
      </c>
      <c r="E1304" s="12">
        <f t="shared" ref="E1304:E1327" si="210">D1304/F1304</f>
        <v>0.16666666666666666</v>
      </c>
      <c r="F1304" s="7">
        <v>14.4</v>
      </c>
      <c r="G1304" s="8">
        <v>0</v>
      </c>
      <c r="H1304" s="9">
        <v>0</v>
      </c>
      <c r="I1304" s="9">
        <v>0</v>
      </c>
      <c r="J1304" s="9">
        <v>0</v>
      </c>
      <c r="K1304" s="9">
        <v>1</v>
      </c>
      <c r="L1304" s="8">
        <v>4278</v>
      </c>
      <c r="M1304" s="9">
        <v>3</v>
      </c>
      <c r="N1304" s="9">
        <f t="shared" si="206"/>
        <v>4274</v>
      </c>
      <c r="O1304" s="9">
        <f t="shared" si="207"/>
        <v>24</v>
      </c>
      <c r="P1304" s="7">
        <v>10.76</v>
      </c>
      <c r="Q1304" s="7">
        <v>21.89</v>
      </c>
      <c r="R1304" s="9">
        <v>1</v>
      </c>
      <c r="S1304" s="9">
        <v>0</v>
      </c>
      <c r="T1304" s="9">
        <v>0</v>
      </c>
      <c r="U1304" s="9">
        <v>0</v>
      </c>
      <c r="V1304" s="9">
        <v>1</v>
      </c>
      <c r="W1304" s="25">
        <v>0</v>
      </c>
      <c r="X1304" s="9">
        <v>1</v>
      </c>
      <c r="Y1304" s="9">
        <v>0</v>
      </c>
      <c r="Z1304" s="25">
        <v>0</v>
      </c>
      <c r="AA1304" s="9">
        <v>1</v>
      </c>
      <c r="AB1304" s="25">
        <v>0</v>
      </c>
      <c r="AC1304" s="17">
        <v>1984</v>
      </c>
      <c r="AD1304" s="27">
        <v>0</v>
      </c>
      <c r="AE1304" s="27">
        <v>0.21</v>
      </c>
      <c r="AF1304" s="27">
        <f t="shared" ref="AF1304:AF1327" si="211">1-AE1304-AG1304</f>
        <v>0.69800000000000006</v>
      </c>
      <c r="AG1304" s="34">
        <v>9.1999999999999998E-2</v>
      </c>
      <c r="AH1304" s="33" t="s">
        <v>87</v>
      </c>
      <c r="AI1304" s="15" t="s">
        <v>87</v>
      </c>
      <c r="AJ1304" s="27">
        <v>1</v>
      </c>
      <c r="AK1304" s="31">
        <f t="shared" ref="AK1304:AK1327" si="212">1-AJ1304</f>
        <v>0</v>
      </c>
      <c r="AL1304" t="s">
        <v>87</v>
      </c>
      <c r="AM1304" s="31" t="s">
        <v>87</v>
      </c>
      <c r="AN1304">
        <v>1</v>
      </c>
      <c r="AO1304" s="15">
        <v>0</v>
      </c>
      <c r="AP1304" t="s">
        <v>87</v>
      </c>
      <c r="AQ1304" s="15" t="s">
        <v>87</v>
      </c>
      <c r="AR1304" s="15" t="s">
        <v>207</v>
      </c>
      <c r="AS1304">
        <v>1</v>
      </c>
      <c r="AT1304">
        <v>0</v>
      </c>
      <c r="AU1304">
        <v>0</v>
      </c>
      <c r="AV1304">
        <v>0</v>
      </c>
      <c r="AW1304">
        <v>0</v>
      </c>
      <c r="AX1304">
        <v>0</v>
      </c>
      <c r="AY1304" s="15">
        <v>0</v>
      </c>
      <c r="AZ1304">
        <v>1</v>
      </c>
      <c r="BA1304">
        <v>0</v>
      </c>
      <c r="BB1304" s="15">
        <v>0</v>
      </c>
      <c r="BC1304">
        <v>4842</v>
      </c>
      <c r="BD1304">
        <v>396</v>
      </c>
      <c r="BE1304" s="56">
        <v>4.2999999999999997E-2</v>
      </c>
      <c r="BF1304" s="56">
        <f t="shared" ref="BF1304:BF1327" si="213">P1304+Q1304+6</f>
        <v>38.65</v>
      </c>
      <c r="BG1304">
        <v>1</v>
      </c>
      <c r="BH1304">
        <v>0</v>
      </c>
      <c r="BI1304">
        <v>0</v>
      </c>
      <c r="BJ1304">
        <v>0</v>
      </c>
      <c r="BK1304">
        <v>0</v>
      </c>
      <c r="BL1304" s="15">
        <v>0</v>
      </c>
      <c r="BM1304">
        <v>0</v>
      </c>
      <c r="BN1304">
        <v>0</v>
      </c>
      <c r="BO1304">
        <v>0</v>
      </c>
      <c r="BP1304" s="15">
        <v>1</v>
      </c>
      <c r="BQ1304">
        <v>0</v>
      </c>
      <c r="BR1304">
        <v>0</v>
      </c>
      <c r="BS1304" s="15">
        <v>0</v>
      </c>
      <c r="BT1304">
        <v>0</v>
      </c>
      <c r="BU1304">
        <v>0</v>
      </c>
      <c r="BV1304">
        <v>1</v>
      </c>
      <c r="BW1304">
        <v>1</v>
      </c>
      <c r="BX1304">
        <v>0</v>
      </c>
      <c r="BY1304">
        <v>0</v>
      </c>
      <c r="BZ1304">
        <v>0</v>
      </c>
      <c r="CA1304">
        <v>0</v>
      </c>
      <c r="CB1304">
        <v>0</v>
      </c>
      <c r="CC1304">
        <v>0</v>
      </c>
      <c r="CD1304">
        <v>0</v>
      </c>
      <c r="CE1304" s="15">
        <v>0</v>
      </c>
      <c r="CF1304">
        <v>0.186</v>
      </c>
      <c r="CG1304">
        <v>284</v>
      </c>
      <c r="CH1304">
        <v>1</v>
      </c>
      <c r="CI1304">
        <v>0</v>
      </c>
      <c r="CJ1304">
        <v>19</v>
      </c>
      <c r="CK1304" s="28" t="s">
        <v>80</v>
      </c>
    </row>
    <row r="1305" spans="1:89" x14ac:dyDescent="0.35">
      <c r="A1305">
        <v>1304</v>
      </c>
      <c r="B1305">
        <v>84</v>
      </c>
      <c r="C1305" s="21" t="s">
        <v>253</v>
      </c>
      <c r="D1305" s="11">
        <v>5.2</v>
      </c>
      <c r="E1305" s="12">
        <f t="shared" si="210"/>
        <v>0.31980319803198032</v>
      </c>
      <c r="F1305" s="7">
        <v>16.260000000000002</v>
      </c>
      <c r="G1305" s="8">
        <v>0</v>
      </c>
      <c r="H1305" s="9">
        <v>0</v>
      </c>
      <c r="I1305" s="9">
        <v>0</v>
      </c>
      <c r="J1305" s="9">
        <v>0</v>
      </c>
      <c r="K1305" s="9">
        <v>1</v>
      </c>
      <c r="L1305" s="8">
        <v>1862</v>
      </c>
      <c r="M1305" s="9">
        <v>3</v>
      </c>
      <c r="N1305" s="9">
        <f t="shared" si="206"/>
        <v>1858</v>
      </c>
      <c r="O1305" s="9">
        <f t="shared" si="207"/>
        <v>24</v>
      </c>
      <c r="P1305" s="7">
        <v>11.25</v>
      </c>
      <c r="Q1305" s="7">
        <v>22.9</v>
      </c>
      <c r="R1305" s="9">
        <v>1</v>
      </c>
      <c r="S1305" s="9">
        <v>0</v>
      </c>
      <c r="T1305" s="9">
        <v>0</v>
      </c>
      <c r="U1305" s="9">
        <v>0</v>
      </c>
      <c r="V1305" s="9">
        <v>1</v>
      </c>
      <c r="W1305" s="25">
        <v>0</v>
      </c>
      <c r="X1305" s="9">
        <v>1</v>
      </c>
      <c r="Y1305" s="9">
        <v>0</v>
      </c>
      <c r="Z1305" s="25">
        <v>0</v>
      </c>
      <c r="AA1305" s="9">
        <v>1</v>
      </c>
      <c r="AB1305" s="25">
        <v>0</v>
      </c>
      <c r="AC1305" s="17">
        <v>1993</v>
      </c>
      <c r="AD1305" s="27">
        <v>0</v>
      </c>
      <c r="AE1305" s="27">
        <v>0.13</v>
      </c>
      <c r="AF1305" s="27">
        <f t="shared" si="211"/>
        <v>0.73</v>
      </c>
      <c r="AG1305" s="34">
        <v>0.14000000000000001</v>
      </c>
      <c r="AH1305" s="33" t="s">
        <v>87</v>
      </c>
      <c r="AI1305" s="15" t="s">
        <v>87</v>
      </c>
      <c r="AJ1305" s="27">
        <v>1</v>
      </c>
      <c r="AK1305" s="31">
        <f t="shared" si="212"/>
        <v>0</v>
      </c>
      <c r="AL1305" t="s">
        <v>87</v>
      </c>
      <c r="AM1305" s="31" t="s">
        <v>87</v>
      </c>
      <c r="AN1305">
        <v>1</v>
      </c>
      <c r="AO1305" s="15">
        <v>0</v>
      </c>
      <c r="AP1305" t="s">
        <v>87</v>
      </c>
      <c r="AQ1305" s="15" t="s">
        <v>87</v>
      </c>
      <c r="AR1305" s="15" t="s">
        <v>207</v>
      </c>
      <c r="AS1305">
        <v>1</v>
      </c>
      <c r="AT1305">
        <v>0</v>
      </c>
      <c r="AU1305">
        <v>0</v>
      </c>
      <c r="AV1305">
        <v>0</v>
      </c>
      <c r="AW1305">
        <v>0</v>
      </c>
      <c r="AX1305">
        <v>0</v>
      </c>
      <c r="AY1305" s="15">
        <v>0</v>
      </c>
      <c r="AZ1305">
        <v>1</v>
      </c>
      <c r="BA1305">
        <v>0</v>
      </c>
      <c r="BB1305" s="15">
        <v>0</v>
      </c>
      <c r="BC1305">
        <v>4843</v>
      </c>
      <c r="BD1305">
        <v>397</v>
      </c>
      <c r="BE1305" s="56">
        <v>0.94099999999999995</v>
      </c>
      <c r="BF1305" s="56">
        <f t="shared" si="213"/>
        <v>40.15</v>
      </c>
      <c r="BG1305">
        <v>1</v>
      </c>
      <c r="BH1305">
        <v>0</v>
      </c>
      <c r="BI1305">
        <v>0</v>
      </c>
      <c r="BJ1305">
        <v>0</v>
      </c>
      <c r="BK1305">
        <v>0</v>
      </c>
      <c r="BL1305" s="15">
        <v>0</v>
      </c>
      <c r="BM1305">
        <v>0</v>
      </c>
      <c r="BN1305">
        <v>0</v>
      </c>
      <c r="BO1305">
        <v>0</v>
      </c>
      <c r="BP1305" s="15">
        <v>1</v>
      </c>
      <c r="BQ1305">
        <v>0</v>
      </c>
      <c r="BR1305">
        <v>0</v>
      </c>
      <c r="BS1305" s="15">
        <v>0</v>
      </c>
      <c r="BT1305">
        <v>0</v>
      </c>
      <c r="BU1305">
        <v>0</v>
      </c>
      <c r="BV1305">
        <v>1</v>
      </c>
      <c r="BW1305">
        <v>1</v>
      </c>
      <c r="BX1305">
        <v>0</v>
      </c>
      <c r="BY1305">
        <v>0</v>
      </c>
      <c r="BZ1305">
        <v>0</v>
      </c>
      <c r="CA1305">
        <v>0</v>
      </c>
      <c r="CB1305">
        <v>0</v>
      </c>
      <c r="CC1305">
        <v>0</v>
      </c>
      <c r="CD1305">
        <v>0</v>
      </c>
      <c r="CE1305" s="15">
        <v>0</v>
      </c>
      <c r="CF1305">
        <v>0.186</v>
      </c>
      <c r="CG1305">
        <v>284</v>
      </c>
      <c r="CH1305">
        <v>1</v>
      </c>
      <c r="CI1305">
        <v>0</v>
      </c>
      <c r="CJ1305">
        <v>19</v>
      </c>
      <c r="CK1305" s="28" t="s">
        <v>80</v>
      </c>
    </row>
    <row r="1306" spans="1:89" x14ac:dyDescent="0.35">
      <c r="A1306">
        <v>1305</v>
      </c>
      <c r="B1306">
        <v>84</v>
      </c>
      <c r="C1306" s="21" t="s">
        <v>253</v>
      </c>
      <c r="D1306" s="11">
        <v>4.2</v>
      </c>
      <c r="E1306" s="12">
        <f t="shared" si="210"/>
        <v>0.18584070796460175</v>
      </c>
      <c r="F1306" s="7">
        <v>22.6</v>
      </c>
      <c r="G1306" s="8">
        <v>0</v>
      </c>
      <c r="H1306" s="9">
        <v>0</v>
      </c>
      <c r="I1306" s="9">
        <v>0</v>
      </c>
      <c r="J1306" s="9">
        <v>0</v>
      </c>
      <c r="K1306" s="9">
        <v>1</v>
      </c>
      <c r="L1306" s="8">
        <v>4144</v>
      </c>
      <c r="M1306" s="9">
        <v>3</v>
      </c>
      <c r="N1306" s="9">
        <f t="shared" si="206"/>
        <v>4140</v>
      </c>
      <c r="O1306" s="9">
        <f t="shared" si="207"/>
        <v>24</v>
      </c>
      <c r="P1306" s="7">
        <v>10.76</v>
      </c>
      <c r="Q1306" s="7">
        <v>21.89</v>
      </c>
      <c r="R1306" s="9">
        <v>1</v>
      </c>
      <c r="S1306" s="9">
        <v>0</v>
      </c>
      <c r="T1306" s="9">
        <v>0</v>
      </c>
      <c r="U1306" s="9">
        <v>0</v>
      </c>
      <c r="V1306" s="9">
        <v>1</v>
      </c>
      <c r="W1306" s="25">
        <v>0</v>
      </c>
      <c r="X1306" s="9">
        <v>1</v>
      </c>
      <c r="Y1306" s="9">
        <v>0</v>
      </c>
      <c r="Z1306" s="25">
        <v>0</v>
      </c>
      <c r="AA1306" s="9">
        <v>1</v>
      </c>
      <c r="AB1306" s="25">
        <v>0</v>
      </c>
      <c r="AC1306" s="17">
        <v>1984</v>
      </c>
      <c r="AD1306" s="27">
        <v>0</v>
      </c>
      <c r="AE1306" s="27">
        <v>0.21</v>
      </c>
      <c r="AF1306" s="27">
        <f t="shared" si="211"/>
        <v>0.69800000000000006</v>
      </c>
      <c r="AG1306" s="34">
        <v>9.1999999999999998E-2</v>
      </c>
      <c r="AH1306" s="33" t="s">
        <v>87</v>
      </c>
      <c r="AI1306" s="15" t="s">
        <v>87</v>
      </c>
      <c r="AJ1306" s="27">
        <v>0</v>
      </c>
      <c r="AK1306" s="31">
        <f t="shared" si="212"/>
        <v>1</v>
      </c>
      <c r="AL1306" t="s">
        <v>87</v>
      </c>
      <c r="AM1306" s="31" t="s">
        <v>87</v>
      </c>
      <c r="AN1306">
        <v>1</v>
      </c>
      <c r="AO1306" s="15">
        <v>0</v>
      </c>
      <c r="AP1306" t="s">
        <v>87</v>
      </c>
      <c r="AQ1306" s="15" t="s">
        <v>87</v>
      </c>
      <c r="AR1306" s="15" t="s">
        <v>207</v>
      </c>
      <c r="AS1306">
        <v>1</v>
      </c>
      <c r="AT1306">
        <v>0</v>
      </c>
      <c r="AU1306">
        <v>0</v>
      </c>
      <c r="AV1306">
        <v>0</v>
      </c>
      <c r="AW1306">
        <v>0</v>
      </c>
      <c r="AX1306">
        <v>0</v>
      </c>
      <c r="AY1306" s="15">
        <v>0</v>
      </c>
      <c r="AZ1306">
        <v>1</v>
      </c>
      <c r="BA1306">
        <v>0</v>
      </c>
      <c r="BB1306" s="15">
        <v>0</v>
      </c>
      <c r="BC1306">
        <v>4842</v>
      </c>
      <c r="BD1306">
        <v>396</v>
      </c>
      <c r="BE1306" s="56">
        <v>4.2999999999999997E-2</v>
      </c>
      <c r="BF1306" s="56">
        <f t="shared" si="213"/>
        <v>38.65</v>
      </c>
      <c r="BG1306">
        <v>1</v>
      </c>
      <c r="BH1306">
        <v>0</v>
      </c>
      <c r="BI1306">
        <v>0</v>
      </c>
      <c r="BJ1306">
        <v>0</v>
      </c>
      <c r="BK1306">
        <v>0</v>
      </c>
      <c r="BL1306" s="15">
        <v>0</v>
      </c>
      <c r="BM1306">
        <v>0</v>
      </c>
      <c r="BN1306">
        <v>0</v>
      </c>
      <c r="BO1306">
        <v>0</v>
      </c>
      <c r="BP1306" s="15">
        <v>1</v>
      </c>
      <c r="BQ1306">
        <v>0</v>
      </c>
      <c r="BR1306">
        <v>0</v>
      </c>
      <c r="BS1306" s="15">
        <v>0</v>
      </c>
      <c r="BT1306">
        <v>0</v>
      </c>
      <c r="BU1306">
        <v>0</v>
      </c>
      <c r="BV1306">
        <v>1</v>
      </c>
      <c r="BW1306">
        <v>1</v>
      </c>
      <c r="BX1306">
        <v>0</v>
      </c>
      <c r="BY1306">
        <v>0</v>
      </c>
      <c r="BZ1306">
        <v>0</v>
      </c>
      <c r="CA1306">
        <v>0</v>
      </c>
      <c r="CB1306">
        <v>0</v>
      </c>
      <c r="CC1306">
        <v>0</v>
      </c>
      <c r="CD1306">
        <v>0</v>
      </c>
      <c r="CE1306" s="15">
        <v>0</v>
      </c>
      <c r="CF1306">
        <v>0.186</v>
      </c>
      <c r="CG1306">
        <v>284</v>
      </c>
      <c r="CH1306">
        <v>1</v>
      </c>
      <c r="CI1306">
        <v>0</v>
      </c>
      <c r="CJ1306">
        <v>19</v>
      </c>
      <c r="CK1306" s="28" t="s">
        <v>80</v>
      </c>
    </row>
    <row r="1307" spans="1:89" x14ac:dyDescent="0.35">
      <c r="A1307">
        <v>1306</v>
      </c>
      <c r="B1307">
        <v>84</v>
      </c>
      <c r="C1307" s="21" t="s">
        <v>253</v>
      </c>
      <c r="D1307" s="11">
        <v>5.8</v>
      </c>
      <c r="E1307" s="12">
        <f t="shared" si="210"/>
        <v>0.3344867358708189</v>
      </c>
      <c r="F1307" s="7">
        <v>17.34</v>
      </c>
      <c r="G1307" s="8">
        <v>0</v>
      </c>
      <c r="H1307" s="9">
        <v>0</v>
      </c>
      <c r="I1307" s="9">
        <v>0</v>
      </c>
      <c r="J1307" s="9">
        <v>0</v>
      </c>
      <c r="K1307" s="9">
        <v>1</v>
      </c>
      <c r="L1307" s="8">
        <v>1753</v>
      </c>
      <c r="M1307" s="9">
        <v>3</v>
      </c>
      <c r="N1307" s="9">
        <f t="shared" si="206"/>
        <v>1749</v>
      </c>
      <c r="O1307" s="9">
        <f t="shared" si="207"/>
        <v>24</v>
      </c>
      <c r="P1307" s="7">
        <v>11.25</v>
      </c>
      <c r="Q1307" s="7">
        <v>22.9</v>
      </c>
      <c r="R1307" s="9">
        <v>1</v>
      </c>
      <c r="S1307" s="9">
        <v>0</v>
      </c>
      <c r="T1307" s="9">
        <v>0</v>
      </c>
      <c r="U1307" s="9">
        <v>0</v>
      </c>
      <c r="V1307" s="9">
        <v>1</v>
      </c>
      <c r="W1307" s="25">
        <v>0</v>
      </c>
      <c r="X1307" s="9">
        <v>1</v>
      </c>
      <c r="Y1307" s="9">
        <v>0</v>
      </c>
      <c r="Z1307" s="25">
        <v>0</v>
      </c>
      <c r="AA1307" s="9">
        <v>1</v>
      </c>
      <c r="AB1307" s="25">
        <v>0</v>
      </c>
      <c r="AC1307" s="17">
        <v>1993</v>
      </c>
      <c r="AD1307" s="27">
        <v>0</v>
      </c>
      <c r="AE1307" s="27">
        <v>0.13</v>
      </c>
      <c r="AF1307" s="27">
        <f t="shared" si="211"/>
        <v>0.73</v>
      </c>
      <c r="AG1307" s="34">
        <v>0.14000000000000001</v>
      </c>
      <c r="AH1307" s="33" t="s">
        <v>87</v>
      </c>
      <c r="AI1307" s="15" t="s">
        <v>87</v>
      </c>
      <c r="AJ1307" s="27">
        <v>0</v>
      </c>
      <c r="AK1307" s="31">
        <f t="shared" si="212"/>
        <v>1</v>
      </c>
      <c r="AL1307" t="s">
        <v>87</v>
      </c>
      <c r="AM1307" s="31" t="s">
        <v>87</v>
      </c>
      <c r="AN1307">
        <v>1</v>
      </c>
      <c r="AO1307" s="15">
        <v>0</v>
      </c>
      <c r="AP1307" t="s">
        <v>87</v>
      </c>
      <c r="AQ1307" s="15" t="s">
        <v>87</v>
      </c>
      <c r="AR1307" s="15" t="s">
        <v>207</v>
      </c>
      <c r="AS1307">
        <v>1</v>
      </c>
      <c r="AT1307">
        <v>0</v>
      </c>
      <c r="AU1307">
        <v>0</v>
      </c>
      <c r="AV1307">
        <v>0</v>
      </c>
      <c r="AW1307">
        <v>0</v>
      </c>
      <c r="AX1307">
        <v>0</v>
      </c>
      <c r="AY1307" s="15">
        <v>0</v>
      </c>
      <c r="AZ1307">
        <v>1</v>
      </c>
      <c r="BA1307">
        <v>0</v>
      </c>
      <c r="BB1307" s="15">
        <v>0</v>
      </c>
      <c r="BC1307">
        <v>4843</v>
      </c>
      <c r="BD1307">
        <v>397</v>
      </c>
      <c r="BE1307" s="56">
        <v>0.94099999999999995</v>
      </c>
      <c r="BF1307" s="56">
        <f t="shared" si="213"/>
        <v>40.15</v>
      </c>
      <c r="BG1307">
        <v>1</v>
      </c>
      <c r="BH1307">
        <v>0</v>
      </c>
      <c r="BI1307">
        <v>0</v>
      </c>
      <c r="BJ1307">
        <v>0</v>
      </c>
      <c r="BK1307">
        <v>0</v>
      </c>
      <c r="BL1307" s="15">
        <v>0</v>
      </c>
      <c r="BM1307">
        <v>0</v>
      </c>
      <c r="BN1307">
        <v>0</v>
      </c>
      <c r="BO1307">
        <v>0</v>
      </c>
      <c r="BP1307" s="15">
        <v>1</v>
      </c>
      <c r="BQ1307">
        <v>0</v>
      </c>
      <c r="BR1307">
        <v>0</v>
      </c>
      <c r="BS1307" s="15">
        <v>0</v>
      </c>
      <c r="BT1307">
        <v>0</v>
      </c>
      <c r="BU1307">
        <v>0</v>
      </c>
      <c r="BV1307">
        <v>1</v>
      </c>
      <c r="BW1307">
        <v>1</v>
      </c>
      <c r="BX1307">
        <v>0</v>
      </c>
      <c r="BY1307">
        <v>0</v>
      </c>
      <c r="BZ1307">
        <v>0</v>
      </c>
      <c r="CA1307">
        <v>0</v>
      </c>
      <c r="CB1307">
        <v>0</v>
      </c>
      <c r="CC1307">
        <v>0</v>
      </c>
      <c r="CD1307">
        <v>0</v>
      </c>
      <c r="CE1307" s="15">
        <v>0</v>
      </c>
      <c r="CF1307">
        <v>0.186</v>
      </c>
      <c r="CG1307">
        <v>284</v>
      </c>
      <c r="CH1307">
        <v>1</v>
      </c>
      <c r="CI1307">
        <v>0</v>
      </c>
      <c r="CJ1307">
        <v>19</v>
      </c>
      <c r="CK1307" s="28" t="s">
        <v>80</v>
      </c>
    </row>
    <row r="1308" spans="1:89" x14ac:dyDescent="0.35">
      <c r="A1308">
        <v>1307</v>
      </c>
      <c r="B1308">
        <v>84</v>
      </c>
      <c r="C1308" s="21" t="s">
        <v>253</v>
      </c>
      <c r="D1308" s="11">
        <v>2.8</v>
      </c>
      <c r="E1308" s="12">
        <f t="shared" si="210"/>
        <v>0.21196063588190761</v>
      </c>
      <c r="F1308" s="7">
        <v>13.21</v>
      </c>
      <c r="G1308" s="8">
        <v>0</v>
      </c>
      <c r="H1308" s="9">
        <v>0</v>
      </c>
      <c r="I1308" s="9">
        <v>0</v>
      </c>
      <c r="J1308" s="9">
        <v>0</v>
      </c>
      <c r="K1308" s="9">
        <v>1</v>
      </c>
      <c r="L1308" s="8">
        <v>2131</v>
      </c>
      <c r="M1308" s="9">
        <v>3</v>
      </c>
      <c r="N1308" s="9">
        <f t="shared" si="206"/>
        <v>2127</v>
      </c>
      <c r="O1308" s="9">
        <f t="shared" si="207"/>
        <v>24</v>
      </c>
      <c r="P1308" s="7">
        <v>10.75</v>
      </c>
      <c r="Q1308" s="7">
        <v>20.11</v>
      </c>
      <c r="R1308" s="9">
        <v>1</v>
      </c>
      <c r="S1308" s="9">
        <v>0</v>
      </c>
      <c r="T1308" s="9">
        <v>0</v>
      </c>
      <c r="U1308" s="9">
        <v>0</v>
      </c>
      <c r="V1308" s="9">
        <v>1</v>
      </c>
      <c r="W1308" s="25">
        <v>0</v>
      </c>
      <c r="X1308" s="9">
        <v>1</v>
      </c>
      <c r="Y1308" s="9">
        <v>0</v>
      </c>
      <c r="Z1308" s="25">
        <v>0</v>
      </c>
      <c r="AA1308" s="9">
        <v>1</v>
      </c>
      <c r="AB1308" s="25">
        <v>0</v>
      </c>
      <c r="AC1308" s="17">
        <v>1984</v>
      </c>
      <c r="AD1308" s="27">
        <v>0</v>
      </c>
      <c r="AE1308" s="27">
        <v>0.28000000000000003</v>
      </c>
      <c r="AF1308" s="27">
        <f t="shared" si="211"/>
        <v>0.61199999999999999</v>
      </c>
      <c r="AG1308" s="34">
        <v>0.108</v>
      </c>
      <c r="AH1308" s="33" t="s">
        <v>87</v>
      </c>
      <c r="AI1308" s="15" t="s">
        <v>87</v>
      </c>
      <c r="AJ1308" s="27">
        <v>1</v>
      </c>
      <c r="AK1308" s="31">
        <f t="shared" si="212"/>
        <v>0</v>
      </c>
      <c r="AL1308" t="s">
        <v>87</v>
      </c>
      <c r="AM1308" s="31" t="s">
        <v>87</v>
      </c>
      <c r="AN1308">
        <v>1</v>
      </c>
      <c r="AO1308" s="15">
        <v>0</v>
      </c>
      <c r="AP1308" t="s">
        <v>87</v>
      </c>
      <c r="AQ1308" s="15" t="s">
        <v>87</v>
      </c>
      <c r="AR1308" s="15" t="s">
        <v>208</v>
      </c>
      <c r="AS1308">
        <v>1</v>
      </c>
      <c r="AT1308">
        <v>0</v>
      </c>
      <c r="AU1308">
        <v>0</v>
      </c>
      <c r="AV1308">
        <v>0</v>
      </c>
      <c r="AW1308">
        <v>0</v>
      </c>
      <c r="AX1308">
        <v>0</v>
      </c>
      <c r="AY1308" s="15">
        <v>0</v>
      </c>
      <c r="AZ1308">
        <v>1</v>
      </c>
      <c r="BA1308">
        <v>0</v>
      </c>
      <c r="BB1308" s="15">
        <v>0</v>
      </c>
      <c r="BC1308">
        <v>4455</v>
      </c>
      <c r="BD1308" t="s">
        <v>87</v>
      </c>
      <c r="BE1308" s="56" t="s">
        <v>87</v>
      </c>
      <c r="BF1308" s="56">
        <f t="shared" si="213"/>
        <v>36.86</v>
      </c>
      <c r="BG1308">
        <v>1</v>
      </c>
      <c r="BH1308">
        <v>0</v>
      </c>
      <c r="BI1308">
        <v>0</v>
      </c>
      <c r="BJ1308">
        <v>0</v>
      </c>
      <c r="BK1308">
        <v>0</v>
      </c>
      <c r="BL1308" s="15">
        <v>0</v>
      </c>
      <c r="BM1308">
        <v>0</v>
      </c>
      <c r="BN1308">
        <v>0</v>
      </c>
      <c r="BO1308">
        <v>0</v>
      </c>
      <c r="BP1308" s="15">
        <v>1</v>
      </c>
      <c r="BQ1308">
        <v>0</v>
      </c>
      <c r="BR1308">
        <v>0</v>
      </c>
      <c r="BS1308" s="15">
        <v>0</v>
      </c>
      <c r="BT1308">
        <v>0</v>
      </c>
      <c r="BU1308">
        <v>0</v>
      </c>
      <c r="BV1308">
        <v>1</v>
      </c>
      <c r="BW1308">
        <v>1</v>
      </c>
      <c r="BX1308">
        <v>0</v>
      </c>
      <c r="BY1308">
        <v>0</v>
      </c>
      <c r="BZ1308">
        <v>0</v>
      </c>
      <c r="CA1308">
        <v>0</v>
      </c>
      <c r="CB1308">
        <v>0</v>
      </c>
      <c r="CC1308">
        <v>0</v>
      </c>
      <c r="CD1308">
        <v>0</v>
      </c>
      <c r="CE1308" s="15">
        <v>0</v>
      </c>
      <c r="CF1308">
        <v>0.186</v>
      </c>
      <c r="CG1308">
        <v>284</v>
      </c>
      <c r="CH1308">
        <v>1</v>
      </c>
      <c r="CI1308">
        <v>0</v>
      </c>
      <c r="CJ1308">
        <v>19</v>
      </c>
      <c r="CK1308" s="28" t="s">
        <v>80</v>
      </c>
    </row>
    <row r="1309" spans="1:89" x14ac:dyDescent="0.35">
      <c r="A1309">
        <v>1308</v>
      </c>
      <c r="B1309">
        <v>84</v>
      </c>
      <c r="C1309" s="21" t="s">
        <v>253</v>
      </c>
      <c r="D1309" s="11">
        <v>4.9000000000000004</v>
      </c>
      <c r="E1309" s="12">
        <f t="shared" si="210"/>
        <v>0.28654970760233917</v>
      </c>
      <c r="F1309" s="7">
        <v>17.100000000000001</v>
      </c>
      <c r="G1309" s="8">
        <v>0</v>
      </c>
      <c r="H1309" s="9">
        <v>0</v>
      </c>
      <c r="I1309" s="9">
        <v>0</v>
      </c>
      <c r="J1309" s="9">
        <v>0</v>
      </c>
      <c r="K1309" s="9">
        <v>1</v>
      </c>
      <c r="L1309" s="8">
        <v>1776</v>
      </c>
      <c r="M1309" s="9">
        <v>3</v>
      </c>
      <c r="N1309" s="9">
        <f t="shared" si="206"/>
        <v>1772</v>
      </c>
      <c r="O1309" s="9">
        <f t="shared" si="207"/>
        <v>24</v>
      </c>
      <c r="P1309" s="7">
        <v>11.3</v>
      </c>
      <c r="Q1309" s="7">
        <v>21.49</v>
      </c>
      <c r="R1309" s="9">
        <v>1</v>
      </c>
      <c r="S1309" s="9">
        <v>0</v>
      </c>
      <c r="T1309" s="9">
        <v>0</v>
      </c>
      <c r="U1309" s="9">
        <v>0</v>
      </c>
      <c r="V1309" s="9">
        <v>1</v>
      </c>
      <c r="W1309" s="25">
        <v>0</v>
      </c>
      <c r="X1309" s="9">
        <v>1</v>
      </c>
      <c r="Y1309" s="9">
        <v>0</v>
      </c>
      <c r="Z1309" s="25">
        <v>0</v>
      </c>
      <c r="AA1309" s="9">
        <v>1</v>
      </c>
      <c r="AB1309" s="25">
        <v>0</v>
      </c>
      <c r="AC1309" s="17">
        <v>1993</v>
      </c>
      <c r="AD1309" s="27">
        <v>0</v>
      </c>
      <c r="AE1309" s="27">
        <v>0.16</v>
      </c>
      <c r="AF1309" s="27">
        <f t="shared" si="211"/>
        <v>0.68199999999999994</v>
      </c>
      <c r="AG1309" s="34">
        <v>0.158</v>
      </c>
      <c r="AH1309" s="33" t="s">
        <v>87</v>
      </c>
      <c r="AI1309" s="15" t="s">
        <v>87</v>
      </c>
      <c r="AJ1309" s="27">
        <v>1</v>
      </c>
      <c r="AK1309" s="31">
        <f t="shared" si="212"/>
        <v>0</v>
      </c>
      <c r="AL1309" t="s">
        <v>87</v>
      </c>
      <c r="AM1309" s="31" t="s">
        <v>87</v>
      </c>
      <c r="AN1309">
        <v>1</v>
      </c>
      <c r="AO1309" s="15">
        <v>0</v>
      </c>
      <c r="AP1309" t="s">
        <v>87</v>
      </c>
      <c r="AQ1309" s="15" t="s">
        <v>87</v>
      </c>
      <c r="AR1309" s="15" t="s">
        <v>208</v>
      </c>
      <c r="AS1309">
        <v>1</v>
      </c>
      <c r="AT1309">
        <v>0</v>
      </c>
      <c r="AU1309">
        <v>0</v>
      </c>
      <c r="AV1309">
        <v>0</v>
      </c>
      <c r="AW1309">
        <v>0</v>
      </c>
      <c r="AX1309">
        <v>0</v>
      </c>
      <c r="AY1309" s="15">
        <v>0</v>
      </c>
      <c r="AZ1309">
        <v>1</v>
      </c>
      <c r="BA1309">
        <v>0</v>
      </c>
      <c r="BB1309" s="15">
        <v>0</v>
      </c>
      <c r="BC1309">
        <v>4456</v>
      </c>
      <c r="BD1309">
        <v>4763</v>
      </c>
      <c r="BE1309" s="56">
        <v>0.90300000000000002</v>
      </c>
      <c r="BF1309" s="56">
        <f t="shared" si="213"/>
        <v>38.79</v>
      </c>
      <c r="BG1309">
        <v>1</v>
      </c>
      <c r="BH1309">
        <v>0</v>
      </c>
      <c r="BI1309">
        <v>0</v>
      </c>
      <c r="BJ1309">
        <v>0</v>
      </c>
      <c r="BK1309">
        <v>0</v>
      </c>
      <c r="BL1309" s="15">
        <v>0</v>
      </c>
      <c r="BM1309">
        <v>0</v>
      </c>
      <c r="BN1309">
        <v>0</v>
      </c>
      <c r="BO1309">
        <v>0</v>
      </c>
      <c r="BP1309" s="15">
        <v>1</v>
      </c>
      <c r="BQ1309">
        <v>0</v>
      </c>
      <c r="BR1309">
        <v>0</v>
      </c>
      <c r="BS1309" s="15">
        <v>0</v>
      </c>
      <c r="BT1309">
        <v>0</v>
      </c>
      <c r="BU1309">
        <v>0</v>
      </c>
      <c r="BV1309">
        <v>1</v>
      </c>
      <c r="BW1309">
        <v>1</v>
      </c>
      <c r="BX1309">
        <v>0</v>
      </c>
      <c r="BY1309">
        <v>0</v>
      </c>
      <c r="BZ1309">
        <v>0</v>
      </c>
      <c r="CA1309">
        <v>0</v>
      </c>
      <c r="CB1309">
        <v>0</v>
      </c>
      <c r="CC1309">
        <v>0</v>
      </c>
      <c r="CD1309">
        <v>0</v>
      </c>
      <c r="CE1309" s="15">
        <v>0</v>
      </c>
      <c r="CF1309">
        <v>0.186</v>
      </c>
      <c r="CG1309">
        <v>284</v>
      </c>
      <c r="CH1309">
        <v>1</v>
      </c>
      <c r="CI1309">
        <v>0</v>
      </c>
      <c r="CJ1309">
        <v>19</v>
      </c>
      <c r="CK1309" s="28" t="s">
        <v>80</v>
      </c>
    </row>
    <row r="1310" spans="1:89" x14ac:dyDescent="0.35">
      <c r="A1310">
        <v>1309</v>
      </c>
      <c r="B1310">
        <v>84</v>
      </c>
      <c r="C1310" s="21" t="s">
        <v>253</v>
      </c>
      <c r="D1310" s="11">
        <v>4.4000000000000004</v>
      </c>
      <c r="E1310" s="12">
        <f t="shared" si="210"/>
        <v>0.25056947608200458</v>
      </c>
      <c r="F1310" s="7">
        <v>17.559999999999999</v>
      </c>
      <c r="G1310" s="8">
        <v>0</v>
      </c>
      <c r="H1310" s="9">
        <v>0</v>
      </c>
      <c r="I1310" s="9">
        <v>0</v>
      </c>
      <c r="J1310" s="9">
        <v>0</v>
      </c>
      <c r="K1310" s="9">
        <v>1</v>
      </c>
      <c r="L1310" s="8">
        <v>1992</v>
      </c>
      <c r="M1310" s="9">
        <v>3</v>
      </c>
      <c r="N1310" s="9">
        <f t="shared" si="206"/>
        <v>1988</v>
      </c>
      <c r="O1310" s="9">
        <f t="shared" si="207"/>
        <v>24</v>
      </c>
      <c r="P1310" s="7">
        <v>10.75</v>
      </c>
      <c r="Q1310" s="7">
        <v>20.11</v>
      </c>
      <c r="R1310" s="9">
        <v>1</v>
      </c>
      <c r="S1310" s="9">
        <v>0</v>
      </c>
      <c r="T1310" s="9">
        <v>0</v>
      </c>
      <c r="U1310" s="9">
        <v>0</v>
      </c>
      <c r="V1310" s="9">
        <v>1</v>
      </c>
      <c r="W1310" s="25">
        <v>0</v>
      </c>
      <c r="X1310" s="9">
        <v>1</v>
      </c>
      <c r="Y1310" s="9">
        <v>0</v>
      </c>
      <c r="Z1310" s="25">
        <v>0</v>
      </c>
      <c r="AA1310" s="9">
        <v>1</v>
      </c>
      <c r="AB1310" s="25">
        <v>0</v>
      </c>
      <c r="AC1310" s="17">
        <v>1984</v>
      </c>
      <c r="AD1310" s="27">
        <v>0</v>
      </c>
      <c r="AE1310" s="27">
        <v>0.28000000000000003</v>
      </c>
      <c r="AF1310" s="27">
        <f t="shared" si="211"/>
        <v>0.61199999999999999</v>
      </c>
      <c r="AG1310" s="34">
        <v>0.108</v>
      </c>
      <c r="AH1310" s="33" t="s">
        <v>87</v>
      </c>
      <c r="AI1310" s="15" t="s">
        <v>87</v>
      </c>
      <c r="AJ1310" s="27">
        <v>0</v>
      </c>
      <c r="AK1310" s="31">
        <f t="shared" si="212"/>
        <v>1</v>
      </c>
      <c r="AL1310" t="s">
        <v>87</v>
      </c>
      <c r="AM1310" s="31" t="s">
        <v>87</v>
      </c>
      <c r="AN1310">
        <v>1</v>
      </c>
      <c r="AO1310" s="15">
        <v>0</v>
      </c>
      <c r="AP1310" t="s">
        <v>87</v>
      </c>
      <c r="AQ1310" s="15" t="s">
        <v>87</v>
      </c>
      <c r="AR1310" s="15" t="s">
        <v>208</v>
      </c>
      <c r="AS1310">
        <v>1</v>
      </c>
      <c r="AT1310">
        <v>0</v>
      </c>
      <c r="AU1310">
        <v>0</v>
      </c>
      <c r="AV1310">
        <v>0</v>
      </c>
      <c r="AW1310">
        <v>0</v>
      </c>
      <c r="AX1310">
        <v>0</v>
      </c>
      <c r="AY1310" s="15">
        <v>0</v>
      </c>
      <c r="AZ1310">
        <v>1</v>
      </c>
      <c r="BA1310">
        <v>0</v>
      </c>
      <c r="BB1310" s="15">
        <v>0</v>
      </c>
      <c r="BC1310">
        <v>4455</v>
      </c>
      <c r="BD1310" t="s">
        <v>87</v>
      </c>
      <c r="BE1310" s="56" t="s">
        <v>87</v>
      </c>
      <c r="BF1310" s="56">
        <f t="shared" si="213"/>
        <v>36.86</v>
      </c>
      <c r="BG1310">
        <v>1</v>
      </c>
      <c r="BH1310">
        <v>0</v>
      </c>
      <c r="BI1310">
        <v>0</v>
      </c>
      <c r="BJ1310">
        <v>0</v>
      </c>
      <c r="BK1310">
        <v>0</v>
      </c>
      <c r="BL1310" s="15">
        <v>0</v>
      </c>
      <c r="BM1310">
        <v>0</v>
      </c>
      <c r="BN1310">
        <v>0</v>
      </c>
      <c r="BO1310">
        <v>0</v>
      </c>
      <c r="BP1310" s="15">
        <v>1</v>
      </c>
      <c r="BQ1310">
        <v>0</v>
      </c>
      <c r="BR1310">
        <v>0</v>
      </c>
      <c r="BS1310" s="15">
        <v>0</v>
      </c>
      <c r="BT1310">
        <v>0</v>
      </c>
      <c r="BU1310">
        <v>0</v>
      </c>
      <c r="BV1310">
        <v>1</v>
      </c>
      <c r="BW1310">
        <v>1</v>
      </c>
      <c r="BX1310">
        <v>0</v>
      </c>
      <c r="BY1310">
        <v>0</v>
      </c>
      <c r="BZ1310">
        <v>0</v>
      </c>
      <c r="CA1310">
        <v>0</v>
      </c>
      <c r="CB1310">
        <v>0</v>
      </c>
      <c r="CC1310">
        <v>0</v>
      </c>
      <c r="CD1310">
        <v>0</v>
      </c>
      <c r="CE1310" s="15">
        <v>0</v>
      </c>
      <c r="CF1310">
        <v>0.186</v>
      </c>
      <c r="CG1310">
        <v>284</v>
      </c>
      <c r="CH1310">
        <v>1</v>
      </c>
      <c r="CI1310">
        <v>0</v>
      </c>
      <c r="CJ1310">
        <v>19</v>
      </c>
      <c r="CK1310" s="28" t="s">
        <v>80</v>
      </c>
    </row>
    <row r="1311" spans="1:89" x14ac:dyDescent="0.35">
      <c r="A1311">
        <v>1310</v>
      </c>
      <c r="B1311">
        <v>84</v>
      </c>
      <c r="C1311" s="21" t="s">
        <v>253</v>
      </c>
      <c r="D1311" s="11">
        <v>5.4</v>
      </c>
      <c r="E1311" s="12">
        <f t="shared" si="210"/>
        <v>0.29670329670329676</v>
      </c>
      <c r="F1311" s="7">
        <v>18.2</v>
      </c>
      <c r="G1311" s="8">
        <v>0</v>
      </c>
      <c r="H1311" s="9">
        <v>0</v>
      </c>
      <c r="I1311" s="9">
        <v>0</v>
      </c>
      <c r="J1311" s="9">
        <v>0</v>
      </c>
      <c r="K1311" s="9">
        <v>1</v>
      </c>
      <c r="L1311" s="8">
        <v>1492</v>
      </c>
      <c r="M1311" s="9">
        <v>3</v>
      </c>
      <c r="N1311" s="9">
        <f t="shared" si="206"/>
        <v>1488</v>
      </c>
      <c r="O1311" s="9">
        <f t="shared" si="207"/>
        <v>24</v>
      </c>
      <c r="P1311" s="7">
        <v>11.3</v>
      </c>
      <c r="Q1311" s="7">
        <v>21.49</v>
      </c>
      <c r="R1311" s="9">
        <v>1</v>
      </c>
      <c r="S1311" s="9">
        <v>0</v>
      </c>
      <c r="T1311" s="9">
        <v>0</v>
      </c>
      <c r="U1311" s="9">
        <v>0</v>
      </c>
      <c r="V1311" s="9">
        <v>1</v>
      </c>
      <c r="W1311" s="25">
        <v>0</v>
      </c>
      <c r="X1311" s="9">
        <v>1</v>
      </c>
      <c r="Y1311" s="9">
        <v>0</v>
      </c>
      <c r="Z1311" s="25">
        <v>0</v>
      </c>
      <c r="AA1311" s="9">
        <v>1</v>
      </c>
      <c r="AB1311" s="25">
        <v>0</v>
      </c>
      <c r="AC1311" s="17">
        <v>1993</v>
      </c>
      <c r="AD1311" s="27">
        <v>0</v>
      </c>
      <c r="AE1311" s="27">
        <v>0.16</v>
      </c>
      <c r="AF1311" s="27">
        <f t="shared" si="211"/>
        <v>0.68199999999999994</v>
      </c>
      <c r="AG1311" s="34">
        <v>0.158</v>
      </c>
      <c r="AH1311" s="33" t="s">
        <v>87</v>
      </c>
      <c r="AI1311" s="15" t="s">
        <v>87</v>
      </c>
      <c r="AJ1311" s="27">
        <v>0</v>
      </c>
      <c r="AK1311" s="31">
        <f t="shared" si="212"/>
        <v>1</v>
      </c>
      <c r="AL1311" t="s">
        <v>87</v>
      </c>
      <c r="AM1311" s="31" t="s">
        <v>87</v>
      </c>
      <c r="AN1311">
        <v>1</v>
      </c>
      <c r="AO1311" s="15">
        <v>0</v>
      </c>
      <c r="AP1311" t="s">
        <v>87</v>
      </c>
      <c r="AQ1311" s="15" t="s">
        <v>87</v>
      </c>
      <c r="AR1311" s="15" t="s">
        <v>208</v>
      </c>
      <c r="AS1311">
        <v>1</v>
      </c>
      <c r="AT1311">
        <v>0</v>
      </c>
      <c r="AU1311">
        <v>0</v>
      </c>
      <c r="AV1311">
        <v>0</v>
      </c>
      <c r="AW1311">
        <v>0</v>
      </c>
      <c r="AX1311">
        <v>0</v>
      </c>
      <c r="AY1311" s="15">
        <v>0</v>
      </c>
      <c r="AZ1311">
        <v>1</v>
      </c>
      <c r="BA1311">
        <v>0</v>
      </c>
      <c r="BB1311" s="15">
        <v>0</v>
      </c>
      <c r="BC1311">
        <v>4456</v>
      </c>
      <c r="BD1311">
        <v>4763</v>
      </c>
      <c r="BE1311" s="56">
        <v>0.90300000000000002</v>
      </c>
      <c r="BF1311" s="56">
        <f t="shared" si="213"/>
        <v>38.79</v>
      </c>
      <c r="BG1311">
        <v>1</v>
      </c>
      <c r="BH1311">
        <v>0</v>
      </c>
      <c r="BI1311">
        <v>0</v>
      </c>
      <c r="BJ1311">
        <v>0</v>
      </c>
      <c r="BK1311">
        <v>0</v>
      </c>
      <c r="BL1311" s="15">
        <v>0</v>
      </c>
      <c r="BM1311">
        <v>0</v>
      </c>
      <c r="BN1311">
        <v>0</v>
      </c>
      <c r="BO1311">
        <v>0</v>
      </c>
      <c r="BP1311" s="15">
        <v>1</v>
      </c>
      <c r="BQ1311">
        <v>0</v>
      </c>
      <c r="BR1311">
        <v>0</v>
      </c>
      <c r="BS1311" s="15">
        <v>0</v>
      </c>
      <c r="BT1311">
        <v>0</v>
      </c>
      <c r="BU1311">
        <v>0</v>
      </c>
      <c r="BV1311">
        <v>1</v>
      </c>
      <c r="BW1311">
        <v>1</v>
      </c>
      <c r="BX1311">
        <v>0</v>
      </c>
      <c r="BY1311">
        <v>0</v>
      </c>
      <c r="BZ1311">
        <v>0</v>
      </c>
      <c r="CA1311">
        <v>0</v>
      </c>
      <c r="CB1311">
        <v>0</v>
      </c>
      <c r="CC1311">
        <v>0</v>
      </c>
      <c r="CD1311">
        <v>0</v>
      </c>
      <c r="CE1311" s="15">
        <v>0</v>
      </c>
      <c r="CF1311">
        <v>0.186</v>
      </c>
      <c r="CG1311">
        <v>284</v>
      </c>
      <c r="CH1311">
        <v>1</v>
      </c>
      <c r="CI1311">
        <v>0</v>
      </c>
      <c r="CJ1311">
        <v>19</v>
      </c>
      <c r="CK1311" s="28" t="s">
        <v>80</v>
      </c>
    </row>
    <row r="1312" spans="1:89" x14ac:dyDescent="0.35">
      <c r="A1312">
        <v>1311</v>
      </c>
      <c r="B1312">
        <v>84</v>
      </c>
      <c r="C1312" s="21" t="s">
        <v>253</v>
      </c>
      <c r="D1312" s="11">
        <v>2.4</v>
      </c>
      <c r="E1312" s="12">
        <f t="shared" si="210"/>
        <v>0.16666666666666666</v>
      </c>
      <c r="F1312" s="7">
        <v>14.4</v>
      </c>
      <c r="G1312" s="8">
        <v>0</v>
      </c>
      <c r="H1312" s="9">
        <v>1</v>
      </c>
      <c r="I1312" s="9">
        <v>0</v>
      </c>
      <c r="J1312" s="9">
        <v>0</v>
      </c>
      <c r="K1312" s="9">
        <v>0</v>
      </c>
      <c r="L1312" s="8">
        <v>460</v>
      </c>
      <c r="M1312" s="9">
        <v>3</v>
      </c>
      <c r="N1312" s="9">
        <f t="shared" si="206"/>
        <v>456</v>
      </c>
      <c r="O1312" s="9">
        <f t="shared" si="207"/>
        <v>24</v>
      </c>
      <c r="P1312" s="7">
        <v>10.76</v>
      </c>
      <c r="Q1312" s="7">
        <v>21.89</v>
      </c>
      <c r="R1312" s="9">
        <v>1</v>
      </c>
      <c r="S1312" s="9">
        <v>0</v>
      </c>
      <c r="T1312" s="9">
        <v>0</v>
      </c>
      <c r="U1312" s="9">
        <v>0</v>
      </c>
      <c r="V1312" s="9">
        <v>1</v>
      </c>
      <c r="W1312" s="25">
        <v>0</v>
      </c>
      <c r="X1312" s="9">
        <v>1</v>
      </c>
      <c r="Y1312" s="9">
        <v>0</v>
      </c>
      <c r="Z1312" s="25">
        <v>0</v>
      </c>
      <c r="AA1312" s="9">
        <v>1</v>
      </c>
      <c r="AB1312" s="25">
        <v>0</v>
      </c>
      <c r="AC1312" s="17">
        <v>1984</v>
      </c>
      <c r="AD1312" s="27">
        <v>0</v>
      </c>
      <c r="AE1312" s="27">
        <v>0.21</v>
      </c>
      <c r="AF1312" s="27">
        <f t="shared" si="211"/>
        <v>0.69800000000000006</v>
      </c>
      <c r="AG1312" s="34">
        <v>9.1999999999999998E-2</v>
      </c>
      <c r="AH1312" s="33" t="s">
        <v>87</v>
      </c>
      <c r="AI1312" s="15" t="s">
        <v>87</v>
      </c>
      <c r="AJ1312" s="27">
        <v>1</v>
      </c>
      <c r="AK1312" s="31">
        <f t="shared" si="212"/>
        <v>0</v>
      </c>
      <c r="AL1312" t="s">
        <v>87</v>
      </c>
      <c r="AM1312" s="31" t="s">
        <v>87</v>
      </c>
      <c r="AN1312">
        <v>1</v>
      </c>
      <c r="AO1312" s="15">
        <v>0</v>
      </c>
      <c r="AP1312">
        <v>1</v>
      </c>
      <c r="AQ1312" s="15">
        <v>0</v>
      </c>
      <c r="AR1312" s="15" t="s">
        <v>207</v>
      </c>
      <c r="AS1312">
        <v>1</v>
      </c>
      <c r="AT1312">
        <v>0</v>
      </c>
      <c r="AU1312">
        <v>0</v>
      </c>
      <c r="AV1312">
        <v>0</v>
      </c>
      <c r="AW1312">
        <v>0</v>
      </c>
      <c r="AX1312">
        <v>0</v>
      </c>
      <c r="AY1312" s="15">
        <v>0</v>
      </c>
      <c r="AZ1312">
        <v>1</v>
      </c>
      <c r="BA1312">
        <v>0</v>
      </c>
      <c r="BB1312" s="15">
        <v>0</v>
      </c>
      <c r="BC1312">
        <v>4842</v>
      </c>
      <c r="BD1312">
        <v>396</v>
      </c>
      <c r="BE1312" s="56">
        <v>4.2999999999999997E-2</v>
      </c>
      <c r="BF1312" s="56">
        <f t="shared" si="213"/>
        <v>38.65</v>
      </c>
      <c r="BG1312">
        <v>1</v>
      </c>
      <c r="BH1312">
        <v>0</v>
      </c>
      <c r="BI1312">
        <v>0</v>
      </c>
      <c r="BJ1312">
        <v>0</v>
      </c>
      <c r="BK1312">
        <v>0</v>
      </c>
      <c r="BL1312" s="15">
        <v>0</v>
      </c>
      <c r="BM1312">
        <v>0</v>
      </c>
      <c r="BN1312">
        <v>0</v>
      </c>
      <c r="BO1312">
        <v>0</v>
      </c>
      <c r="BP1312" s="15">
        <v>1</v>
      </c>
      <c r="BQ1312">
        <v>0</v>
      </c>
      <c r="BR1312">
        <v>0</v>
      </c>
      <c r="BS1312" s="15">
        <v>0</v>
      </c>
      <c r="BT1312">
        <v>0</v>
      </c>
      <c r="BU1312">
        <v>0</v>
      </c>
      <c r="BV1312">
        <v>1</v>
      </c>
      <c r="BW1312">
        <v>1</v>
      </c>
      <c r="BX1312">
        <v>0</v>
      </c>
      <c r="BY1312">
        <v>0</v>
      </c>
      <c r="BZ1312">
        <v>0</v>
      </c>
      <c r="CA1312">
        <v>0</v>
      </c>
      <c r="CB1312">
        <v>0</v>
      </c>
      <c r="CC1312">
        <v>0</v>
      </c>
      <c r="CD1312">
        <v>0</v>
      </c>
      <c r="CE1312" s="15">
        <v>0</v>
      </c>
      <c r="CF1312">
        <v>0.186</v>
      </c>
      <c r="CG1312">
        <v>284</v>
      </c>
      <c r="CH1312">
        <v>1</v>
      </c>
      <c r="CI1312">
        <v>0</v>
      </c>
      <c r="CJ1312">
        <v>19</v>
      </c>
      <c r="CK1312" s="28" t="s">
        <v>80</v>
      </c>
    </row>
    <row r="1313" spans="1:89" x14ac:dyDescent="0.35">
      <c r="A1313">
        <v>1312</v>
      </c>
      <c r="B1313">
        <v>84</v>
      </c>
      <c r="C1313" s="21" t="s">
        <v>253</v>
      </c>
      <c r="D1313" s="11">
        <v>3.6</v>
      </c>
      <c r="E1313" s="12">
        <f t="shared" si="210"/>
        <v>0.22140221402214019</v>
      </c>
      <c r="F1313" s="7">
        <v>16.260000000000002</v>
      </c>
      <c r="G1313" s="8">
        <v>0</v>
      </c>
      <c r="H1313" s="9">
        <v>1</v>
      </c>
      <c r="I1313" s="9">
        <v>0</v>
      </c>
      <c r="J1313" s="9">
        <v>0</v>
      </c>
      <c r="K1313" s="9">
        <v>0</v>
      </c>
      <c r="L1313" s="8">
        <v>458</v>
      </c>
      <c r="M1313" s="9">
        <v>3</v>
      </c>
      <c r="N1313" s="9">
        <f t="shared" si="206"/>
        <v>454</v>
      </c>
      <c r="O1313" s="9">
        <f t="shared" si="207"/>
        <v>24</v>
      </c>
      <c r="P1313" s="7">
        <v>11.25</v>
      </c>
      <c r="Q1313" s="7">
        <v>22.9</v>
      </c>
      <c r="R1313" s="9">
        <v>1</v>
      </c>
      <c r="S1313" s="9">
        <v>0</v>
      </c>
      <c r="T1313" s="9">
        <v>0</v>
      </c>
      <c r="U1313" s="9">
        <v>0</v>
      </c>
      <c r="V1313" s="9">
        <v>1</v>
      </c>
      <c r="W1313" s="25">
        <v>0</v>
      </c>
      <c r="X1313" s="9">
        <v>1</v>
      </c>
      <c r="Y1313" s="9">
        <v>0</v>
      </c>
      <c r="Z1313" s="25">
        <v>0</v>
      </c>
      <c r="AA1313" s="9">
        <v>1</v>
      </c>
      <c r="AB1313" s="25">
        <v>0</v>
      </c>
      <c r="AC1313" s="17">
        <v>1993</v>
      </c>
      <c r="AD1313" s="27">
        <v>0</v>
      </c>
      <c r="AE1313" s="27">
        <v>0.13</v>
      </c>
      <c r="AF1313" s="27">
        <f t="shared" si="211"/>
        <v>0.73</v>
      </c>
      <c r="AG1313" s="34">
        <v>0.14000000000000001</v>
      </c>
      <c r="AH1313" s="33" t="s">
        <v>87</v>
      </c>
      <c r="AI1313" s="15" t="s">
        <v>87</v>
      </c>
      <c r="AJ1313" s="27">
        <v>1</v>
      </c>
      <c r="AK1313" s="31">
        <f t="shared" si="212"/>
        <v>0</v>
      </c>
      <c r="AL1313" t="s">
        <v>87</v>
      </c>
      <c r="AM1313" s="31" t="s">
        <v>87</v>
      </c>
      <c r="AN1313">
        <v>1</v>
      </c>
      <c r="AO1313" s="15">
        <v>0</v>
      </c>
      <c r="AP1313">
        <v>1</v>
      </c>
      <c r="AQ1313" s="15">
        <v>0</v>
      </c>
      <c r="AR1313" s="15" t="s">
        <v>207</v>
      </c>
      <c r="AS1313">
        <v>1</v>
      </c>
      <c r="AT1313">
        <v>0</v>
      </c>
      <c r="AU1313">
        <v>0</v>
      </c>
      <c r="AV1313">
        <v>0</v>
      </c>
      <c r="AW1313">
        <v>0</v>
      </c>
      <c r="AX1313">
        <v>0</v>
      </c>
      <c r="AY1313" s="15">
        <v>0</v>
      </c>
      <c r="AZ1313">
        <v>1</v>
      </c>
      <c r="BA1313">
        <v>0</v>
      </c>
      <c r="BB1313" s="15">
        <v>0</v>
      </c>
      <c r="BC1313">
        <v>4843</v>
      </c>
      <c r="BD1313">
        <v>397</v>
      </c>
      <c r="BE1313" s="56">
        <v>0.94099999999999995</v>
      </c>
      <c r="BF1313" s="56">
        <f t="shared" si="213"/>
        <v>40.15</v>
      </c>
      <c r="BG1313">
        <v>1</v>
      </c>
      <c r="BH1313">
        <v>0</v>
      </c>
      <c r="BI1313">
        <v>0</v>
      </c>
      <c r="BJ1313">
        <v>0</v>
      </c>
      <c r="BK1313">
        <v>0</v>
      </c>
      <c r="BL1313" s="15">
        <v>0</v>
      </c>
      <c r="BM1313">
        <v>0</v>
      </c>
      <c r="BN1313">
        <v>0</v>
      </c>
      <c r="BO1313">
        <v>0</v>
      </c>
      <c r="BP1313" s="15">
        <v>1</v>
      </c>
      <c r="BQ1313">
        <v>0</v>
      </c>
      <c r="BR1313">
        <v>0</v>
      </c>
      <c r="BS1313" s="15">
        <v>0</v>
      </c>
      <c r="BT1313">
        <v>0</v>
      </c>
      <c r="BU1313">
        <v>0</v>
      </c>
      <c r="BV1313">
        <v>1</v>
      </c>
      <c r="BW1313">
        <v>1</v>
      </c>
      <c r="BX1313">
        <v>0</v>
      </c>
      <c r="BY1313">
        <v>0</v>
      </c>
      <c r="BZ1313">
        <v>0</v>
      </c>
      <c r="CA1313">
        <v>0</v>
      </c>
      <c r="CB1313">
        <v>0</v>
      </c>
      <c r="CC1313">
        <v>0</v>
      </c>
      <c r="CD1313">
        <v>0</v>
      </c>
      <c r="CE1313" s="15">
        <v>0</v>
      </c>
      <c r="CF1313">
        <v>0.186</v>
      </c>
      <c r="CG1313">
        <v>284</v>
      </c>
      <c r="CH1313">
        <v>1</v>
      </c>
      <c r="CI1313">
        <v>0</v>
      </c>
      <c r="CJ1313">
        <v>19</v>
      </c>
      <c r="CK1313" s="28" t="s">
        <v>80</v>
      </c>
    </row>
    <row r="1314" spans="1:89" x14ac:dyDescent="0.35">
      <c r="A1314">
        <v>1313</v>
      </c>
      <c r="B1314">
        <v>84</v>
      </c>
      <c r="C1314" s="21" t="s">
        <v>253</v>
      </c>
      <c r="D1314" s="11">
        <v>5</v>
      </c>
      <c r="E1314" s="12">
        <f t="shared" si="210"/>
        <v>0.22123893805309733</v>
      </c>
      <c r="F1314" s="7">
        <v>22.6</v>
      </c>
      <c r="G1314" s="8">
        <v>0</v>
      </c>
      <c r="H1314" s="9">
        <v>1</v>
      </c>
      <c r="I1314" s="9">
        <v>0</v>
      </c>
      <c r="J1314" s="9">
        <v>0</v>
      </c>
      <c r="K1314" s="9">
        <v>0</v>
      </c>
      <c r="L1314" s="8">
        <v>505</v>
      </c>
      <c r="M1314" s="9">
        <v>3</v>
      </c>
      <c r="N1314" s="9">
        <f t="shared" si="206"/>
        <v>501</v>
      </c>
      <c r="O1314" s="9">
        <f t="shared" si="207"/>
        <v>24</v>
      </c>
      <c r="P1314" s="7">
        <v>10.76</v>
      </c>
      <c r="Q1314" s="7">
        <v>21.89</v>
      </c>
      <c r="R1314" s="9">
        <v>1</v>
      </c>
      <c r="S1314" s="9">
        <v>0</v>
      </c>
      <c r="T1314" s="9">
        <v>0</v>
      </c>
      <c r="U1314" s="9">
        <v>0</v>
      </c>
      <c r="V1314" s="9">
        <v>1</v>
      </c>
      <c r="W1314" s="25">
        <v>0</v>
      </c>
      <c r="X1314" s="9">
        <v>1</v>
      </c>
      <c r="Y1314" s="9">
        <v>0</v>
      </c>
      <c r="Z1314" s="25">
        <v>0</v>
      </c>
      <c r="AA1314" s="9">
        <v>1</v>
      </c>
      <c r="AB1314" s="25">
        <v>0</v>
      </c>
      <c r="AC1314" s="17">
        <v>1984</v>
      </c>
      <c r="AD1314" s="27">
        <v>0</v>
      </c>
      <c r="AE1314" s="27">
        <v>0.21</v>
      </c>
      <c r="AF1314" s="27">
        <f t="shared" si="211"/>
        <v>0.69800000000000006</v>
      </c>
      <c r="AG1314" s="34">
        <v>9.1999999999999998E-2</v>
      </c>
      <c r="AH1314" s="33" t="s">
        <v>87</v>
      </c>
      <c r="AI1314" s="15" t="s">
        <v>87</v>
      </c>
      <c r="AJ1314" s="27">
        <v>0</v>
      </c>
      <c r="AK1314" s="31">
        <f t="shared" si="212"/>
        <v>1</v>
      </c>
      <c r="AL1314" t="s">
        <v>87</v>
      </c>
      <c r="AM1314" s="31" t="s">
        <v>87</v>
      </c>
      <c r="AN1314">
        <v>1</v>
      </c>
      <c r="AO1314" s="15">
        <v>0</v>
      </c>
      <c r="AP1314">
        <v>1</v>
      </c>
      <c r="AQ1314" s="15">
        <v>0</v>
      </c>
      <c r="AR1314" s="15" t="s">
        <v>207</v>
      </c>
      <c r="AS1314">
        <v>1</v>
      </c>
      <c r="AT1314">
        <v>0</v>
      </c>
      <c r="AU1314">
        <v>0</v>
      </c>
      <c r="AV1314">
        <v>0</v>
      </c>
      <c r="AW1314">
        <v>0</v>
      </c>
      <c r="AX1314">
        <v>0</v>
      </c>
      <c r="AY1314" s="15">
        <v>0</v>
      </c>
      <c r="AZ1314">
        <v>1</v>
      </c>
      <c r="BA1314">
        <v>0</v>
      </c>
      <c r="BB1314" s="15">
        <v>0</v>
      </c>
      <c r="BC1314">
        <v>4842</v>
      </c>
      <c r="BD1314">
        <v>396</v>
      </c>
      <c r="BE1314" s="56">
        <v>4.2999999999999997E-2</v>
      </c>
      <c r="BF1314" s="56">
        <f t="shared" si="213"/>
        <v>38.65</v>
      </c>
      <c r="BG1314">
        <v>1</v>
      </c>
      <c r="BH1314">
        <v>0</v>
      </c>
      <c r="BI1314">
        <v>0</v>
      </c>
      <c r="BJ1314">
        <v>0</v>
      </c>
      <c r="BK1314">
        <v>0</v>
      </c>
      <c r="BL1314" s="15">
        <v>0</v>
      </c>
      <c r="BM1314">
        <v>0</v>
      </c>
      <c r="BN1314">
        <v>0</v>
      </c>
      <c r="BO1314">
        <v>0</v>
      </c>
      <c r="BP1314" s="15">
        <v>1</v>
      </c>
      <c r="BQ1314">
        <v>0</v>
      </c>
      <c r="BR1314">
        <v>0</v>
      </c>
      <c r="BS1314" s="15">
        <v>0</v>
      </c>
      <c r="BT1314">
        <v>0</v>
      </c>
      <c r="BU1314">
        <v>0</v>
      </c>
      <c r="BV1314">
        <v>1</v>
      </c>
      <c r="BW1314">
        <v>1</v>
      </c>
      <c r="BX1314">
        <v>0</v>
      </c>
      <c r="BY1314">
        <v>0</v>
      </c>
      <c r="BZ1314">
        <v>0</v>
      </c>
      <c r="CA1314">
        <v>0</v>
      </c>
      <c r="CB1314">
        <v>0</v>
      </c>
      <c r="CC1314">
        <v>0</v>
      </c>
      <c r="CD1314">
        <v>0</v>
      </c>
      <c r="CE1314" s="15">
        <v>0</v>
      </c>
      <c r="CF1314">
        <v>0.186</v>
      </c>
      <c r="CG1314">
        <v>284</v>
      </c>
      <c r="CH1314">
        <v>1</v>
      </c>
      <c r="CI1314">
        <v>0</v>
      </c>
      <c r="CJ1314">
        <v>19</v>
      </c>
      <c r="CK1314" s="28" t="s">
        <v>80</v>
      </c>
    </row>
    <row r="1315" spans="1:89" x14ac:dyDescent="0.35">
      <c r="A1315">
        <v>1314</v>
      </c>
      <c r="B1315">
        <v>84</v>
      </c>
      <c r="C1315" s="21" t="s">
        <v>253</v>
      </c>
      <c r="D1315" s="11">
        <v>5</v>
      </c>
      <c r="E1315" s="12">
        <f t="shared" si="210"/>
        <v>0.28835063437139563</v>
      </c>
      <c r="F1315" s="7">
        <v>17.34</v>
      </c>
      <c r="G1315" s="8">
        <v>0</v>
      </c>
      <c r="H1315" s="9">
        <v>1</v>
      </c>
      <c r="I1315" s="9">
        <v>0</v>
      </c>
      <c r="J1315" s="9">
        <v>0</v>
      </c>
      <c r="K1315" s="9">
        <v>0</v>
      </c>
      <c r="L1315" s="8">
        <v>475</v>
      </c>
      <c r="M1315" s="9">
        <v>3</v>
      </c>
      <c r="N1315" s="9">
        <f t="shared" si="206"/>
        <v>471</v>
      </c>
      <c r="O1315" s="9">
        <f t="shared" si="207"/>
        <v>24</v>
      </c>
      <c r="P1315" s="7">
        <v>11.25</v>
      </c>
      <c r="Q1315" s="7">
        <v>22.9</v>
      </c>
      <c r="R1315" s="9">
        <v>1</v>
      </c>
      <c r="S1315" s="9">
        <v>0</v>
      </c>
      <c r="T1315" s="9">
        <v>0</v>
      </c>
      <c r="U1315" s="9">
        <v>0</v>
      </c>
      <c r="V1315" s="9">
        <v>1</v>
      </c>
      <c r="W1315" s="25">
        <v>0</v>
      </c>
      <c r="X1315" s="9">
        <v>1</v>
      </c>
      <c r="Y1315" s="9">
        <v>0</v>
      </c>
      <c r="Z1315" s="25">
        <v>0</v>
      </c>
      <c r="AA1315" s="9">
        <v>1</v>
      </c>
      <c r="AB1315" s="25">
        <v>0</v>
      </c>
      <c r="AC1315" s="17">
        <v>1993</v>
      </c>
      <c r="AD1315" s="27">
        <v>0</v>
      </c>
      <c r="AE1315" s="27">
        <v>0.13</v>
      </c>
      <c r="AF1315" s="27">
        <f t="shared" si="211"/>
        <v>0.73</v>
      </c>
      <c r="AG1315" s="34">
        <v>0.14000000000000001</v>
      </c>
      <c r="AH1315" s="33" t="s">
        <v>87</v>
      </c>
      <c r="AI1315" s="15" t="s">
        <v>87</v>
      </c>
      <c r="AJ1315" s="27">
        <v>0</v>
      </c>
      <c r="AK1315" s="31">
        <f t="shared" si="212"/>
        <v>1</v>
      </c>
      <c r="AL1315" t="s">
        <v>87</v>
      </c>
      <c r="AM1315" s="31" t="s">
        <v>87</v>
      </c>
      <c r="AN1315">
        <v>1</v>
      </c>
      <c r="AO1315" s="15">
        <v>0</v>
      </c>
      <c r="AP1315">
        <v>1</v>
      </c>
      <c r="AQ1315" s="15">
        <v>0</v>
      </c>
      <c r="AR1315" s="15" t="s">
        <v>207</v>
      </c>
      <c r="AS1315">
        <v>1</v>
      </c>
      <c r="AT1315">
        <v>0</v>
      </c>
      <c r="AU1315">
        <v>0</v>
      </c>
      <c r="AV1315">
        <v>0</v>
      </c>
      <c r="AW1315">
        <v>0</v>
      </c>
      <c r="AX1315">
        <v>0</v>
      </c>
      <c r="AY1315" s="15">
        <v>0</v>
      </c>
      <c r="AZ1315">
        <v>1</v>
      </c>
      <c r="BA1315">
        <v>0</v>
      </c>
      <c r="BB1315" s="15">
        <v>0</v>
      </c>
      <c r="BC1315">
        <v>4843</v>
      </c>
      <c r="BD1315">
        <v>397</v>
      </c>
      <c r="BE1315" s="56">
        <v>0.94099999999999995</v>
      </c>
      <c r="BF1315" s="56">
        <f t="shared" si="213"/>
        <v>40.15</v>
      </c>
      <c r="BG1315">
        <v>1</v>
      </c>
      <c r="BH1315">
        <v>0</v>
      </c>
      <c r="BI1315">
        <v>0</v>
      </c>
      <c r="BJ1315">
        <v>0</v>
      </c>
      <c r="BK1315">
        <v>0</v>
      </c>
      <c r="BL1315" s="15">
        <v>0</v>
      </c>
      <c r="BM1315">
        <v>0</v>
      </c>
      <c r="BN1315">
        <v>0</v>
      </c>
      <c r="BO1315">
        <v>0</v>
      </c>
      <c r="BP1315" s="15">
        <v>1</v>
      </c>
      <c r="BQ1315">
        <v>0</v>
      </c>
      <c r="BR1315">
        <v>0</v>
      </c>
      <c r="BS1315" s="15">
        <v>0</v>
      </c>
      <c r="BT1315">
        <v>0</v>
      </c>
      <c r="BU1315">
        <v>0</v>
      </c>
      <c r="BV1315">
        <v>1</v>
      </c>
      <c r="BW1315">
        <v>1</v>
      </c>
      <c r="BX1315">
        <v>0</v>
      </c>
      <c r="BY1315">
        <v>0</v>
      </c>
      <c r="BZ1315">
        <v>0</v>
      </c>
      <c r="CA1315">
        <v>0</v>
      </c>
      <c r="CB1315">
        <v>0</v>
      </c>
      <c r="CC1315">
        <v>0</v>
      </c>
      <c r="CD1315">
        <v>0</v>
      </c>
      <c r="CE1315" s="15">
        <v>0</v>
      </c>
      <c r="CF1315">
        <v>0.186</v>
      </c>
      <c r="CG1315">
        <v>284</v>
      </c>
      <c r="CH1315">
        <v>1</v>
      </c>
      <c r="CI1315">
        <v>0</v>
      </c>
      <c r="CJ1315">
        <v>19</v>
      </c>
      <c r="CK1315" s="28" t="s">
        <v>80</v>
      </c>
    </row>
    <row r="1316" spans="1:89" x14ac:dyDescent="0.35">
      <c r="A1316">
        <v>1315</v>
      </c>
      <c r="B1316">
        <v>84</v>
      </c>
      <c r="C1316" s="21" t="s">
        <v>253</v>
      </c>
      <c r="D1316" s="11">
        <v>2.4</v>
      </c>
      <c r="E1316" s="12">
        <f t="shared" si="210"/>
        <v>0.41594454072790299</v>
      </c>
      <c r="F1316" s="7">
        <v>5.77</v>
      </c>
      <c r="G1316" s="8">
        <v>0</v>
      </c>
      <c r="H1316" s="9">
        <v>1</v>
      </c>
      <c r="I1316" s="9">
        <v>0</v>
      </c>
      <c r="J1316" s="9">
        <v>0</v>
      </c>
      <c r="K1316" s="9">
        <v>0</v>
      </c>
      <c r="L1316" s="8">
        <v>3818</v>
      </c>
      <c r="M1316" s="9">
        <v>3</v>
      </c>
      <c r="N1316" s="9">
        <f t="shared" si="206"/>
        <v>3814</v>
      </c>
      <c r="O1316" s="9">
        <f t="shared" si="207"/>
        <v>24</v>
      </c>
      <c r="P1316" s="7">
        <v>10.76</v>
      </c>
      <c r="Q1316" s="7">
        <v>21.89</v>
      </c>
      <c r="R1316" s="9">
        <v>1</v>
      </c>
      <c r="S1316" s="9">
        <v>0</v>
      </c>
      <c r="T1316" s="9">
        <v>0</v>
      </c>
      <c r="U1316" s="9">
        <v>0</v>
      </c>
      <c r="V1316" s="9">
        <v>1</v>
      </c>
      <c r="W1316" s="25">
        <v>0</v>
      </c>
      <c r="X1316" s="9">
        <v>1</v>
      </c>
      <c r="Y1316" s="9">
        <v>0</v>
      </c>
      <c r="Z1316" s="25">
        <v>0</v>
      </c>
      <c r="AA1316" s="9">
        <v>1</v>
      </c>
      <c r="AB1316" s="25">
        <v>0</v>
      </c>
      <c r="AC1316" s="17">
        <v>1984</v>
      </c>
      <c r="AD1316" s="27">
        <v>0</v>
      </c>
      <c r="AE1316" s="27">
        <v>0.21</v>
      </c>
      <c r="AF1316" s="27">
        <f t="shared" si="211"/>
        <v>0.69800000000000006</v>
      </c>
      <c r="AG1316" s="34">
        <v>9.1999999999999998E-2</v>
      </c>
      <c r="AH1316" s="33" t="s">
        <v>87</v>
      </c>
      <c r="AI1316" s="15" t="s">
        <v>87</v>
      </c>
      <c r="AJ1316" s="27">
        <v>1</v>
      </c>
      <c r="AK1316" s="31">
        <f t="shared" si="212"/>
        <v>0</v>
      </c>
      <c r="AL1316" t="s">
        <v>87</v>
      </c>
      <c r="AM1316" s="31" t="s">
        <v>87</v>
      </c>
      <c r="AN1316">
        <v>1</v>
      </c>
      <c r="AO1316" s="15">
        <v>0</v>
      </c>
      <c r="AP1316" t="s">
        <v>87</v>
      </c>
      <c r="AQ1316" s="15" t="s">
        <v>87</v>
      </c>
      <c r="AR1316" s="15" t="s">
        <v>207</v>
      </c>
      <c r="AS1316">
        <v>1</v>
      </c>
      <c r="AT1316">
        <v>0</v>
      </c>
      <c r="AU1316">
        <v>0</v>
      </c>
      <c r="AV1316">
        <v>0</v>
      </c>
      <c r="AW1316">
        <v>0</v>
      </c>
      <c r="AX1316">
        <v>0</v>
      </c>
      <c r="AY1316" s="15">
        <v>0</v>
      </c>
      <c r="AZ1316">
        <v>1</v>
      </c>
      <c r="BA1316">
        <v>0</v>
      </c>
      <c r="BB1316" s="15">
        <v>0</v>
      </c>
      <c r="BC1316">
        <v>4842</v>
      </c>
      <c r="BD1316">
        <v>396</v>
      </c>
      <c r="BE1316" s="56">
        <v>4.2999999999999997E-2</v>
      </c>
      <c r="BF1316" s="56">
        <f t="shared" si="213"/>
        <v>38.65</v>
      </c>
      <c r="BG1316">
        <v>1</v>
      </c>
      <c r="BH1316">
        <v>0</v>
      </c>
      <c r="BI1316">
        <v>0</v>
      </c>
      <c r="BJ1316">
        <v>0</v>
      </c>
      <c r="BK1316">
        <v>0</v>
      </c>
      <c r="BL1316" s="15">
        <v>0</v>
      </c>
      <c r="BM1316">
        <v>0</v>
      </c>
      <c r="BN1316">
        <v>0</v>
      </c>
      <c r="BO1316">
        <v>0</v>
      </c>
      <c r="BP1316" s="15">
        <v>1</v>
      </c>
      <c r="BQ1316">
        <v>0</v>
      </c>
      <c r="BR1316">
        <v>0</v>
      </c>
      <c r="BS1316" s="15">
        <v>0</v>
      </c>
      <c r="BT1316">
        <v>0</v>
      </c>
      <c r="BU1316">
        <v>0</v>
      </c>
      <c r="BV1316">
        <v>1</v>
      </c>
      <c r="BW1316">
        <v>1</v>
      </c>
      <c r="BX1316">
        <v>0</v>
      </c>
      <c r="BY1316">
        <v>0</v>
      </c>
      <c r="BZ1316">
        <v>0</v>
      </c>
      <c r="CA1316">
        <v>0</v>
      </c>
      <c r="CB1316">
        <v>0</v>
      </c>
      <c r="CC1316">
        <v>0</v>
      </c>
      <c r="CD1316">
        <v>0</v>
      </c>
      <c r="CE1316" s="15">
        <v>0</v>
      </c>
      <c r="CF1316">
        <v>0.186</v>
      </c>
      <c r="CG1316">
        <v>284</v>
      </c>
      <c r="CH1316">
        <v>1</v>
      </c>
      <c r="CI1316">
        <v>0</v>
      </c>
      <c r="CJ1316">
        <v>19</v>
      </c>
      <c r="CK1316" s="28" t="s">
        <v>80</v>
      </c>
    </row>
    <row r="1317" spans="1:89" x14ac:dyDescent="0.35">
      <c r="A1317">
        <v>1316</v>
      </c>
      <c r="B1317">
        <v>84</v>
      </c>
      <c r="C1317" s="21" t="s">
        <v>253</v>
      </c>
      <c r="D1317" s="11">
        <v>5.3</v>
      </c>
      <c r="E1317" s="12">
        <f t="shared" si="210"/>
        <v>0.86178861788617878</v>
      </c>
      <c r="F1317" s="7">
        <v>6.15</v>
      </c>
      <c r="G1317" s="8">
        <v>0</v>
      </c>
      <c r="H1317" s="9">
        <v>1</v>
      </c>
      <c r="I1317" s="9">
        <v>0</v>
      </c>
      <c r="J1317" s="9">
        <v>0</v>
      </c>
      <c r="K1317" s="9">
        <v>0</v>
      </c>
      <c r="L1317" s="8">
        <v>1404</v>
      </c>
      <c r="M1317" s="9">
        <v>3</v>
      </c>
      <c r="N1317" s="9">
        <f t="shared" si="206"/>
        <v>1400</v>
      </c>
      <c r="O1317" s="9">
        <f t="shared" si="207"/>
        <v>24</v>
      </c>
      <c r="P1317" s="7">
        <v>11.25</v>
      </c>
      <c r="Q1317" s="7">
        <v>22.9</v>
      </c>
      <c r="R1317" s="9">
        <v>1</v>
      </c>
      <c r="S1317" s="9">
        <v>0</v>
      </c>
      <c r="T1317" s="9">
        <v>0</v>
      </c>
      <c r="U1317" s="9">
        <v>0</v>
      </c>
      <c r="V1317" s="9">
        <v>1</v>
      </c>
      <c r="W1317" s="25">
        <v>0</v>
      </c>
      <c r="X1317" s="9">
        <v>1</v>
      </c>
      <c r="Y1317" s="9">
        <v>0</v>
      </c>
      <c r="Z1317" s="25">
        <v>0</v>
      </c>
      <c r="AA1317" s="9">
        <v>1</v>
      </c>
      <c r="AB1317" s="25">
        <v>0</v>
      </c>
      <c r="AC1317" s="17">
        <v>1993</v>
      </c>
      <c r="AD1317" s="27">
        <v>0</v>
      </c>
      <c r="AE1317" s="27">
        <v>0.13</v>
      </c>
      <c r="AF1317" s="27">
        <f t="shared" si="211"/>
        <v>0.73</v>
      </c>
      <c r="AG1317" s="34">
        <v>0.14000000000000001</v>
      </c>
      <c r="AH1317" s="33" t="s">
        <v>87</v>
      </c>
      <c r="AI1317" s="15" t="s">
        <v>87</v>
      </c>
      <c r="AJ1317" s="27">
        <v>1</v>
      </c>
      <c r="AK1317" s="31">
        <f t="shared" si="212"/>
        <v>0</v>
      </c>
      <c r="AL1317" t="s">
        <v>87</v>
      </c>
      <c r="AM1317" s="31" t="s">
        <v>87</v>
      </c>
      <c r="AN1317">
        <v>1</v>
      </c>
      <c r="AO1317" s="15">
        <v>0</v>
      </c>
      <c r="AP1317" t="s">
        <v>87</v>
      </c>
      <c r="AQ1317" s="15" t="s">
        <v>87</v>
      </c>
      <c r="AR1317" s="15" t="s">
        <v>207</v>
      </c>
      <c r="AS1317">
        <v>1</v>
      </c>
      <c r="AT1317">
        <v>0</v>
      </c>
      <c r="AU1317">
        <v>0</v>
      </c>
      <c r="AV1317">
        <v>0</v>
      </c>
      <c r="AW1317">
        <v>0</v>
      </c>
      <c r="AX1317">
        <v>0</v>
      </c>
      <c r="AY1317" s="15">
        <v>0</v>
      </c>
      <c r="AZ1317">
        <v>1</v>
      </c>
      <c r="BA1317">
        <v>0</v>
      </c>
      <c r="BB1317" s="15">
        <v>0</v>
      </c>
      <c r="BC1317">
        <v>4843</v>
      </c>
      <c r="BD1317">
        <v>397</v>
      </c>
      <c r="BE1317" s="56">
        <v>0.94099999999999995</v>
      </c>
      <c r="BF1317" s="56">
        <f t="shared" si="213"/>
        <v>40.15</v>
      </c>
      <c r="BG1317">
        <v>1</v>
      </c>
      <c r="BH1317">
        <v>0</v>
      </c>
      <c r="BI1317">
        <v>0</v>
      </c>
      <c r="BJ1317">
        <v>0</v>
      </c>
      <c r="BK1317">
        <v>0</v>
      </c>
      <c r="BL1317" s="15">
        <v>0</v>
      </c>
      <c r="BM1317">
        <v>0</v>
      </c>
      <c r="BN1317">
        <v>0</v>
      </c>
      <c r="BO1317">
        <v>0</v>
      </c>
      <c r="BP1317" s="15">
        <v>1</v>
      </c>
      <c r="BQ1317">
        <v>0</v>
      </c>
      <c r="BR1317">
        <v>0</v>
      </c>
      <c r="BS1317" s="15">
        <v>0</v>
      </c>
      <c r="BT1317">
        <v>0</v>
      </c>
      <c r="BU1317">
        <v>0</v>
      </c>
      <c r="BV1317">
        <v>1</v>
      </c>
      <c r="BW1317">
        <v>1</v>
      </c>
      <c r="BX1317">
        <v>0</v>
      </c>
      <c r="BY1317">
        <v>0</v>
      </c>
      <c r="BZ1317">
        <v>0</v>
      </c>
      <c r="CA1317">
        <v>0</v>
      </c>
      <c r="CB1317">
        <v>0</v>
      </c>
      <c r="CC1317">
        <v>0</v>
      </c>
      <c r="CD1317">
        <v>0</v>
      </c>
      <c r="CE1317" s="15">
        <v>0</v>
      </c>
      <c r="CF1317">
        <v>0.186</v>
      </c>
      <c r="CG1317">
        <v>284</v>
      </c>
      <c r="CH1317">
        <v>1</v>
      </c>
      <c r="CI1317">
        <v>0</v>
      </c>
      <c r="CJ1317">
        <v>19</v>
      </c>
      <c r="CK1317" s="28" t="s">
        <v>80</v>
      </c>
    </row>
    <row r="1318" spans="1:89" x14ac:dyDescent="0.35">
      <c r="A1318">
        <v>1317</v>
      </c>
      <c r="B1318">
        <v>84</v>
      </c>
      <c r="C1318" s="21" t="s">
        <v>253</v>
      </c>
      <c r="D1318" s="11">
        <v>3.9</v>
      </c>
      <c r="E1318" s="12">
        <f t="shared" si="210"/>
        <v>0.36211699164345407</v>
      </c>
      <c r="F1318" s="7">
        <v>10.77</v>
      </c>
      <c r="G1318" s="8">
        <v>0</v>
      </c>
      <c r="H1318" s="9">
        <v>1</v>
      </c>
      <c r="I1318" s="9">
        <v>0</v>
      </c>
      <c r="J1318" s="9">
        <v>0</v>
      </c>
      <c r="K1318" s="9">
        <v>0</v>
      </c>
      <c r="L1318" s="8">
        <v>3639</v>
      </c>
      <c r="M1318" s="9">
        <v>3</v>
      </c>
      <c r="N1318" s="9">
        <f t="shared" si="206"/>
        <v>3635</v>
      </c>
      <c r="O1318" s="9">
        <f t="shared" si="207"/>
        <v>24</v>
      </c>
      <c r="P1318" s="7">
        <v>10.76</v>
      </c>
      <c r="Q1318" s="7">
        <v>21.89</v>
      </c>
      <c r="R1318" s="9">
        <v>1</v>
      </c>
      <c r="S1318" s="9">
        <v>0</v>
      </c>
      <c r="T1318" s="9">
        <v>0</v>
      </c>
      <c r="U1318" s="9">
        <v>0</v>
      </c>
      <c r="V1318" s="9">
        <v>1</v>
      </c>
      <c r="W1318" s="25">
        <v>0</v>
      </c>
      <c r="X1318" s="9">
        <v>1</v>
      </c>
      <c r="Y1318" s="9">
        <v>0</v>
      </c>
      <c r="Z1318" s="25">
        <v>0</v>
      </c>
      <c r="AA1318" s="9">
        <v>1</v>
      </c>
      <c r="AB1318" s="25">
        <v>0</v>
      </c>
      <c r="AC1318" s="17">
        <v>1984</v>
      </c>
      <c r="AD1318" s="27">
        <v>0</v>
      </c>
      <c r="AE1318" s="27">
        <v>0.21</v>
      </c>
      <c r="AF1318" s="27">
        <f t="shared" si="211"/>
        <v>0.69800000000000006</v>
      </c>
      <c r="AG1318" s="34">
        <v>9.1999999999999998E-2</v>
      </c>
      <c r="AH1318" s="33" t="s">
        <v>87</v>
      </c>
      <c r="AI1318" s="15" t="s">
        <v>87</v>
      </c>
      <c r="AJ1318" s="27">
        <v>0</v>
      </c>
      <c r="AK1318" s="31">
        <f t="shared" si="212"/>
        <v>1</v>
      </c>
      <c r="AL1318" t="s">
        <v>87</v>
      </c>
      <c r="AM1318" s="31" t="s">
        <v>87</v>
      </c>
      <c r="AN1318">
        <v>1</v>
      </c>
      <c r="AO1318" s="15">
        <v>0</v>
      </c>
      <c r="AP1318" t="s">
        <v>87</v>
      </c>
      <c r="AQ1318" s="15" t="s">
        <v>87</v>
      </c>
      <c r="AR1318" s="15" t="s">
        <v>207</v>
      </c>
      <c r="AS1318">
        <v>1</v>
      </c>
      <c r="AT1318">
        <v>0</v>
      </c>
      <c r="AU1318">
        <v>0</v>
      </c>
      <c r="AV1318">
        <v>0</v>
      </c>
      <c r="AW1318">
        <v>0</v>
      </c>
      <c r="AX1318">
        <v>0</v>
      </c>
      <c r="AY1318" s="15">
        <v>0</v>
      </c>
      <c r="AZ1318">
        <v>1</v>
      </c>
      <c r="BA1318">
        <v>0</v>
      </c>
      <c r="BB1318" s="15">
        <v>0</v>
      </c>
      <c r="BC1318">
        <v>4842</v>
      </c>
      <c r="BD1318">
        <v>396</v>
      </c>
      <c r="BE1318" s="56">
        <v>4.2999999999999997E-2</v>
      </c>
      <c r="BF1318" s="56">
        <f t="shared" si="213"/>
        <v>38.65</v>
      </c>
      <c r="BG1318">
        <v>1</v>
      </c>
      <c r="BH1318">
        <v>0</v>
      </c>
      <c r="BI1318">
        <v>0</v>
      </c>
      <c r="BJ1318">
        <v>0</v>
      </c>
      <c r="BK1318">
        <v>0</v>
      </c>
      <c r="BL1318" s="15">
        <v>0</v>
      </c>
      <c r="BM1318">
        <v>0</v>
      </c>
      <c r="BN1318">
        <v>0</v>
      </c>
      <c r="BO1318">
        <v>0</v>
      </c>
      <c r="BP1318" s="15">
        <v>1</v>
      </c>
      <c r="BQ1318">
        <v>0</v>
      </c>
      <c r="BR1318">
        <v>0</v>
      </c>
      <c r="BS1318" s="15">
        <v>0</v>
      </c>
      <c r="BT1318">
        <v>0</v>
      </c>
      <c r="BU1318">
        <v>0</v>
      </c>
      <c r="BV1318">
        <v>1</v>
      </c>
      <c r="BW1318">
        <v>1</v>
      </c>
      <c r="BX1318">
        <v>0</v>
      </c>
      <c r="BY1318">
        <v>0</v>
      </c>
      <c r="BZ1318">
        <v>0</v>
      </c>
      <c r="CA1318">
        <v>0</v>
      </c>
      <c r="CB1318">
        <v>0</v>
      </c>
      <c r="CC1318">
        <v>0</v>
      </c>
      <c r="CD1318">
        <v>0</v>
      </c>
      <c r="CE1318" s="15">
        <v>0</v>
      </c>
      <c r="CF1318">
        <v>0.186</v>
      </c>
      <c r="CG1318">
        <v>284</v>
      </c>
      <c r="CH1318">
        <v>1</v>
      </c>
      <c r="CI1318">
        <v>0</v>
      </c>
      <c r="CJ1318">
        <v>19</v>
      </c>
      <c r="CK1318" s="28" t="s">
        <v>80</v>
      </c>
    </row>
    <row r="1319" spans="1:89" x14ac:dyDescent="0.35">
      <c r="A1319">
        <v>1318</v>
      </c>
      <c r="B1319">
        <v>84</v>
      </c>
      <c r="C1319" s="21" t="s">
        <v>253</v>
      </c>
      <c r="D1319" s="11">
        <v>5.2</v>
      </c>
      <c r="E1319" s="12">
        <f t="shared" si="210"/>
        <v>0.67357512953367882</v>
      </c>
      <c r="F1319" s="7">
        <v>7.72</v>
      </c>
      <c r="G1319" s="8">
        <v>0</v>
      </c>
      <c r="H1319" s="9">
        <v>1</v>
      </c>
      <c r="I1319" s="9">
        <v>0</v>
      </c>
      <c r="J1319" s="9">
        <v>0</v>
      </c>
      <c r="K1319" s="9">
        <v>0</v>
      </c>
      <c r="L1319" s="8">
        <v>1278</v>
      </c>
      <c r="M1319" s="9">
        <v>3</v>
      </c>
      <c r="N1319" s="9">
        <f t="shared" si="206"/>
        <v>1274</v>
      </c>
      <c r="O1319" s="9">
        <f t="shared" si="207"/>
        <v>24</v>
      </c>
      <c r="P1319" s="7">
        <v>11.25</v>
      </c>
      <c r="Q1319" s="7">
        <v>22.9</v>
      </c>
      <c r="R1319" s="9">
        <v>1</v>
      </c>
      <c r="S1319" s="9">
        <v>0</v>
      </c>
      <c r="T1319" s="9">
        <v>0</v>
      </c>
      <c r="U1319" s="9">
        <v>0</v>
      </c>
      <c r="V1319" s="9">
        <v>1</v>
      </c>
      <c r="W1319" s="25">
        <v>0</v>
      </c>
      <c r="X1319" s="9">
        <v>1</v>
      </c>
      <c r="Y1319" s="9">
        <v>0</v>
      </c>
      <c r="Z1319" s="25">
        <v>0</v>
      </c>
      <c r="AA1319" s="9">
        <v>1</v>
      </c>
      <c r="AB1319" s="25">
        <v>0</v>
      </c>
      <c r="AC1319" s="17">
        <v>1993</v>
      </c>
      <c r="AD1319" s="27">
        <v>0</v>
      </c>
      <c r="AE1319" s="27">
        <v>0.13</v>
      </c>
      <c r="AF1319" s="27">
        <f t="shared" si="211"/>
        <v>0.73</v>
      </c>
      <c r="AG1319" s="34">
        <v>0.14000000000000001</v>
      </c>
      <c r="AH1319" s="33" t="s">
        <v>87</v>
      </c>
      <c r="AI1319" s="15" t="s">
        <v>87</v>
      </c>
      <c r="AJ1319" s="27">
        <v>0</v>
      </c>
      <c r="AK1319" s="31">
        <f t="shared" si="212"/>
        <v>1</v>
      </c>
      <c r="AL1319" t="s">
        <v>87</v>
      </c>
      <c r="AM1319" s="31" t="s">
        <v>87</v>
      </c>
      <c r="AN1319">
        <v>1</v>
      </c>
      <c r="AO1319" s="15">
        <v>0</v>
      </c>
      <c r="AP1319" t="s">
        <v>87</v>
      </c>
      <c r="AQ1319" s="15" t="s">
        <v>87</v>
      </c>
      <c r="AR1319" s="15" t="s">
        <v>207</v>
      </c>
      <c r="AS1319">
        <v>1</v>
      </c>
      <c r="AT1319">
        <v>0</v>
      </c>
      <c r="AU1319">
        <v>0</v>
      </c>
      <c r="AV1319">
        <v>0</v>
      </c>
      <c r="AW1319">
        <v>0</v>
      </c>
      <c r="AX1319">
        <v>0</v>
      </c>
      <c r="AY1319" s="15">
        <v>0</v>
      </c>
      <c r="AZ1319">
        <v>1</v>
      </c>
      <c r="BA1319">
        <v>0</v>
      </c>
      <c r="BB1319" s="15">
        <v>0</v>
      </c>
      <c r="BC1319">
        <v>4843</v>
      </c>
      <c r="BD1319">
        <v>397</v>
      </c>
      <c r="BE1319" s="56">
        <v>0.94099999999999995</v>
      </c>
      <c r="BF1319" s="56">
        <f t="shared" si="213"/>
        <v>40.15</v>
      </c>
      <c r="BG1319">
        <v>1</v>
      </c>
      <c r="BH1319">
        <v>0</v>
      </c>
      <c r="BI1319">
        <v>0</v>
      </c>
      <c r="BJ1319">
        <v>0</v>
      </c>
      <c r="BK1319">
        <v>0</v>
      </c>
      <c r="BL1319" s="15">
        <v>0</v>
      </c>
      <c r="BM1319">
        <v>0</v>
      </c>
      <c r="BN1319">
        <v>0</v>
      </c>
      <c r="BO1319">
        <v>0</v>
      </c>
      <c r="BP1319" s="15">
        <v>1</v>
      </c>
      <c r="BQ1319">
        <v>0</v>
      </c>
      <c r="BR1319">
        <v>0</v>
      </c>
      <c r="BS1319" s="15">
        <v>0</v>
      </c>
      <c r="BT1319">
        <v>0</v>
      </c>
      <c r="BU1319">
        <v>0</v>
      </c>
      <c r="BV1319">
        <v>1</v>
      </c>
      <c r="BW1319">
        <v>1</v>
      </c>
      <c r="BX1319">
        <v>0</v>
      </c>
      <c r="BY1319">
        <v>0</v>
      </c>
      <c r="BZ1319">
        <v>0</v>
      </c>
      <c r="CA1319">
        <v>0</v>
      </c>
      <c r="CB1319">
        <v>0</v>
      </c>
      <c r="CC1319">
        <v>0</v>
      </c>
      <c r="CD1319">
        <v>0</v>
      </c>
      <c r="CE1319" s="15">
        <v>0</v>
      </c>
      <c r="CF1319">
        <v>0.186</v>
      </c>
      <c r="CG1319">
        <v>284</v>
      </c>
      <c r="CH1319">
        <v>1</v>
      </c>
      <c r="CI1319">
        <v>0</v>
      </c>
      <c r="CJ1319">
        <v>19</v>
      </c>
      <c r="CK1319" s="28" t="s">
        <v>80</v>
      </c>
    </row>
    <row r="1320" spans="1:89" x14ac:dyDescent="0.35">
      <c r="A1320">
        <v>1319</v>
      </c>
      <c r="B1320">
        <v>84</v>
      </c>
      <c r="C1320" s="21" t="s">
        <v>253</v>
      </c>
      <c r="D1320" s="11">
        <v>3</v>
      </c>
      <c r="E1320" s="12">
        <f t="shared" si="210"/>
        <v>0.17964071856287425</v>
      </c>
      <c r="F1320" s="7">
        <v>16.7</v>
      </c>
      <c r="G1320" s="8">
        <v>0</v>
      </c>
      <c r="H1320" s="9">
        <v>1</v>
      </c>
      <c r="I1320" s="9">
        <v>0</v>
      </c>
      <c r="J1320" s="9">
        <v>0</v>
      </c>
      <c r="K1320" s="9">
        <v>0</v>
      </c>
      <c r="L1320" s="8">
        <v>4278</v>
      </c>
      <c r="M1320" s="9">
        <v>17</v>
      </c>
      <c r="N1320" s="9">
        <f t="shared" si="206"/>
        <v>4260</v>
      </c>
      <c r="O1320" s="9">
        <f t="shared" si="207"/>
        <v>24</v>
      </c>
      <c r="P1320" s="7">
        <v>10.76</v>
      </c>
      <c r="Q1320" s="7">
        <v>21.89</v>
      </c>
      <c r="R1320" s="9">
        <v>1</v>
      </c>
      <c r="S1320" s="9">
        <v>0</v>
      </c>
      <c r="T1320" s="9">
        <v>0</v>
      </c>
      <c r="U1320" s="9">
        <v>0</v>
      </c>
      <c r="V1320" s="9">
        <v>1</v>
      </c>
      <c r="W1320" s="25">
        <v>0</v>
      </c>
      <c r="X1320" s="9">
        <v>1</v>
      </c>
      <c r="Y1320" s="9">
        <v>0</v>
      </c>
      <c r="Z1320" s="25">
        <v>0</v>
      </c>
      <c r="AA1320" s="9">
        <v>1</v>
      </c>
      <c r="AB1320" s="25">
        <v>0</v>
      </c>
      <c r="AC1320" s="17">
        <v>1984</v>
      </c>
      <c r="AD1320" s="27">
        <v>0</v>
      </c>
      <c r="AE1320" s="27">
        <v>0.21</v>
      </c>
      <c r="AF1320" s="27">
        <f t="shared" si="211"/>
        <v>0.69800000000000006</v>
      </c>
      <c r="AG1320" s="34">
        <v>9.1999999999999998E-2</v>
      </c>
      <c r="AH1320" s="33" t="s">
        <v>87</v>
      </c>
      <c r="AI1320" s="15" t="s">
        <v>87</v>
      </c>
      <c r="AJ1320" s="27">
        <v>1</v>
      </c>
      <c r="AK1320" s="31">
        <f t="shared" si="212"/>
        <v>0</v>
      </c>
      <c r="AL1320" t="s">
        <v>87</v>
      </c>
      <c r="AM1320" s="31" t="s">
        <v>87</v>
      </c>
      <c r="AN1320">
        <v>1</v>
      </c>
      <c r="AO1320" s="15">
        <v>0</v>
      </c>
      <c r="AP1320" t="s">
        <v>87</v>
      </c>
      <c r="AQ1320" s="15" t="s">
        <v>87</v>
      </c>
      <c r="AR1320" s="15" t="s">
        <v>207</v>
      </c>
      <c r="AS1320">
        <v>1</v>
      </c>
      <c r="AT1320">
        <v>0</v>
      </c>
      <c r="AU1320">
        <v>0</v>
      </c>
      <c r="AV1320">
        <v>0</v>
      </c>
      <c r="AW1320">
        <v>0</v>
      </c>
      <c r="AX1320">
        <v>0</v>
      </c>
      <c r="AY1320" s="15">
        <v>0</v>
      </c>
      <c r="AZ1320">
        <v>1</v>
      </c>
      <c r="BA1320">
        <v>0</v>
      </c>
      <c r="BB1320" s="15">
        <v>0</v>
      </c>
      <c r="BC1320">
        <v>4842</v>
      </c>
      <c r="BD1320">
        <v>396</v>
      </c>
      <c r="BE1320" s="56">
        <v>4.2999999999999997E-2</v>
      </c>
      <c r="BF1320" s="56">
        <f t="shared" si="213"/>
        <v>38.65</v>
      </c>
      <c r="BG1320">
        <v>1</v>
      </c>
      <c r="BH1320">
        <v>0</v>
      </c>
      <c r="BI1320">
        <v>0</v>
      </c>
      <c r="BJ1320">
        <v>0</v>
      </c>
      <c r="BK1320">
        <v>0</v>
      </c>
      <c r="BL1320" s="15">
        <v>0</v>
      </c>
      <c r="BM1320">
        <v>0</v>
      </c>
      <c r="BN1320">
        <v>0</v>
      </c>
      <c r="BO1320">
        <v>0</v>
      </c>
      <c r="BP1320" s="15">
        <v>1</v>
      </c>
      <c r="BQ1320">
        <v>0</v>
      </c>
      <c r="BR1320">
        <v>0</v>
      </c>
      <c r="BS1320" s="15">
        <v>0</v>
      </c>
      <c r="BT1320">
        <v>0</v>
      </c>
      <c r="BU1320">
        <v>0</v>
      </c>
      <c r="BV1320">
        <v>1</v>
      </c>
      <c r="BW1320">
        <v>1</v>
      </c>
      <c r="BX1320">
        <v>0</v>
      </c>
      <c r="BY1320">
        <v>0</v>
      </c>
      <c r="BZ1320">
        <v>0</v>
      </c>
      <c r="CA1320">
        <v>0</v>
      </c>
      <c r="CB1320">
        <v>1</v>
      </c>
      <c r="CC1320">
        <v>0</v>
      </c>
      <c r="CD1320">
        <v>0</v>
      </c>
      <c r="CE1320" s="15">
        <v>1</v>
      </c>
      <c r="CF1320">
        <v>0.186</v>
      </c>
      <c r="CG1320">
        <v>284</v>
      </c>
      <c r="CH1320">
        <v>1</v>
      </c>
      <c r="CI1320">
        <v>0</v>
      </c>
      <c r="CJ1320">
        <v>19</v>
      </c>
      <c r="CK1320" s="28" t="s">
        <v>80</v>
      </c>
    </row>
    <row r="1321" spans="1:89" x14ac:dyDescent="0.35">
      <c r="A1321">
        <v>1320</v>
      </c>
      <c r="B1321">
        <v>84</v>
      </c>
      <c r="C1321" s="21" t="s">
        <v>253</v>
      </c>
      <c r="D1321" s="11">
        <v>4.9000000000000004</v>
      </c>
      <c r="E1321" s="12">
        <f t="shared" si="210"/>
        <v>0.34098816979819074</v>
      </c>
      <c r="F1321" s="7">
        <v>14.37</v>
      </c>
      <c r="G1321" s="8">
        <v>0</v>
      </c>
      <c r="H1321" s="9">
        <v>1</v>
      </c>
      <c r="I1321" s="9">
        <v>0</v>
      </c>
      <c r="J1321" s="9">
        <v>0</v>
      </c>
      <c r="K1321" s="9">
        <v>0</v>
      </c>
      <c r="L1321" s="8">
        <v>1862</v>
      </c>
      <c r="M1321" s="9">
        <v>17</v>
      </c>
      <c r="N1321" s="9">
        <f t="shared" si="206"/>
        <v>1844</v>
      </c>
      <c r="O1321" s="9">
        <f t="shared" si="207"/>
        <v>24</v>
      </c>
      <c r="P1321" s="7">
        <v>11.25</v>
      </c>
      <c r="Q1321" s="7">
        <v>22.9</v>
      </c>
      <c r="R1321" s="9">
        <v>1</v>
      </c>
      <c r="S1321" s="9">
        <v>0</v>
      </c>
      <c r="T1321" s="9">
        <v>0</v>
      </c>
      <c r="U1321" s="9">
        <v>0</v>
      </c>
      <c r="V1321" s="9">
        <v>1</v>
      </c>
      <c r="W1321" s="25">
        <v>0</v>
      </c>
      <c r="X1321" s="9">
        <v>1</v>
      </c>
      <c r="Y1321" s="9">
        <v>0</v>
      </c>
      <c r="Z1321" s="25">
        <v>0</v>
      </c>
      <c r="AA1321" s="9">
        <v>1</v>
      </c>
      <c r="AB1321" s="25">
        <v>0</v>
      </c>
      <c r="AC1321" s="17">
        <v>1993</v>
      </c>
      <c r="AD1321" s="27">
        <v>0</v>
      </c>
      <c r="AE1321" s="27">
        <v>0.13</v>
      </c>
      <c r="AF1321" s="27">
        <f t="shared" si="211"/>
        <v>0.73</v>
      </c>
      <c r="AG1321" s="34">
        <v>0.14000000000000001</v>
      </c>
      <c r="AH1321" s="33" t="s">
        <v>87</v>
      </c>
      <c r="AI1321" s="15" t="s">
        <v>87</v>
      </c>
      <c r="AJ1321" s="27">
        <v>1</v>
      </c>
      <c r="AK1321" s="31">
        <f t="shared" si="212"/>
        <v>0</v>
      </c>
      <c r="AL1321" t="s">
        <v>87</v>
      </c>
      <c r="AM1321" s="31" t="s">
        <v>87</v>
      </c>
      <c r="AN1321">
        <v>1</v>
      </c>
      <c r="AO1321" s="15">
        <v>0</v>
      </c>
      <c r="AP1321" t="s">
        <v>87</v>
      </c>
      <c r="AQ1321" s="15" t="s">
        <v>87</v>
      </c>
      <c r="AR1321" s="15" t="s">
        <v>207</v>
      </c>
      <c r="AS1321">
        <v>1</v>
      </c>
      <c r="AT1321">
        <v>0</v>
      </c>
      <c r="AU1321">
        <v>0</v>
      </c>
      <c r="AV1321">
        <v>0</v>
      </c>
      <c r="AW1321">
        <v>0</v>
      </c>
      <c r="AX1321">
        <v>0</v>
      </c>
      <c r="AY1321" s="15">
        <v>0</v>
      </c>
      <c r="AZ1321">
        <v>1</v>
      </c>
      <c r="BA1321">
        <v>0</v>
      </c>
      <c r="BB1321" s="15">
        <v>0</v>
      </c>
      <c r="BC1321">
        <v>4843</v>
      </c>
      <c r="BD1321">
        <v>397</v>
      </c>
      <c r="BE1321" s="56">
        <v>0.94099999999999995</v>
      </c>
      <c r="BF1321" s="56">
        <f t="shared" si="213"/>
        <v>40.15</v>
      </c>
      <c r="BG1321">
        <v>1</v>
      </c>
      <c r="BH1321">
        <v>0</v>
      </c>
      <c r="BI1321">
        <v>0</v>
      </c>
      <c r="BJ1321">
        <v>0</v>
      </c>
      <c r="BK1321">
        <v>0</v>
      </c>
      <c r="BL1321" s="15">
        <v>0</v>
      </c>
      <c r="BM1321">
        <v>0</v>
      </c>
      <c r="BN1321">
        <v>0</v>
      </c>
      <c r="BO1321">
        <v>0</v>
      </c>
      <c r="BP1321" s="15">
        <v>1</v>
      </c>
      <c r="BQ1321">
        <v>0</v>
      </c>
      <c r="BR1321">
        <v>0</v>
      </c>
      <c r="BS1321" s="15">
        <v>0</v>
      </c>
      <c r="BT1321">
        <v>0</v>
      </c>
      <c r="BU1321">
        <v>0</v>
      </c>
      <c r="BV1321">
        <v>1</v>
      </c>
      <c r="BW1321">
        <v>1</v>
      </c>
      <c r="BX1321">
        <v>0</v>
      </c>
      <c r="BY1321">
        <v>0</v>
      </c>
      <c r="BZ1321">
        <v>0</v>
      </c>
      <c r="CA1321">
        <v>0</v>
      </c>
      <c r="CB1321">
        <v>1</v>
      </c>
      <c r="CC1321">
        <v>0</v>
      </c>
      <c r="CD1321">
        <v>0</v>
      </c>
      <c r="CE1321" s="15">
        <v>1</v>
      </c>
      <c r="CF1321">
        <v>0.186</v>
      </c>
      <c r="CG1321">
        <v>284</v>
      </c>
      <c r="CH1321">
        <v>1</v>
      </c>
      <c r="CI1321">
        <v>0</v>
      </c>
      <c r="CJ1321">
        <v>19</v>
      </c>
      <c r="CK1321" s="28" t="s">
        <v>80</v>
      </c>
    </row>
    <row r="1322" spans="1:89" x14ac:dyDescent="0.35">
      <c r="A1322">
        <v>1321</v>
      </c>
      <c r="B1322">
        <v>84</v>
      </c>
      <c r="C1322" s="21" t="s">
        <v>253</v>
      </c>
      <c r="D1322" s="11">
        <v>4.8</v>
      </c>
      <c r="E1322" s="12">
        <f t="shared" si="210"/>
        <v>0.20227560050568899</v>
      </c>
      <c r="F1322" s="7">
        <v>23.73</v>
      </c>
      <c r="G1322" s="8">
        <v>0</v>
      </c>
      <c r="H1322" s="9">
        <v>1</v>
      </c>
      <c r="I1322" s="9">
        <v>0</v>
      </c>
      <c r="J1322" s="9">
        <v>0</v>
      </c>
      <c r="K1322" s="9">
        <v>0</v>
      </c>
      <c r="L1322" s="8">
        <v>4144</v>
      </c>
      <c r="M1322" s="9">
        <v>17</v>
      </c>
      <c r="N1322" s="9">
        <f t="shared" si="206"/>
        <v>4126</v>
      </c>
      <c r="O1322" s="9">
        <f t="shared" si="207"/>
        <v>24</v>
      </c>
      <c r="P1322" s="7">
        <v>10.76</v>
      </c>
      <c r="Q1322" s="7">
        <v>21.89</v>
      </c>
      <c r="R1322" s="9">
        <v>1</v>
      </c>
      <c r="S1322" s="9">
        <v>0</v>
      </c>
      <c r="T1322" s="9">
        <v>0</v>
      </c>
      <c r="U1322" s="9">
        <v>0</v>
      </c>
      <c r="V1322" s="9">
        <v>1</v>
      </c>
      <c r="W1322" s="25">
        <v>0</v>
      </c>
      <c r="X1322" s="9">
        <v>1</v>
      </c>
      <c r="Y1322" s="9">
        <v>0</v>
      </c>
      <c r="Z1322" s="25">
        <v>0</v>
      </c>
      <c r="AA1322" s="9">
        <v>1</v>
      </c>
      <c r="AB1322" s="25">
        <v>0</v>
      </c>
      <c r="AC1322" s="17">
        <v>1984</v>
      </c>
      <c r="AD1322" s="27">
        <v>0</v>
      </c>
      <c r="AE1322" s="27">
        <v>0.21</v>
      </c>
      <c r="AF1322" s="27">
        <f t="shared" si="211"/>
        <v>0.69800000000000006</v>
      </c>
      <c r="AG1322" s="34">
        <v>9.1999999999999998E-2</v>
      </c>
      <c r="AH1322" s="33" t="s">
        <v>87</v>
      </c>
      <c r="AI1322" s="15" t="s">
        <v>87</v>
      </c>
      <c r="AJ1322" s="27">
        <v>0</v>
      </c>
      <c r="AK1322" s="31">
        <f t="shared" si="212"/>
        <v>1</v>
      </c>
      <c r="AL1322" t="s">
        <v>87</v>
      </c>
      <c r="AM1322" s="31" t="s">
        <v>87</v>
      </c>
      <c r="AN1322">
        <v>1</v>
      </c>
      <c r="AO1322" s="15">
        <v>0</v>
      </c>
      <c r="AP1322" t="s">
        <v>87</v>
      </c>
      <c r="AQ1322" s="15" t="s">
        <v>87</v>
      </c>
      <c r="AR1322" s="15" t="s">
        <v>207</v>
      </c>
      <c r="AS1322">
        <v>1</v>
      </c>
      <c r="AT1322">
        <v>0</v>
      </c>
      <c r="AU1322">
        <v>0</v>
      </c>
      <c r="AV1322">
        <v>0</v>
      </c>
      <c r="AW1322">
        <v>0</v>
      </c>
      <c r="AX1322">
        <v>0</v>
      </c>
      <c r="AY1322" s="15">
        <v>0</v>
      </c>
      <c r="AZ1322">
        <v>1</v>
      </c>
      <c r="BA1322">
        <v>0</v>
      </c>
      <c r="BB1322" s="15">
        <v>0</v>
      </c>
      <c r="BC1322">
        <v>4842</v>
      </c>
      <c r="BD1322">
        <v>396</v>
      </c>
      <c r="BE1322" s="56">
        <v>4.2999999999999997E-2</v>
      </c>
      <c r="BF1322" s="56">
        <f t="shared" si="213"/>
        <v>38.65</v>
      </c>
      <c r="BG1322">
        <v>1</v>
      </c>
      <c r="BH1322">
        <v>0</v>
      </c>
      <c r="BI1322">
        <v>0</v>
      </c>
      <c r="BJ1322">
        <v>0</v>
      </c>
      <c r="BK1322">
        <v>0</v>
      </c>
      <c r="BL1322" s="15">
        <v>0</v>
      </c>
      <c r="BM1322">
        <v>0</v>
      </c>
      <c r="BN1322">
        <v>0</v>
      </c>
      <c r="BO1322">
        <v>0</v>
      </c>
      <c r="BP1322" s="15">
        <v>1</v>
      </c>
      <c r="BQ1322">
        <v>0</v>
      </c>
      <c r="BR1322">
        <v>0</v>
      </c>
      <c r="BS1322" s="15">
        <v>0</v>
      </c>
      <c r="BT1322">
        <v>0</v>
      </c>
      <c r="BU1322">
        <v>0</v>
      </c>
      <c r="BV1322">
        <v>1</v>
      </c>
      <c r="BW1322">
        <v>1</v>
      </c>
      <c r="BX1322">
        <v>0</v>
      </c>
      <c r="BY1322">
        <v>0</v>
      </c>
      <c r="BZ1322">
        <v>0</v>
      </c>
      <c r="CA1322">
        <v>0</v>
      </c>
      <c r="CB1322">
        <v>1</v>
      </c>
      <c r="CC1322">
        <v>0</v>
      </c>
      <c r="CD1322">
        <v>0</v>
      </c>
      <c r="CE1322" s="15">
        <v>1</v>
      </c>
      <c r="CF1322">
        <v>0.186</v>
      </c>
      <c r="CG1322">
        <v>284</v>
      </c>
      <c r="CH1322">
        <v>1</v>
      </c>
      <c r="CI1322">
        <v>0</v>
      </c>
      <c r="CJ1322">
        <v>19</v>
      </c>
      <c r="CK1322" s="28" t="s">
        <v>80</v>
      </c>
    </row>
    <row r="1323" spans="1:89" x14ac:dyDescent="0.35">
      <c r="A1323">
        <v>1322</v>
      </c>
      <c r="B1323">
        <v>84</v>
      </c>
      <c r="C1323" s="21" t="s">
        <v>253</v>
      </c>
      <c r="D1323" s="11">
        <v>5.2</v>
      </c>
      <c r="E1323" s="12">
        <f t="shared" si="210"/>
        <v>0.35422343324250682</v>
      </c>
      <c r="F1323" s="7">
        <v>14.68</v>
      </c>
      <c r="G1323" s="8">
        <v>0</v>
      </c>
      <c r="H1323" s="9">
        <v>1</v>
      </c>
      <c r="I1323" s="9">
        <v>0</v>
      </c>
      <c r="J1323" s="9">
        <v>0</v>
      </c>
      <c r="K1323" s="9">
        <v>0</v>
      </c>
      <c r="L1323" s="8">
        <v>1753</v>
      </c>
      <c r="M1323" s="9">
        <v>17</v>
      </c>
      <c r="N1323" s="9">
        <f t="shared" si="206"/>
        <v>1735</v>
      </c>
      <c r="O1323" s="9">
        <f t="shared" si="207"/>
        <v>24</v>
      </c>
      <c r="P1323" s="7">
        <v>11.25</v>
      </c>
      <c r="Q1323" s="7">
        <v>22.9</v>
      </c>
      <c r="R1323" s="9">
        <v>1</v>
      </c>
      <c r="S1323" s="9">
        <v>0</v>
      </c>
      <c r="T1323" s="9">
        <v>0</v>
      </c>
      <c r="U1323" s="9">
        <v>0</v>
      </c>
      <c r="V1323" s="9">
        <v>1</v>
      </c>
      <c r="W1323" s="25">
        <v>0</v>
      </c>
      <c r="X1323" s="9">
        <v>1</v>
      </c>
      <c r="Y1323" s="9">
        <v>0</v>
      </c>
      <c r="Z1323" s="25">
        <v>0</v>
      </c>
      <c r="AA1323" s="9">
        <v>1</v>
      </c>
      <c r="AB1323" s="25">
        <v>0</v>
      </c>
      <c r="AC1323" s="17">
        <v>1993</v>
      </c>
      <c r="AD1323" s="27">
        <v>0</v>
      </c>
      <c r="AE1323" s="27">
        <v>0.13</v>
      </c>
      <c r="AF1323" s="27">
        <f t="shared" si="211"/>
        <v>0.73</v>
      </c>
      <c r="AG1323" s="34">
        <v>0.14000000000000001</v>
      </c>
      <c r="AH1323" s="33" t="s">
        <v>87</v>
      </c>
      <c r="AI1323" s="15" t="s">
        <v>87</v>
      </c>
      <c r="AJ1323" s="27">
        <v>0</v>
      </c>
      <c r="AK1323" s="31">
        <f t="shared" si="212"/>
        <v>1</v>
      </c>
      <c r="AL1323" t="s">
        <v>87</v>
      </c>
      <c r="AM1323" s="31" t="s">
        <v>87</v>
      </c>
      <c r="AN1323">
        <v>1</v>
      </c>
      <c r="AO1323" s="15">
        <v>0</v>
      </c>
      <c r="AP1323" t="s">
        <v>87</v>
      </c>
      <c r="AQ1323" s="15" t="s">
        <v>87</v>
      </c>
      <c r="AR1323" s="15" t="s">
        <v>207</v>
      </c>
      <c r="AS1323">
        <v>1</v>
      </c>
      <c r="AT1323">
        <v>0</v>
      </c>
      <c r="AU1323">
        <v>0</v>
      </c>
      <c r="AV1323">
        <v>0</v>
      </c>
      <c r="AW1323">
        <v>0</v>
      </c>
      <c r="AX1323">
        <v>0</v>
      </c>
      <c r="AY1323" s="15">
        <v>0</v>
      </c>
      <c r="AZ1323">
        <v>1</v>
      </c>
      <c r="BA1323">
        <v>0</v>
      </c>
      <c r="BB1323" s="15">
        <v>0</v>
      </c>
      <c r="BC1323">
        <v>4843</v>
      </c>
      <c r="BD1323">
        <v>397</v>
      </c>
      <c r="BE1323" s="56">
        <v>0.94099999999999995</v>
      </c>
      <c r="BF1323" s="56">
        <f t="shared" si="213"/>
        <v>40.15</v>
      </c>
      <c r="BG1323">
        <v>1</v>
      </c>
      <c r="BH1323">
        <v>0</v>
      </c>
      <c r="BI1323">
        <v>0</v>
      </c>
      <c r="BJ1323">
        <v>0</v>
      </c>
      <c r="BK1323">
        <v>0</v>
      </c>
      <c r="BL1323" s="15">
        <v>0</v>
      </c>
      <c r="BM1323">
        <v>0</v>
      </c>
      <c r="BN1323">
        <v>0</v>
      </c>
      <c r="BO1323">
        <v>0</v>
      </c>
      <c r="BP1323" s="15">
        <v>1</v>
      </c>
      <c r="BQ1323">
        <v>0</v>
      </c>
      <c r="BR1323">
        <v>0</v>
      </c>
      <c r="BS1323" s="15">
        <v>0</v>
      </c>
      <c r="BT1323">
        <v>0</v>
      </c>
      <c r="BU1323">
        <v>0</v>
      </c>
      <c r="BV1323">
        <v>1</v>
      </c>
      <c r="BW1323">
        <v>1</v>
      </c>
      <c r="BX1323">
        <v>0</v>
      </c>
      <c r="BY1323">
        <v>0</v>
      </c>
      <c r="BZ1323">
        <v>0</v>
      </c>
      <c r="CA1323">
        <v>0</v>
      </c>
      <c r="CB1323">
        <v>1</v>
      </c>
      <c r="CC1323">
        <v>0</v>
      </c>
      <c r="CD1323">
        <v>0</v>
      </c>
      <c r="CE1323" s="15">
        <v>1</v>
      </c>
      <c r="CF1323">
        <v>0.186</v>
      </c>
      <c r="CG1323">
        <v>284</v>
      </c>
      <c r="CH1323">
        <v>1</v>
      </c>
      <c r="CI1323">
        <v>0</v>
      </c>
      <c r="CJ1323">
        <v>19</v>
      </c>
      <c r="CK1323" s="28" t="s">
        <v>80</v>
      </c>
    </row>
    <row r="1324" spans="1:89" x14ac:dyDescent="0.35">
      <c r="A1324">
        <v>1323</v>
      </c>
      <c r="B1324">
        <v>84</v>
      </c>
      <c r="C1324" s="21" t="s">
        <v>253</v>
      </c>
      <c r="D1324" s="11">
        <v>3.1</v>
      </c>
      <c r="E1324" s="12">
        <f t="shared" si="210"/>
        <v>0.23682200152788388</v>
      </c>
      <c r="F1324" s="7">
        <v>13.09</v>
      </c>
      <c r="G1324" s="8">
        <v>0</v>
      </c>
      <c r="H1324" s="9">
        <v>1</v>
      </c>
      <c r="I1324" s="9">
        <v>0</v>
      </c>
      <c r="J1324" s="9">
        <v>0</v>
      </c>
      <c r="K1324" s="9">
        <v>0</v>
      </c>
      <c r="L1324" s="8">
        <v>2131</v>
      </c>
      <c r="M1324" s="9">
        <v>17</v>
      </c>
      <c r="N1324" s="9">
        <f t="shared" si="206"/>
        <v>2113</v>
      </c>
      <c r="O1324" s="9">
        <f t="shared" si="207"/>
        <v>24</v>
      </c>
      <c r="P1324" s="7">
        <v>10.75</v>
      </c>
      <c r="Q1324" s="7">
        <v>20.11</v>
      </c>
      <c r="R1324" s="9">
        <v>1</v>
      </c>
      <c r="S1324" s="9">
        <v>0</v>
      </c>
      <c r="T1324" s="9">
        <v>0</v>
      </c>
      <c r="U1324" s="9">
        <v>0</v>
      </c>
      <c r="V1324" s="9">
        <v>1</v>
      </c>
      <c r="W1324" s="25">
        <v>0</v>
      </c>
      <c r="X1324" s="9">
        <v>1</v>
      </c>
      <c r="Y1324" s="9">
        <v>0</v>
      </c>
      <c r="Z1324" s="25">
        <v>0</v>
      </c>
      <c r="AA1324" s="9">
        <v>1</v>
      </c>
      <c r="AB1324" s="25">
        <v>0</v>
      </c>
      <c r="AC1324" s="17">
        <v>1984</v>
      </c>
      <c r="AD1324" s="27">
        <v>0</v>
      </c>
      <c r="AE1324" s="27">
        <v>0.28000000000000003</v>
      </c>
      <c r="AF1324" s="27">
        <f t="shared" si="211"/>
        <v>0.61199999999999999</v>
      </c>
      <c r="AG1324" s="34">
        <v>0.108</v>
      </c>
      <c r="AH1324" s="33" t="s">
        <v>87</v>
      </c>
      <c r="AI1324" s="15" t="s">
        <v>87</v>
      </c>
      <c r="AJ1324" s="27">
        <v>1</v>
      </c>
      <c r="AK1324" s="31">
        <f t="shared" si="212"/>
        <v>0</v>
      </c>
      <c r="AL1324" t="s">
        <v>87</v>
      </c>
      <c r="AM1324" s="31" t="s">
        <v>87</v>
      </c>
      <c r="AN1324">
        <v>1</v>
      </c>
      <c r="AO1324" s="15">
        <v>0</v>
      </c>
      <c r="AP1324" t="s">
        <v>87</v>
      </c>
      <c r="AQ1324" s="15" t="s">
        <v>87</v>
      </c>
      <c r="AR1324" s="15" t="s">
        <v>208</v>
      </c>
      <c r="AS1324">
        <v>1</v>
      </c>
      <c r="AT1324">
        <v>0</v>
      </c>
      <c r="AU1324">
        <v>0</v>
      </c>
      <c r="AV1324">
        <v>0</v>
      </c>
      <c r="AW1324">
        <v>0</v>
      </c>
      <c r="AX1324">
        <v>0</v>
      </c>
      <c r="AY1324" s="15">
        <v>0</v>
      </c>
      <c r="AZ1324">
        <v>1</v>
      </c>
      <c r="BA1324">
        <v>0</v>
      </c>
      <c r="BB1324" s="15">
        <v>0</v>
      </c>
      <c r="BC1324">
        <v>4455</v>
      </c>
      <c r="BD1324" t="s">
        <v>87</v>
      </c>
      <c r="BE1324" s="56" t="s">
        <v>87</v>
      </c>
      <c r="BF1324" s="56">
        <f t="shared" si="213"/>
        <v>36.86</v>
      </c>
      <c r="BG1324">
        <v>1</v>
      </c>
      <c r="BH1324">
        <v>0</v>
      </c>
      <c r="BI1324">
        <v>0</v>
      </c>
      <c r="BJ1324">
        <v>0</v>
      </c>
      <c r="BK1324">
        <v>0</v>
      </c>
      <c r="BL1324" s="15">
        <v>0</v>
      </c>
      <c r="BM1324">
        <v>0</v>
      </c>
      <c r="BN1324">
        <v>0</v>
      </c>
      <c r="BO1324">
        <v>0</v>
      </c>
      <c r="BP1324" s="15">
        <v>1</v>
      </c>
      <c r="BQ1324">
        <v>0</v>
      </c>
      <c r="BR1324">
        <v>0</v>
      </c>
      <c r="BS1324" s="15">
        <v>0</v>
      </c>
      <c r="BT1324">
        <v>0</v>
      </c>
      <c r="BU1324">
        <v>0</v>
      </c>
      <c r="BV1324">
        <v>1</v>
      </c>
      <c r="BW1324">
        <v>1</v>
      </c>
      <c r="BX1324">
        <v>0</v>
      </c>
      <c r="BY1324">
        <v>0</v>
      </c>
      <c r="BZ1324">
        <v>0</v>
      </c>
      <c r="CA1324">
        <v>0</v>
      </c>
      <c r="CB1324">
        <v>1</v>
      </c>
      <c r="CC1324">
        <v>0</v>
      </c>
      <c r="CD1324">
        <v>0</v>
      </c>
      <c r="CE1324" s="15">
        <v>1</v>
      </c>
      <c r="CF1324">
        <v>0.186</v>
      </c>
      <c r="CG1324">
        <v>284</v>
      </c>
      <c r="CH1324">
        <v>1</v>
      </c>
      <c r="CI1324">
        <v>0</v>
      </c>
      <c r="CJ1324">
        <v>19</v>
      </c>
      <c r="CK1324" s="28" t="s">
        <v>80</v>
      </c>
    </row>
    <row r="1325" spans="1:89" x14ac:dyDescent="0.35">
      <c r="A1325">
        <v>1324</v>
      </c>
      <c r="B1325">
        <v>84</v>
      </c>
      <c r="C1325" s="21" t="s">
        <v>253</v>
      </c>
      <c r="D1325" s="11">
        <v>4.8</v>
      </c>
      <c r="E1325" s="12">
        <f t="shared" si="210"/>
        <v>0.29758214507129571</v>
      </c>
      <c r="F1325" s="7">
        <v>16.13</v>
      </c>
      <c r="G1325" s="8">
        <v>0</v>
      </c>
      <c r="H1325" s="9">
        <v>1</v>
      </c>
      <c r="I1325" s="9">
        <v>0</v>
      </c>
      <c r="J1325" s="9">
        <v>0</v>
      </c>
      <c r="K1325" s="9">
        <v>0</v>
      </c>
      <c r="L1325" s="8">
        <v>1759</v>
      </c>
      <c r="M1325" s="9">
        <v>17</v>
      </c>
      <c r="N1325" s="9">
        <f t="shared" si="206"/>
        <v>1741</v>
      </c>
      <c r="O1325" s="9">
        <f t="shared" si="207"/>
        <v>24</v>
      </c>
      <c r="P1325" s="7">
        <v>11.3</v>
      </c>
      <c r="Q1325" s="7">
        <v>21.49</v>
      </c>
      <c r="R1325" s="9">
        <v>1</v>
      </c>
      <c r="S1325" s="9">
        <v>0</v>
      </c>
      <c r="T1325" s="9">
        <v>0</v>
      </c>
      <c r="U1325" s="9">
        <v>0</v>
      </c>
      <c r="V1325" s="9">
        <v>1</v>
      </c>
      <c r="W1325" s="25">
        <v>0</v>
      </c>
      <c r="X1325" s="9">
        <v>1</v>
      </c>
      <c r="Y1325" s="9">
        <v>0</v>
      </c>
      <c r="Z1325" s="25">
        <v>0</v>
      </c>
      <c r="AA1325" s="9">
        <v>1</v>
      </c>
      <c r="AB1325" s="25">
        <v>0</v>
      </c>
      <c r="AC1325" s="17">
        <v>1993</v>
      </c>
      <c r="AD1325" s="27">
        <v>0</v>
      </c>
      <c r="AE1325" s="27">
        <v>0.16</v>
      </c>
      <c r="AF1325" s="27">
        <f t="shared" si="211"/>
        <v>0.68199999999999994</v>
      </c>
      <c r="AG1325" s="34">
        <v>0.158</v>
      </c>
      <c r="AH1325" s="33" t="s">
        <v>87</v>
      </c>
      <c r="AI1325" s="15" t="s">
        <v>87</v>
      </c>
      <c r="AJ1325" s="27">
        <v>1</v>
      </c>
      <c r="AK1325" s="31">
        <f t="shared" si="212"/>
        <v>0</v>
      </c>
      <c r="AL1325" t="s">
        <v>87</v>
      </c>
      <c r="AM1325" s="31" t="s">
        <v>87</v>
      </c>
      <c r="AN1325">
        <v>1</v>
      </c>
      <c r="AO1325" s="15">
        <v>0</v>
      </c>
      <c r="AP1325" t="s">
        <v>87</v>
      </c>
      <c r="AQ1325" s="15" t="s">
        <v>87</v>
      </c>
      <c r="AR1325" s="15" t="s">
        <v>208</v>
      </c>
      <c r="AS1325">
        <v>1</v>
      </c>
      <c r="AT1325">
        <v>0</v>
      </c>
      <c r="AU1325">
        <v>0</v>
      </c>
      <c r="AV1325">
        <v>0</v>
      </c>
      <c r="AW1325">
        <v>0</v>
      </c>
      <c r="AX1325">
        <v>0</v>
      </c>
      <c r="AY1325" s="15">
        <v>0</v>
      </c>
      <c r="AZ1325">
        <v>1</v>
      </c>
      <c r="BA1325">
        <v>0</v>
      </c>
      <c r="BB1325" s="15">
        <v>0</v>
      </c>
      <c r="BC1325">
        <v>4456</v>
      </c>
      <c r="BD1325">
        <v>4763</v>
      </c>
      <c r="BE1325" s="56">
        <v>0.90300000000000002</v>
      </c>
      <c r="BF1325" s="56">
        <f t="shared" si="213"/>
        <v>38.79</v>
      </c>
      <c r="BG1325">
        <v>1</v>
      </c>
      <c r="BH1325">
        <v>0</v>
      </c>
      <c r="BI1325">
        <v>0</v>
      </c>
      <c r="BJ1325">
        <v>0</v>
      </c>
      <c r="BK1325">
        <v>0</v>
      </c>
      <c r="BL1325" s="15">
        <v>0</v>
      </c>
      <c r="BM1325">
        <v>0</v>
      </c>
      <c r="BN1325">
        <v>0</v>
      </c>
      <c r="BO1325">
        <v>0</v>
      </c>
      <c r="BP1325" s="15">
        <v>1</v>
      </c>
      <c r="BQ1325">
        <v>0</v>
      </c>
      <c r="BR1325">
        <v>0</v>
      </c>
      <c r="BS1325" s="15">
        <v>0</v>
      </c>
      <c r="BT1325">
        <v>0</v>
      </c>
      <c r="BU1325">
        <v>0</v>
      </c>
      <c r="BV1325">
        <v>1</v>
      </c>
      <c r="BW1325">
        <v>1</v>
      </c>
      <c r="BX1325">
        <v>0</v>
      </c>
      <c r="BY1325">
        <v>0</v>
      </c>
      <c r="BZ1325">
        <v>0</v>
      </c>
      <c r="CA1325">
        <v>0</v>
      </c>
      <c r="CB1325">
        <v>1</v>
      </c>
      <c r="CC1325">
        <v>0</v>
      </c>
      <c r="CD1325">
        <v>0</v>
      </c>
      <c r="CE1325" s="15">
        <v>1</v>
      </c>
      <c r="CF1325">
        <v>0.186</v>
      </c>
      <c r="CG1325">
        <v>284</v>
      </c>
      <c r="CH1325">
        <v>1</v>
      </c>
      <c r="CI1325">
        <v>0</v>
      </c>
      <c r="CJ1325">
        <v>19</v>
      </c>
      <c r="CK1325" s="28" t="s">
        <v>80</v>
      </c>
    </row>
    <row r="1326" spans="1:89" x14ac:dyDescent="0.35">
      <c r="A1326">
        <v>1325</v>
      </c>
      <c r="B1326">
        <v>84</v>
      </c>
      <c r="C1326" s="21" t="s">
        <v>253</v>
      </c>
      <c r="D1326" s="11">
        <v>4.8</v>
      </c>
      <c r="E1326" s="12">
        <f t="shared" si="210"/>
        <v>0.27681660899653976</v>
      </c>
      <c r="F1326" s="7">
        <v>17.34</v>
      </c>
      <c r="G1326" s="8">
        <v>0</v>
      </c>
      <c r="H1326" s="9">
        <v>1</v>
      </c>
      <c r="I1326" s="9">
        <v>0</v>
      </c>
      <c r="J1326" s="9">
        <v>0</v>
      </c>
      <c r="K1326" s="9">
        <v>0</v>
      </c>
      <c r="L1326" s="8">
        <v>1992</v>
      </c>
      <c r="M1326" s="9">
        <v>17</v>
      </c>
      <c r="N1326" s="9">
        <f t="shared" si="206"/>
        <v>1974</v>
      </c>
      <c r="O1326" s="9">
        <f t="shared" si="207"/>
        <v>24</v>
      </c>
      <c r="P1326" s="7">
        <v>10.75</v>
      </c>
      <c r="Q1326" s="7">
        <v>20.11</v>
      </c>
      <c r="R1326" s="9">
        <v>1</v>
      </c>
      <c r="S1326" s="9">
        <v>0</v>
      </c>
      <c r="T1326" s="9">
        <v>0</v>
      </c>
      <c r="U1326" s="9">
        <v>0</v>
      </c>
      <c r="V1326" s="9">
        <v>1</v>
      </c>
      <c r="W1326" s="25">
        <v>0</v>
      </c>
      <c r="X1326" s="9">
        <v>1</v>
      </c>
      <c r="Y1326" s="9">
        <v>0</v>
      </c>
      <c r="Z1326" s="25">
        <v>0</v>
      </c>
      <c r="AA1326" s="9">
        <v>1</v>
      </c>
      <c r="AB1326" s="25">
        <v>0</v>
      </c>
      <c r="AC1326" s="17">
        <v>1984</v>
      </c>
      <c r="AD1326" s="27">
        <v>0</v>
      </c>
      <c r="AE1326" s="27">
        <v>0.28000000000000003</v>
      </c>
      <c r="AF1326" s="27">
        <f t="shared" si="211"/>
        <v>0.61199999999999999</v>
      </c>
      <c r="AG1326" s="34">
        <v>0.108</v>
      </c>
      <c r="AH1326" s="33" t="s">
        <v>87</v>
      </c>
      <c r="AI1326" s="15" t="s">
        <v>87</v>
      </c>
      <c r="AJ1326" s="27">
        <v>0</v>
      </c>
      <c r="AK1326" s="31">
        <f t="shared" si="212"/>
        <v>1</v>
      </c>
      <c r="AL1326" t="s">
        <v>87</v>
      </c>
      <c r="AM1326" s="31" t="s">
        <v>87</v>
      </c>
      <c r="AN1326">
        <v>1</v>
      </c>
      <c r="AO1326" s="15">
        <v>0</v>
      </c>
      <c r="AP1326" t="s">
        <v>87</v>
      </c>
      <c r="AQ1326" s="15" t="s">
        <v>87</v>
      </c>
      <c r="AR1326" s="15" t="s">
        <v>208</v>
      </c>
      <c r="AS1326">
        <v>1</v>
      </c>
      <c r="AT1326">
        <v>0</v>
      </c>
      <c r="AU1326">
        <v>0</v>
      </c>
      <c r="AV1326">
        <v>0</v>
      </c>
      <c r="AW1326">
        <v>0</v>
      </c>
      <c r="AX1326">
        <v>0</v>
      </c>
      <c r="AY1326" s="15">
        <v>0</v>
      </c>
      <c r="AZ1326">
        <v>1</v>
      </c>
      <c r="BA1326">
        <v>0</v>
      </c>
      <c r="BB1326" s="15">
        <v>0</v>
      </c>
      <c r="BC1326">
        <v>4455</v>
      </c>
      <c r="BD1326" t="s">
        <v>87</v>
      </c>
      <c r="BE1326" s="56" t="s">
        <v>87</v>
      </c>
      <c r="BF1326" s="56">
        <f t="shared" si="213"/>
        <v>36.86</v>
      </c>
      <c r="BG1326">
        <v>1</v>
      </c>
      <c r="BH1326">
        <v>0</v>
      </c>
      <c r="BI1326">
        <v>0</v>
      </c>
      <c r="BJ1326">
        <v>0</v>
      </c>
      <c r="BK1326">
        <v>0</v>
      </c>
      <c r="BL1326" s="15">
        <v>0</v>
      </c>
      <c r="BM1326">
        <v>0</v>
      </c>
      <c r="BN1326">
        <v>0</v>
      </c>
      <c r="BO1326">
        <v>0</v>
      </c>
      <c r="BP1326" s="15">
        <v>1</v>
      </c>
      <c r="BQ1326">
        <v>0</v>
      </c>
      <c r="BR1326">
        <v>0</v>
      </c>
      <c r="BS1326" s="15">
        <v>0</v>
      </c>
      <c r="BT1326">
        <v>0</v>
      </c>
      <c r="BU1326">
        <v>0</v>
      </c>
      <c r="BV1326">
        <v>1</v>
      </c>
      <c r="BW1326">
        <v>1</v>
      </c>
      <c r="BX1326">
        <v>0</v>
      </c>
      <c r="BY1326">
        <v>0</v>
      </c>
      <c r="BZ1326">
        <v>0</v>
      </c>
      <c r="CA1326">
        <v>0</v>
      </c>
      <c r="CB1326">
        <v>1</v>
      </c>
      <c r="CC1326">
        <v>0</v>
      </c>
      <c r="CD1326">
        <v>0</v>
      </c>
      <c r="CE1326" s="15">
        <v>1</v>
      </c>
      <c r="CF1326">
        <v>0.186</v>
      </c>
      <c r="CG1326">
        <v>284</v>
      </c>
      <c r="CH1326">
        <v>1</v>
      </c>
      <c r="CI1326">
        <v>0</v>
      </c>
      <c r="CJ1326">
        <v>19</v>
      </c>
      <c r="CK1326" s="28" t="s">
        <v>80</v>
      </c>
    </row>
    <row r="1327" spans="1:89" x14ac:dyDescent="0.35">
      <c r="A1327">
        <v>1326</v>
      </c>
      <c r="B1327">
        <v>84</v>
      </c>
      <c r="C1327" s="21" t="s">
        <v>253</v>
      </c>
      <c r="D1327" s="11">
        <v>5</v>
      </c>
      <c r="E1327" s="12">
        <f t="shared" si="210"/>
        <v>0.31328320802005011</v>
      </c>
      <c r="F1327" s="7">
        <v>15.96</v>
      </c>
      <c r="G1327" s="8">
        <v>0</v>
      </c>
      <c r="H1327" s="9">
        <v>1</v>
      </c>
      <c r="I1327" s="9">
        <v>0</v>
      </c>
      <c r="J1327" s="9">
        <v>0</v>
      </c>
      <c r="K1327" s="9">
        <v>0</v>
      </c>
      <c r="L1327" s="8">
        <v>1492</v>
      </c>
      <c r="M1327" s="9">
        <v>17</v>
      </c>
      <c r="N1327" s="9">
        <f t="shared" si="206"/>
        <v>1474</v>
      </c>
      <c r="O1327" s="9">
        <f t="shared" si="207"/>
        <v>24</v>
      </c>
      <c r="P1327" s="7">
        <v>11.3</v>
      </c>
      <c r="Q1327" s="7">
        <v>21.49</v>
      </c>
      <c r="R1327" s="9">
        <v>1</v>
      </c>
      <c r="S1327" s="9">
        <v>0</v>
      </c>
      <c r="T1327" s="9">
        <v>0</v>
      </c>
      <c r="U1327" s="9">
        <v>0</v>
      </c>
      <c r="V1327" s="9">
        <v>1</v>
      </c>
      <c r="W1327" s="25">
        <v>0</v>
      </c>
      <c r="X1327" s="9">
        <v>1</v>
      </c>
      <c r="Y1327" s="9">
        <v>0</v>
      </c>
      <c r="Z1327" s="25">
        <v>0</v>
      </c>
      <c r="AA1327" s="9">
        <v>1</v>
      </c>
      <c r="AB1327" s="25">
        <v>0</v>
      </c>
      <c r="AC1327" s="17">
        <v>1993</v>
      </c>
      <c r="AD1327" s="27">
        <v>0</v>
      </c>
      <c r="AE1327" s="27">
        <v>0.16</v>
      </c>
      <c r="AF1327" s="27">
        <f t="shared" si="211"/>
        <v>0.68199999999999994</v>
      </c>
      <c r="AG1327" s="34">
        <v>0.158</v>
      </c>
      <c r="AH1327" s="33" t="s">
        <v>87</v>
      </c>
      <c r="AI1327" s="15" t="s">
        <v>87</v>
      </c>
      <c r="AJ1327" s="27">
        <v>0</v>
      </c>
      <c r="AK1327" s="31">
        <f t="shared" si="212"/>
        <v>1</v>
      </c>
      <c r="AL1327" t="s">
        <v>87</v>
      </c>
      <c r="AM1327" s="31" t="s">
        <v>87</v>
      </c>
      <c r="AN1327">
        <v>1</v>
      </c>
      <c r="AO1327" s="15">
        <v>0</v>
      </c>
      <c r="AP1327" t="s">
        <v>87</v>
      </c>
      <c r="AQ1327" s="15" t="s">
        <v>87</v>
      </c>
      <c r="AR1327" s="15" t="s">
        <v>208</v>
      </c>
      <c r="AS1327">
        <v>1</v>
      </c>
      <c r="AT1327">
        <v>0</v>
      </c>
      <c r="AU1327">
        <v>0</v>
      </c>
      <c r="AV1327">
        <v>0</v>
      </c>
      <c r="AW1327">
        <v>0</v>
      </c>
      <c r="AX1327">
        <v>0</v>
      </c>
      <c r="AY1327" s="15">
        <v>0</v>
      </c>
      <c r="AZ1327">
        <v>1</v>
      </c>
      <c r="BA1327">
        <v>0</v>
      </c>
      <c r="BB1327" s="15">
        <v>0</v>
      </c>
      <c r="BC1327">
        <v>4456</v>
      </c>
      <c r="BD1327">
        <v>4763</v>
      </c>
      <c r="BE1327" s="56">
        <v>0.90300000000000002</v>
      </c>
      <c r="BF1327" s="56">
        <f t="shared" si="213"/>
        <v>38.79</v>
      </c>
      <c r="BG1327">
        <v>1</v>
      </c>
      <c r="BH1327">
        <v>0</v>
      </c>
      <c r="BI1327">
        <v>0</v>
      </c>
      <c r="BJ1327">
        <v>0</v>
      </c>
      <c r="BK1327">
        <v>0</v>
      </c>
      <c r="BL1327" s="15">
        <v>0</v>
      </c>
      <c r="BM1327">
        <v>0</v>
      </c>
      <c r="BN1327">
        <v>0</v>
      </c>
      <c r="BO1327">
        <v>0</v>
      </c>
      <c r="BP1327" s="15">
        <v>1</v>
      </c>
      <c r="BQ1327">
        <v>0</v>
      </c>
      <c r="BR1327">
        <v>0</v>
      </c>
      <c r="BS1327" s="15">
        <v>0</v>
      </c>
      <c r="BT1327">
        <v>0</v>
      </c>
      <c r="BU1327">
        <v>0</v>
      </c>
      <c r="BV1327">
        <v>1</v>
      </c>
      <c r="BW1327">
        <v>1</v>
      </c>
      <c r="BX1327">
        <v>0</v>
      </c>
      <c r="BY1327">
        <v>0</v>
      </c>
      <c r="BZ1327">
        <v>0</v>
      </c>
      <c r="CA1327">
        <v>0</v>
      </c>
      <c r="CB1327">
        <v>1</v>
      </c>
      <c r="CC1327">
        <v>0</v>
      </c>
      <c r="CD1327">
        <v>0</v>
      </c>
      <c r="CE1327" s="15">
        <v>1</v>
      </c>
      <c r="CF1327">
        <v>0.186</v>
      </c>
      <c r="CG1327">
        <v>284</v>
      </c>
      <c r="CH1327">
        <v>1</v>
      </c>
      <c r="CI1327">
        <v>0</v>
      </c>
      <c r="CJ1327">
        <v>19</v>
      </c>
      <c r="CK1327" s="28" t="s">
        <v>80</v>
      </c>
    </row>
    <row r="1328" spans="1:89" x14ac:dyDescent="0.35">
      <c r="A1328">
        <v>1327</v>
      </c>
      <c r="B1328">
        <v>85</v>
      </c>
      <c r="C1328" s="21" t="s">
        <v>254</v>
      </c>
      <c r="D1328" s="11">
        <v>2.14</v>
      </c>
      <c r="E1328" s="12">
        <v>2.4</v>
      </c>
      <c r="F1328" s="7">
        <f t="shared" ref="F1328:F1342" si="214">D1328/E1328</f>
        <v>0.89166666666666672</v>
      </c>
      <c r="G1328" s="8">
        <v>0</v>
      </c>
      <c r="H1328" s="9">
        <v>0</v>
      </c>
      <c r="I1328" s="9">
        <v>0</v>
      </c>
      <c r="J1328" s="9">
        <v>1</v>
      </c>
      <c r="K1328" s="9">
        <v>0</v>
      </c>
      <c r="L1328" s="8">
        <v>85766</v>
      </c>
      <c r="M1328" s="9">
        <v>2</v>
      </c>
      <c r="N1328" s="9">
        <f t="shared" si="206"/>
        <v>85763</v>
      </c>
      <c r="O1328" s="9">
        <f t="shared" si="207"/>
        <v>15</v>
      </c>
      <c r="P1328" s="7">
        <f t="shared" ref="P1328:P1342" si="215">AD1328*0+AE1328*6+AF1328*12+AG1328*15</f>
        <v>6.21</v>
      </c>
      <c r="Q1328" s="7">
        <f t="shared" ref="Q1328:Q1342" si="216">BF1328-P1328-6</f>
        <v>34.26</v>
      </c>
      <c r="R1328" s="9">
        <v>1</v>
      </c>
      <c r="S1328" s="9">
        <v>0</v>
      </c>
      <c r="T1328" s="9">
        <v>1</v>
      </c>
      <c r="U1328" s="9">
        <v>0</v>
      </c>
      <c r="V1328" s="9">
        <v>0</v>
      </c>
      <c r="W1328" s="25">
        <v>0</v>
      </c>
      <c r="X1328" s="9">
        <v>0</v>
      </c>
      <c r="Y1328" s="9">
        <v>1</v>
      </c>
      <c r="Z1328" s="25">
        <v>0</v>
      </c>
      <c r="AA1328" s="9">
        <v>0</v>
      </c>
      <c r="AB1328" s="25">
        <v>1</v>
      </c>
      <c r="AC1328" s="17">
        <v>1984</v>
      </c>
      <c r="AD1328" s="27">
        <v>0.19</v>
      </c>
      <c r="AE1328" s="27">
        <v>0.63</v>
      </c>
      <c r="AF1328" s="27">
        <f t="shared" ref="AF1328:AG1342" si="217">(1-$AE1328-$AD1328)/2</f>
        <v>0.09</v>
      </c>
      <c r="AG1328" s="27">
        <f t="shared" si="217"/>
        <v>0.09</v>
      </c>
      <c r="AH1328" s="33">
        <v>0.91</v>
      </c>
      <c r="AI1328" s="15">
        <v>0.09</v>
      </c>
      <c r="AJ1328" s="27">
        <v>0.55000000000000004</v>
      </c>
      <c r="AK1328" s="31">
        <v>0.45</v>
      </c>
      <c r="AL1328" t="s">
        <v>87</v>
      </c>
      <c r="AM1328" s="31" t="s">
        <v>87</v>
      </c>
      <c r="AN1328">
        <v>0</v>
      </c>
      <c r="AO1328" s="15">
        <v>1</v>
      </c>
      <c r="AP1328" t="s">
        <v>87</v>
      </c>
      <c r="AQ1328" s="15" t="s">
        <v>87</v>
      </c>
      <c r="AR1328" s="15" t="s">
        <v>151</v>
      </c>
      <c r="AS1328">
        <v>1</v>
      </c>
      <c r="AT1328">
        <v>0</v>
      </c>
      <c r="AU1328">
        <v>0</v>
      </c>
      <c r="AV1328">
        <v>0</v>
      </c>
      <c r="AW1328">
        <v>0</v>
      </c>
      <c r="AX1328">
        <v>0</v>
      </c>
      <c r="AY1328" s="15">
        <v>0</v>
      </c>
      <c r="AZ1328">
        <v>1</v>
      </c>
      <c r="BA1328">
        <v>0</v>
      </c>
      <c r="BB1328" s="15">
        <v>0</v>
      </c>
      <c r="BC1328" t="s">
        <v>87</v>
      </c>
      <c r="BD1328">
        <v>1702</v>
      </c>
      <c r="BE1328" s="21">
        <v>0.92400000000000004</v>
      </c>
      <c r="BF1328" s="21">
        <v>46.47</v>
      </c>
      <c r="BG1328">
        <v>0</v>
      </c>
      <c r="BH1328">
        <v>0</v>
      </c>
      <c r="BI1328">
        <v>1</v>
      </c>
      <c r="BJ1328">
        <v>0</v>
      </c>
      <c r="BK1328">
        <v>0</v>
      </c>
      <c r="BL1328" s="15">
        <v>0</v>
      </c>
      <c r="BM1328">
        <v>0</v>
      </c>
      <c r="BN1328">
        <v>0</v>
      </c>
      <c r="BO1328">
        <v>0</v>
      </c>
      <c r="BP1328" s="15">
        <v>1</v>
      </c>
      <c r="BQ1328">
        <v>0</v>
      </c>
      <c r="BR1328">
        <v>0</v>
      </c>
      <c r="BS1328" s="15">
        <v>0</v>
      </c>
      <c r="BT1328">
        <v>0</v>
      </c>
      <c r="BU1328">
        <v>0</v>
      </c>
      <c r="BV1328">
        <v>0</v>
      </c>
      <c r="BW1328">
        <v>0</v>
      </c>
      <c r="BX1328">
        <v>0</v>
      </c>
      <c r="BY1328">
        <v>0</v>
      </c>
      <c r="BZ1328">
        <v>1</v>
      </c>
      <c r="CA1328">
        <v>0</v>
      </c>
      <c r="CB1328">
        <v>0</v>
      </c>
      <c r="CC1328">
        <v>0</v>
      </c>
      <c r="CD1328">
        <v>0</v>
      </c>
      <c r="CE1328" s="15">
        <v>0</v>
      </c>
      <c r="CF1328">
        <v>4.3029999999999999</v>
      </c>
      <c r="CG1328">
        <v>252</v>
      </c>
      <c r="CH1328">
        <v>1</v>
      </c>
      <c r="CI1328">
        <v>0</v>
      </c>
      <c r="CJ1328">
        <v>31</v>
      </c>
      <c r="CK1328" s="28" t="s">
        <v>80</v>
      </c>
    </row>
    <row r="1329" spans="1:89" x14ac:dyDescent="0.35">
      <c r="A1329">
        <v>1328</v>
      </c>
      <c r="B1329">
        <v>85</v>
      </c>
      <c r="C1329" s="21" t="s">
        <v>254</v>
      </c>
      <c r="D1329" s="11">
        <v>1</v>
      </c>
      <c r="E1329" s="12">
        <v>5.0999999999999996</v>
      </c>
      <c r="F1329" s="7">
        <f t="shared" si="214"/>
        <v>0.19607843137254904</v>
      </c>
      <c r="G1329" s="8">
        <v>0</v>
      </c>
      <c r="H1329" s="9">
        <v>0</v>
      </c>
      <c r="I1329" s="9">
        <v>0</v>
      </c>
      <c r="J1329" s="9">
        <v>1</v>
      </c>
      <c r="K1329" s="9">
        <v>0</v>
      </c>
      <c r="L1329" s="8">
        <v>53502</v>
      </c>
      <c r="M1329" s="9">
        <v>2</v>
      </c>
      <c r="N1329" s="9">
        <f t="shared" si="206"/>
        <v>53499</v>
      </c>
      <c r="O1329" s="9">
        <f t="shared" si="207"/>
        <v>15</v>
      </c>
      <c r="P1329" s="7">
        <f t="shared" si="215"/>
        <v>6.21</v>
      </c>
      <c r="Q1329" s="7">
        <f t="shared" si="216"/>
        <v>34.26</v>
      </c>
      <c r="R1329" s="9">
        <v>1</v>
      </c>
      <c r="S1329" s="9">
        <v>0</v>
      </c>
      <c r="T1329" s="9">
        <v>1</v>
      </c>
      <c r="U1329" s="9">
        <v>0</v>
      </c>
      <c r="V1329" s="9">
        <v>0</v>
      </c>
      <c r="W1329" s="25">
        <v>0</v>
      </c>
      <c r="X1329" s="9">
        <v>0</v>
      </c>
      <c r="Y1329" s="9">
        <v>1</v>
      </c>
      <c r="Z1329" s="25">
        <v>0</v>
      </c>
      <c r="AA1329" s="9">
        <v>0</v>
      </c>
      <c r="AB1329" s="25">
        <v>1</v>
      </c>
      <c r="AC1329" s="17">
        <v>1984</v>
      </c>
      <c r="AD1329" s="27">
        <v>0.19</v>
      </c>
      <c r="AE1329" s="27">
        <v>0.63</v>
      </c>
      <c r="AF1329" s="27">
        <f t="shared" si="217"/>
        <v>0.09</v>
      </c>
      <c r="AG1329" s="27">
        <f t="shared" si="217"/>
        <v>0.09</v>
      </c>
      <c r="AH1329" s="33">
        <v>0.91</v>
      </c>
      <c r="AI1329" s="15">
        <v>0.09</v>
      </c>
      <c r="AJ1329" s="27">
        <v>0.55000000000000004</v>
      </c>
      <c r="AK1329" s="31">
        <v>0.45</v>
      </c>
      <c r="AL1329" t="s">
        <v>87</v>
      </c>
      <c r="AM1329" s="31" t="s">
        <v>87</v>
      </c>
      <c r="AN1329">
        <v>0</v>
      </c>
      <c r="AO1329" s="15">
        <v>1</v>
      </c>
      <c r="AP1329" t="s">
        <v>87</v>
      </c>
      <c r="AQ1329" s="15" t="s">
        <v>87</v>
      </c>
      <c r="AR1329" s="15" t="s">
        <v>151</v>
      </c>
      <c r="AS1329">
        <v>1</v>
      </c>
      <c r="AT1329">
        <v>0</v>
      </c>
      <c r="AU1329">
        <v>0</v>
      </c>
      <c r="AV1329">
        <v>0</v>
      </c>
      <c r="AW1329">
        <v>0</v>
      </c>
      <c r="AX1329">
        <v>0</v>
      </c>
      <c r="AY1329" s="15">
        <v>0</v>
      </c>
      <c r="AZ1329">
        <v>1</v>
      </c>
      <c r="BA1329">
        <v>0</v>
      </c>
      <c r="BB1329" s="15">
        <v>0</v>
      </c>
      <c r="BC1329" t="s">
        <v>87</v>
      </c>
      <c r="BD1329">
        <v>1702</v>
      </c>
      <c r="BE1329" s="21">
        <v>0.92400000000000004</v>
      </c>
      <c r="BF1329" s="21">
        <v>46.47</v>
      </c>
      <c r="BG1329">
        <v>0</v>
      </c>
      <c r="BH1329">
        <v>0</v>
      </c>
      <c r="BI1329">
        <v>1</v>
      </c>
      <c r="BJ1329">
        <v>0</v>
      </c>
      <c r="BK1329">
        <v>0</v>
      </c>
      <c r="BL1329" s="15">
        <v>0</v>
      </c>
      <c r="BM1329">
        <v>0</v>
      </c>
      <c r="BN1329">
        <v>0</v>
      </c>
      <c r="BO1329">
        <v>0</v>
      </c>
      <c r="BP1329" s="15">
        <v>1</v>
      </c>
      <c r="BQ1329">
        <v>0</v>
      </c>
      <c r="BR1329">
        <v>0</v>
      </c>
      <c r="BS1329" s="15">
        <v>0</v>
      </c>
      <c r="BT1329">
        <v>0</v>
      </c>
      <c r="BU1329">
        <v>0</v>
      </c>
      <c r="BV1329">
        <v>0</v>
      </c>
      <c r="BW1329">
        <v>0</v>
      </c>
      <c r="BX1329">
        <v>0</v>
      </c>
      <c r="BY1329">
        <v>0</v>
      </c>
      <c r="BZ1329">
        <v>1</v>
      </c>
      <c r="CA1329">
        <v>0</v>
      </c>
      <c r="CB1329">
        <v>0</v>
      </c>
      <c r="CC1329">
        <v>0</v>
      </c>
      <c r="CD1329">
        <v>0</v>
      </c>
      <c r="CE1329" s="15">
        <v>0</v>
      </c>
      <c r="CF1329">
        <v>4.3029999999999999</v>
      </c>
      <c r="CG1329">
        <v>252</v>
      </c>
      <c r="CH1329">
        <v>1</v>
      </c>
      <c r="CI1329">
        <v>0</v>
      </c>
      <c r="CJ1329">
        <v>31</v>
      </c>
      <c r="CK1329" s="28" t="s">
        <v>80</v>
      </c>
    </row>
    <row r="1330" spans="1:89" x14ac:dyDescent="0.35">
      <c r="A1330">
        <v>1329</v>
      </c>
      <c r="B1330">
        <v>85</v>
      </c>
      <c r="C1330" s="21" t="s">
        <v>254</v>
      </c>
      <c r="D1330" s="11">
        <v>-0.8</v>
      </c>
      <c r="E1330" s="12">
        <v>6.1</v>
      </c>
      <c r="F1330" s="7">
        <f t="shared" si="214"/>
        <v>-0.13114754098360656</v>
      </c>
      <c r="G1330" s="8">
        <v>0</v>
      </c>
      <c r="H1330" s="9">
        <v>0</v>
      </c>
      <c r="I1330" s="9">
        <v>0</v>
      </c>
      <c r="J1330" s="9">
        <v>1</v>
      </c>
      <c r="K1330" s="9">
        <v>0</v>
      </c>
      <c r="L1330" s="8">
        <v>53186</v>
      </c>
      <c r="M1330" s="9">
        <v>3</v>
      </c>
      <c r="N1330" s="9">
        <f t="shared" si="206"/>
        <v>53182</v>
      </c>
      <c r="O1330" s="9">
        <f t="shared" si="207"/>
        <v>15</v>
      </c>
      <c r="P1330" s="7">
        <f t="shared" si="215"/>
        <v>6.21</v>
      </c>
      <c r="Q1330" s="7">
        <f t="shared" si="216"/>
        <v>34.26</v>
      </c>
      <c r="R1330" s="9">
        <v>1</v>
      </c>
      <c r="S1330" s="9">
        <v>0</v>
      </c>
      <c r="T1330" s="9">
        <v>1</v>
      </c>
      <c r="U1330" s="9">
        <v>0</v>
      </c>
      <c r="V1330" s="9">
        <v>0</v>
      </c>
      <c r="W1330" s="25">
        <v>0</v>
      </c>
      <c r="X1330" s="9">
        <v>0</v>
      </c>
      <c r="Y1330" s="9">
        <v>1</v>
      </c>
      <c r="Z1330" s="25">
        <v>0</v>
      </c>
      <c r="AA1330" s="9">
        <v>0</v>
      </c>
      <c r="AB1330" s="25">
        <v>1</v>
      </c>
      <c r="AC1330" s="17">
        <v>1984</v>
      </c>
      <c r="AD1330" s="27">
        <v>0.19</v>
      </c>
      <c r="AE1330" s="27">
        <v>0.63</v>
      </c>
      <c r="AF1330" s="27">
        <f t="shared" si="217"/>
        <v>0.09</v>
      </c>
      <c r="AG1330" s="27">
        <f t="shared" si="217"/>
        <v>0.09</v>
      </c>
      <c r="AH1330" s="33">
        <v>0.91</v>
      </c>
      <c r="AI1330" s="15">
        <v>0.09</v>
      </c>
      <c r="AJ1330" s="27">
        <v>0.55000000000000004</v>
      </c>
      <c r="AK1330" s="31">
        <v>0.45</v>
      </c>
      <c r="AL1330" t="s">
        <v>87</v>
      </c>
      <c r="AM1330" s="31" t="s">
        <v>87</v>
      </c>
      <c r="AN1330">
        <v>0</v>
      </c>
      <c r="AO1330" s="15">
        <v>1</v>
      </c>
      <c r="AP1330" t="s">
        <v>87</v>
      </c>
      <c r="AQ1330" s="15" t="s">
        <v>87</v>
      </c>
      <c r="AR1330" s="15" t="s">
        <v>151</v>
      </c>
      <c r="AS1330">
        <v>1</v>
      </c>
      <c r="AT1330">
        <v>0</v>
      </c>
      <c r="AU1330">
        <v>0</v>
      </c>
      <c r="AV1330">
        <v>0</v>
      </c>
      <c r="AW1330">
        <v>0</v>
      </c>
      <c r="AX1330">
        <v>0</v>
      </c>
      <c r="AY1330" s="15">
        <v>0</v>
      </c>
      <c r="AZ1330">
        <v>1</v>
      </c>
      <c r="BA1330">
        <v>0</v>
      </c>
      <c r="BB1330" s="15">
        <v>0</v>
      </c>
      <c r="BC1330" t="s">
        <v>87</v>
      </c>
      <c r="BD1330">
        <v>1702</v>
      </c>
      <c r="BE1330" s="21">
        <v>0.92400000000000004</v>
      </c>
      <c r="BF1330" s="21">
        <v>46.47</v>
      </c>
      <c r="BG1330">
        <v>0</v>
      </c>
      <c r="BH1330">
        <v>0</v>
      </c>
      <c r="BI1330">
        <v>1</v>
      </c>
      <c r="BJ1330">
        <v>0</v>
      </c>
      <c r="BK1330">
        <v>0</v>
      </c>
      <c r="BL1330" s="15">
        <v>0</v>
      </c>
      <c r="BM1330">
        <v>0</v>
      </c>
      <c r="BN1330">
        <v>0</v>
      </c>
      <c r="BO1330">
        <v>0</v>
      </c>
      <c r="BP1330" s="15">
        <v>1</v>
      </c>
      <c r="BQ1330">
        <v>0</v>
      </c>
      <c r="BR1330">
        <v>0</v>
      </c>
      <c r="BS1330" s="15">
        <v>0</v>
      </c>
      <c r="BT1330">
        <v>0</v>
      </c>
      <c r="BU1330">
        <v>0</v>
      </c>
      <c r="BV1330">
        <v>0</v>
      </c>
      <c r="BW1330">
        <v>0</v>
      </c>
      <c r="BX1330">
        <v>0</v>
      </c>
      <c r="BY1330">
        <v>0</v>
      </c>
      <c r="BZ1330">
        <v>1</v>
      </c>
      <c r="CA1330">
        <v>0</v>
      </c>
      <c r="CB1330">
        <v>0</v>
      </c>
      <c r="CC1330">
        <v>0</v>
      </c>
      <c r="CD1330">
        <v>0</v>
      </c>
      <c r="CE1330" s="15">
        <v>0</v>
      </c>
      <c r="CF1330">
        <v>4.3029999999999999</v>
      </c>
      <c r="CG1330">
        <v>252</v>
      </c>
      <c r="CH1330">
        <v>1</v>
      </c>
      <c r="CI1330">
        <v>0</v>
      </c>
      <c r="CJ1330">
        <v>31</v>
      </c>
      <c r="CK1330" s="28" t="s">
        <v>80</v>
      </c>
    </row>
    <row r="1331" spans="1:89" x14ac:dyDescent="0.35">
      <c r="A1331">
        <v>1330</v>
      </c>
      <c r="B1331">
        <v>85</v>
      </c>
      <c r="C1331" s="21" t="s">
        <v>254</v>
      </c>
      <c r="D1331" s="11">
        <v>3</v>
      </c>
      <c r="E1331" s="12">
        <v>6.3</v>
      </c>
      <c r="F1331" s="7">
        <f t="shared" si="214"/>
        <v>0.47619047619047622</v>
      </c>
      <c r="G1331" s="8">
        <v>0</v>
      </c>
      <c r="H1331" s="9">
        <v>0</v>
      </c>
      <c r="I1331" s="9">
        <v>0</v>
      </c>
      <c r="J1331" s="9">
        <v>1</v>
      </c>
      <c r="K1331" s="9">
        <v>0</v>
      </c>
      <c r="L1331" s="8">
        <v>55088</v>
      </c>
      <c r="M1331" s="9">
        <v>5</v>
      </c>
      <c r="N1331" s="9">
        <f t="shared" si="206"/>
        <v>55082</v>
      </c>
      <c r="O1331" s="9">
        <f t="shared" si="207"/>
        <v>15</v>
      </c>
      <c r="P1331" s="7">
        <f t="shared" si="215"/>
        <v>6.21</v>
      </c>
      <c r="Q1331" s="7">
        <f t="shared" si="216"/>
        <v>34.26</v>
      </c>
      <c r="R1331" s="9">
        <v>1</v>
      </c>
      <c r="S1331" s="9">
        <v>0</v>
      </c>
      <c r="T1331" s="9">
        <v>1</v>
      </c>
      <c r="U1331" s="9">
        <v>0</v>
      </c>
      <c r="V1331" s="9">
        <v>0</v>
      </c>
      <c r="W1331" s="25">
        <v>0</v>
      </c>
      <c r="X1331" s="9">
        <v>0</v>
      </c>
      <c r="Y1331" s="9">
        <v>1</v>
      </c>
      <c r="Z1331" s="25">
        <v>0</v>
      </c>
      <c r="AA1331" s="9">
        <v>0</v>
      </c>
      <c r="AB1331" s="25">
        <v>1</v>
      </c>
      <c r="AC1331" s="17">
        <v>1984</v>
      </c>
      <c r="AD1331" s="27">
        <v>0.19</v>
      </c>
      <c r="AE1331" s="27">
        <v>0.63</v>
      </c>
      <c r="AF1331" s="27">
        <f t="shared" si="217"/>
        <v>0.09</v>
      </c>
      <c r="AG1331" s="27">
        <f t="shared" si="217"/>
        <v>0.09</v>
      </c>
      <c r="AH1331" s="33">
        <v>0.91</v>
      </c>
      <c r="AI1331" s="15">
        <v>0.09</v>
      </c>
      <c r="AJ1331" s="27">
        <v>0.55000000000000004</v>
      </c>
      <c r="AK1331" s="31">
        <v>0.45</v>
      </c>
      <c r="AL1331" t="s">
        <v>87</v>
      </c>
      <c r="AM1331" s="31" t="s">
        <v>87</v>
      </c>
      <c r="AN1331">
        <v>0</v>
      </c>
      <c r="AO1331" s="15">
        <v>1</v>
      </c>
      <c r="AP1331" t="s">
        <v>87</v>
      </c>
      <c r="AQ1331" s="15" t="s">
        <v>87</v>
      </c>
      <c r="AR1331" s="15" t="s">
        <v>151</v>
      </c>
      <c r="AS1331">
        <v>1</v>
      </c>
      <c r="AT1331">
        <v>0</v>
      </c>
      <c r="AU1331">
        <v>0</v>
      </c>
      <c r="AV1331">
        <v>0</v>
      </c>
      <c r="AW1331">
        <v>0</v>
      </c>
      <c r="AX1331">
        <v>0</v>
      </c>
      <c r="AY1331" s="15">
        <v>0</v>
      </c>
      <c r="AZ1331">
        <v>1</v>
      </c>
      <c r="BA1331">
        <v>0</v>
      </c>
      <c r="BB1331" s="15">
        <v>0</v>
      </c>
      <c r="BC1331" t="s">
        <v>87</v>
      </c>
      <c r="BD1331">
        <v>1702</v>
      </c>
      <c r="BE1331" s="21">
        <v>0.92400000000000004</v>
      </c>
      <c r="BF1331" s="21">
        <v>46.47</v>
      </c>
      <c r="BG1331">
        <v>0</v>
      </c>
      <c r="BH1331">
        <v>0</v>
      </c>
      <c r="BI1331">
        <v>1</v>
      </c>
      <c r="BJ1331">
        <v>0</v>
      </c>
      <c r="BK1331">
        <v>0</v>
      </c>
      <c r="BL1331" s="15">
        <v>0</v>
      </c>
      <c r="BM1331">
        <v>0</v>
      </c>
      <c r="BN1331">
        <v>0</v>
      </c>
      <c r="BO1331">
        <v>0</v>
      </c>
      <c r="BP1331" s="15">
        <v>1</v>
      </c>
      <c r="BQ1331">
        <v>0</v>
      </c>
      <c r="BR1331">
        <v>0</v>
      </c>
      <c r="BS1331" s="15">
        <v>0</v>
      </c>
      <c r="BT1331">
        <v>0</v>
      </c>
      <c r="BU1331">
        <v>0</v>
      </c>
      <c r="BV1331">
        <v>0</v>
      </c>
      <c r="BW1331">
        <v>0</v>
      </c>
      <c r="BX1331">
        <v>0</v>
      </c>
      <c r="BY1331">
        <v>0</v>
      </c>
      <c r="BZ1331">
        <v>1</v>
      </c>
      <c r="CA1331">
        <v>0</v>
      </c>
      <c r="CB1331">
        <v>0</v>
      </c>
      <c r="CC1331">
        <v>0</v>
      </c>
      <c r="CD1331">
        <v>0</v>
      </c>
      <c r="CE1331" s="15">
        <v>0</v>
      </c>
      <c r="CF1331">
        <v>4.3029999999999999</v>
      </c>
      <c r="CG1331">
        <v>252</v>
      </c>
      <c r="CH1331">
        <v>1</v>
      </c>
      <c r="CI1331">
        <v>0</v>
      </c>
      <c r="CJ1331">
        <v>31</v>
      </c>
      <c r="CK1331" s="28" t="s">
        <v>80</v>
      </c>
    </row>
    <row r="1332" spans="1:89" x14ac:dyDescent="0.35">
      <c r="A1332">
        <v>1331</v>
      </c>
      <c r="B1332">
        <v>85</v>
      </c>
      <c r="C1332" s="21" t="s">
        <v>254</v>
      </c>
      <c r="D1332" s="11">
        <v>7.2</v>
      </c>
      <c r="E1332" s="12">
        <v>4.0999999999999996</v>
      </c>
      <c r="F1332" s="7">
        <f t="shared" si="214"/>
        <v>1.75609756097561</v>
      </c>
      <c r="G1332" s="8">
        <v>0</v>
      </c>
      <c r="H1332" s="9">
        <v>0</v>
      </c>
      <c r="I1332" s="9">
        <v>0</v>
      </c>
      <c r="J1332" s="9">
        <v>1</v>
      </c>
      <c r="K1332" s="9">
        <v>0</v>
      </c>
      <c r="L1332" s="8">
        <v>55088</v>
      </c>
      <c r="M1332" s="9">
        <v>3</v>
      </c>
      <c r="N1332" s="9">
        <f t="shared" si="206"/>
        <v>55084</v>
      </c>
      <c r="O1332" s="9">
        <f t="shared" si="207"/>
        <v>15</v>
      </c>
      <c r="P1332" s="7">
        <f t="shared" si="215"/>
        <v>6.21</v>
      </c>
      <c r="Q1332" s="7">
        <f t="shared" si="216"/>
        <v>34.26</v>
      </c>
      <c r="R1332" s="9">
        <v>1</v>
      </c>
      <c r="S1332" s="9">
        <v>0</v>
      </c>
      <c r="T1332" s="9">
        <v>1</v>
      </c>
      <c r="U1332" s="9">
        <v>0</v>
      </c>
      <c r="V1332" s="9">
        <v>0</v>
      </c>
      <c r="W1332" s="25">
        <v>0</v>
      </c>
      <c r="X1332" s="9">
        <v>0</v>
      </c>
      <c r="Y1332" s="9">
        <v>1</v>
      </c>
      <c r="Z1332" s="25">
        <v>0</v>
      </c>
      <c r="AA1332" s="9">
        <v>0</v>
      </c>
      <c r="AB1332" s="25">
        <v>1</v>
      </c>
      <c r="AC1332" s="17">
        <v>1984</v>
      </c>
      <c r="AD1332" s="27">
        <v>0.19</v>
      </c>
      <c r="AE1332" s="27">
        <v>0.63</v>
      </c>
      <c r="AF1332" s="27">
        <f t="shared" si="217"/>
        <v>0.09</v>
      </c>
      <c r="AG1332" s="27">
        <f t="shared" si="217"/>
        <v>0.09</v>
      </c>
      <c r="AH1332" s="33">
        <v>0.91</v>
      </c>
      <c r="AI1332" s="15">
        <v>0.09</v>
      </c>
      <c r="AJ1332" s="27">
        <v>0.55000000000000004</v>
      </c>
      <c r="AK1332" s="31">
        <v>0.45</v>
      </c>
      <c r="AL1332" t="s">
        <v>87</v>
      </c>
      <c r="AM1332" s="31" t="s">
        <v>87</v>
      </c>
      <c r="AN1332">
        <v>0</v>
      </c>
      <c r="AO1332" s="15">
        <v>1</v>
      </c>
      <c r="AP1332" t="s">
        <v>87</v>
      </c>
      <c r="AQ1332" s="15" t="s">
        <v>87</v>
      </c>
      <c r="AR1332" s="15" t="s">
        <v>151</v>
      </c>
      <c r="AS1332">
        <v>1</v>
      </c>
      <c r="AT1332">
        <v>0</v>
      </c>
      <c r="AU1332">
        <v>0</v>
      </c>
      <c r="AV1332">
        <v>0</v>
      </c>
      <c r="AW1332">
        <v>0</v>
      </c>
      <c r="AX1332">
        <v>0</v>
      </c>
      <c r="AY1332" s="15">
        <v>0</v>
      </c>
      <c r="AZ1332">
        <v>1</v>
      </c>
      <c r="BA1332">
        <v>0</v>
      </c>
      <c r="BB1332" s="15">
        <v>0</v>
      </c>
      <c r="BC1332" t="s">
        <v>87</v>
      </c>
      <c r="BD1332">
        <v>1702</v>
      </c>
      <c r="BE1332" s="21">
        <v>0.92400000000000004</v>
      </c>
      <c r="BF1332" s="21">
        <v>46.47</v>
      </c>
      <c r="BG1332">
        <v>0</v>
      </c>
      <c r="BH1332">
        <v>0</v>
      </c>
      <c r="BI1332">
        <v>1</v>
      </c>
      <c r="BJ1332">
        <v>0</v>
      </c>
      <c r="BK1332">
        <v>0</v>
      </c>
      <c r="BL1332" s="15">
        <v>0</v>
      </c>
      <c r="BM1332">
        <v>0</v>
      </c>
      <c r="BN1332">
        <v>0</v>
      </c>
      <c r="BO1332">
        <v>0</v>
      </c>
      <c r="BP1332" s="15">
        <v>1</v>
      </c>
      <c r="BQ1332">
        <v>0</v>
      </c>
      <c r="BR1332">
        <v>0</v>
      </c>
      <c r="BS1332" s="15">
        <v>0</v>
      </c>
      <c r="BT1332">
        <v>0</v>
      </c>
      <c r="BU1332">
        <v>0</v>
      </c>
      <c r="BV1332">
        <v>0</v>
      </c>
      <c r="BW1332">
        <v>0</v>
      </c>
      <c r="BX1332">
        <v>0</v>
      </c>
      <c r="BY1332">
        <v>0</v>
      </c>
      <c r="BZ1332">
        <v>0</v>
      </c>
      <c r="CA1332">
        <v>0</v>
      </c>
      <c r="CB1332">
        <v>0</v>
      </c>
      <c r="CC1332">
        <v>0</v>
      </c>
      <c r="CD1332">
        <v>0</v>
      </c>
      <c r="CE1332" s="15">
        <v>0</v>
      </c>
      <c r="CF1332">
        <v>4.3029999999999999</v>
      </c>
      <c r="CG1332">
        <v>252</v>
      </c>
      <c r="CH1332">
        <v>1</v>
      </c>
      <c r="CI1332">
        <v>0</v>
      </c>
      <c r="CJ1332">
        <v>31</v>
      </c>
      <c r="CK1332" s="28" t="s">
        <v>80</v>
      </c>
    </row>
    <row r="1333" spans="1:89" x14ac:dyDescent="0.35">
      <c r="A1333">
        <v>1332</v>
      </c>
      <c r="B1333">
        <v>85</v>
      </c>
      <c r="C1333" s="21" t="s">
        <v>254</v>
      </c>
      <c r="D1333" s="11">
        <v>1.9</v>
      </c>
      <c r="E1333" s="12">
        <v>2.2999999999999998</v>
      </c>
      <c r="F1333" s="7">
        <f t="shared" si="214"/>
        <v>0.82608695652173914</v>
      </c>
      <c r="G1333" s="8">
        <v>0</v>
      </c>
      <c r="H1333" s="9">
        <v>0</v>
      </c>
      <c r="I1333" s="9">
        <v>0</v>
      </c>
      <c r="J1333" s="9">
        <v>1</v>
      </c>
      <c r="K1333" s="9">
        <v>0</v>
      </c>
      <c r="L1333" s="8">
        <v>85766</v>
      </c>
      <c r="M1333" s="9">
        <v>2</v>
      </c>
      <c r="N1333" s="9">
        <f t="shared" si="206"/>
        <v>85763</v>
      </c>
      <c r="O1333" s="9">
        <f t="shared" si="207"/>
        <v>15</v>
      </c>
      <c r="P1333" s="7">
        <f t="shared" si="215"/>
        <v>6.21</v>
      </c>
      <c r="Q1333" s="7">
        <f t="shared" si="216"/>
        <v>34.26</v>
      </c>
      <c r="R1333" s="9">
        <v>1</v>
      </c>
      <c r="S1333" s="9">
        <v>0</v>
      </c>
      <c r="T1333" s="9">
        <v>1</v>
      </c>
      <c r="U1333" s="9">
        <v>0</v>
      </c>
      <c r="V1333" s="9">
        <v>0</v>
      </c>
      <c r="W1333" s="25">
        <v>0</v>
      </c>
      <c r="X1333" s="9">
        <v>0</v>
      </c>
      <c r="Y1333" s="9">
        <v>1</v>
      </c>
      <c r="Z1333" s="25">
        <v>0</v>
      </c>
      <c r="AA1333" s="9">
        <v>0</v>
      </c>
      <c r="AB1333" s="25">
        <v>1</v>
      </c>
      <c r="AC1333" s="17">
        <v>1984</v>
      </c>
      <c r="AD1333" s="27">
        <v>0.19</v>
      </c>
      <c r="AE1333" s="27">
        <v>0.63</v>
      </c>
      <c r="AF1333" s="27">
        <f t="shared" si="217"/>
        <v>0.09</v>
      </c>
      <c r="AG1333" s="27">
        <f t="shared" si="217"/>
        <v>0.09</v>
      </c>
      <c r="AH1333" s="33">
        <v>0.91</v>
      </c>
      <c r="AI1333" s="15">
        <v>0.09</v>
      </c>
      <c r="AJ1333" s="27">
        <v>0.55000000000000004</v>
      </c>
      <c r="AK1333" s="31">
        <v>0.45</v>
      </c>
      <c r="AL1333" t="s">
        <v>87</v>
      </c>
      <c r="AM1333" s="31" t="s">
        <v>87</v>
      </c>
      <c r="AN1333">
        <v>0</v>
      </c>
      <c r="AO1333" s="15">
        <v>1</v>
      </c>
      <c r="AP1333" t="s">
        <v>87</v>
      </c>
      <c r="AQ1333" s="15" t="s">
        <v>87</v>
      </c>
      <c r="AR1333" s="15" t="s">
        <v>151</v>
      </c>
      <c r="AS1333">
        <v>1</v>
      </c>
      <c r="AT1333">
        <v>0</v>
      </c>
      <c r="AU1333">
        <v>0</v>
      </c>
      <c r="AV1333">
        <v>0</v>
      </c>
      <c r="AW1333">
        <v>0</v>
      </c>
      <c r="AX1333">
        <v>0</v>
      </c>
      <c r="AY1333" s="15">
        <v>0</v>
      </c>
      <c r="AZ1333">
        <v>1</v>
      </c>
      <c r="BA1333">
        <v>0</v>
      </c>
      <c r="BB1333" s="15">
        <v>0</v>
      </c>
      <c r="BC1333" t="s">
        <v>87</v>
      </c>
      <c r="BD1333">
        <v>1702</v>
      </c>
      <c r="BE1333" s="21">
        <v>0.92400000000000004</v>
      </c>
      <c r="BF1333" s="21">
        <v>46.47</v>
      </c>
      <c r="BG1333">
        <v>0</v>
      </c>
      <c r="BH1333">
        <v>0</v>
      </c>
      <c r="BI1333">
        <v>1</v>
      </c>
      <c r="BJ1333">
        <v>0</v>
      </c>
      <c r="BK1333">
        <v>0</v>
      </c>
      <c r="BL1333" s="15">
        <v>0</v>
      </c>
      <c r="BM1333">
        <v>0</v>
      </c>
      <c r="BN1333">
        <v>0</v>
      </c>
      <c r="BO1333">
        <v>0</v>
      </c>
      <c r="BP1333" s="15">
        <v>1</v>
      </c>
      <c r="BQ1333">
        <v>0</v>
      </c>
      <c r="BR1333">
        <v>0</v>
      </c>
      <c r="BS1333" s="15">
        <v>0</v>
      </c>
      <c r="BT1333">
        <v>1</v>
      </c>
      <c r="BU1333">
        <v>0</v>
      </c>
      <c r="BV1333">
        <v>0</v>
      </c>
      <c r="BW1333">
        <v>0</v>
      </c>
      <c r="BX1333">
        <v>0</v>
      </c>
      <c r="BY1333">
        <v>0</v>
      </c>
      <c r="BZ1333">
        <v>1</v>
      </c>
      <c r="CA1333">
        <v>0</v>
      </c>
      <c r="CB1333">
        <v>0</v>
      </c>
      <c r="CC1333">
        <v>0</v>
      </c>
      <c r="CD1333">
        <v>0</v>
      </c>
      <c r="CE1333" s="15">
        <v>0</v>
      </c>
      <c r="CF1333">
        <v>4.3029999999999999</v>
      </c>
      <c r="CG1333">
        <v>252</v>
      </c>
      <c r="CH1333">
        <v>1</v>
      </c>
      <c r="CI1333">
        <v>0</v>
      </c>
      <c r="CJ1333">
        <v>31</v>
      </c>
      <c r="CK1333" s="28" t="s">
        <v>80</v>
      </c>
    </row>
    <row r="1334" spans="1:89" x14ac:dyDescent="0.35">
      <c r="A1334">
        <v>1333</v>
      </c>
      <c r="B1334">
        <v>85</v>
      </c>
      <c r="C1334" s="21" t="s">
        <v>254</v>
      </c>
      <c r="D1334" s="11">
        <v>0.9</v>
      </c>
      <c r="E1334" s="12">
        <v>5</v>
      </c>
      <c r="F1334" s="7">
        <f t="shared" si="214"/>
        <v>0.18</v>
      </c>
      <c r="G1334" s="8">
        <v>0</v>
      </c>
      <c r="H1334" s="9">
        <v>0</v>
      </c>
      <c r="I1334" s="9">
        <v>0</v>
      </c>
      <c r="J1334" s="9">
        <v>1</v>
      </c>
      <c r="K1334" s="9">
        <v>0</v>
      </c>
      <c r="L1334" s="8">
        <v>53502</v>
      </c>
      <c r="M1334" s="9">
        <v>2</v>
      </c>
      <c r="N1334" s="9">
        <f t="shared" si="206"/>
        <v>53499</v>
      </c>
      <c r="O1334" s="9">
        <f t="shared" si="207"/>
        <v>15</v>
      </c>
      <c r="P1334" s="7">
        <f t="shared" si="215"/>
        <v>6.21</v>
      </c>
      <c r="Q1334" s="7">
        <f t="shared" si="216"/>
        <v>34.26</v>
      </c>
      <c r="R1334" s="9">
        <v>1</v>
      </c>
      <c r="S1334" s="9">
        <v>0</v>
      </c>
      <c r="T1334" s="9">
        <v>1</v>
      </c>
      <c r="U1334" s="9">
        <v>0</v>
      </c>
      <c r="V1334" s="9">
        <v>0</v>
      </c>
      <c r="W1334" s="25">
        <v>0</v>
      </c>
      <c r="X1334" s="9">
        <v>0</v>
      </c>
      <c r="Y1334" s="9">
        <v>1</v>
      </c>
      <c r="Z1334" s="25">
        <v>0</v>
      </c>
      <c r="AA1334" s="9">
        <v>0</v>
      </c>
      <c r="AB1334" s="25">
        <v>1</v>
      </c>
      <c r="AC1334" s="17">
        <v>1984</v>
      </c>
      <c r="AD1334" s="27">
        <v>0.19</v>
      </c>
      <c r="AE1334" s="27">
        <v>0.63</v>
      </c>
      <c r="AF1334" s="27">
        <f t="shared" si="217"/>
        <v>0.09</v>
      </c>
      <c r="AG1334" s="27">
        <f t="shared" si="217"/>
        <v>0.09</v>
      </c>
      <c r="AH1334" s="33">
        <v>0.91</v>
      </c>
      <c r="AI1334" s="15">
        <v>0.09</v>
      </c>
      <c r="AJ1334" s="27">
        <v>0.55000000000000004</v>
      </c>
      <c r="AK1334" s="31">
        <v>0.45</v>
      </c>
      <c r="AL1334" t="s">
        <v>87</v>
      </c>
      <c r="AM1334" s="31" t="s">
        <v>87</v>
      </c>
      <c r="AN1334">
        <v>0</v>
      </c>
      <c r="AO1334" s="15">
        <v>1</v>
      </c>
      <c r="AP1334" t="s">
        <v>87</v>
      </c>
      <c r="AQ1334" s="15" t="s">
        <v>87</v>
      </c>
      <c r="AR1334" s="15" t="s">
        <v>151</v>
      </c>
      <c r="AS1334">
        <v>1</v>
      </c>
      <c r="AT1334">
        <v>0</v>
      </c>
      <c r="AU1334">
        <v>0</v>
      </c>
      <c r="AV1334">
        <v>0</v>
      </c>
      <c r="AW1334">
        <v>0</v>
      </c>
      <c r="AX1334">
        <v>0</v>
      </c>
      <c r="AY1334" s="15">
        <v>0</v>
      </c>
      <c r="AZ1334">
        <v>1</v>
      </c>
      <c r="BA1334">
        <v>0</v>
      </c>
      <c r="BB1334" s="15">
        <v>0</v>
      </c>
      <c r="BC1334" t="s">
        <v>87</v>
      </c>
      <c r="BD1334">
        <v>1702</v>
      </c>
      <c r="BE1334" s="21">
        <v>0.92400000000000004</v>
      </c>
      <c r="BF1334" s="21">
        <v>46.47</v>
      </c>
      <c r="BG1334">
        <v>0</v>
      </c>
      <c r="BH1334">
        <v>0</v>
      </c>
      <c r="BI1334">
        <v>1</v>
      </c>
      <c r="BJ1334">
        <v>0</v>
      </c>
      <c r="BK1334">
        <v>0</v>
      </c>
      <c r="BL1334" s="15">
        <v>0</v>
      </c>
      <c r="BM1334">
        <v>0</v>
      </c>
      <c r="BN1334">
        <v>0</v>
      </c>
      <c r="BO1334">
        <v>0</v>
      </c>
      <c r="BP1334" s="15">
        <v>1</v>
      </c>
      <c r="BQ1334">
        <v>0</v>
      </c>
      <c r="BR1334">
        <v>0</v>
      </c>
      <c r="BS1334" s="15">
        <v>0</v>
      </c>
      <c r="BT1334">
        <v>1</v>
      </c>
      <c r="BU1334">
        <v>0</v>
      </c>
      <c r="BV1334">
        <v>0</v>
      </c>
      <c r="BW1334">
        <v>0</v>
      </c>
      <c r="BX1334">
        <v>0</v>
      </c>
      <c r="BY1334">
        <v>0</v>
      </c>
      <c r="BZ1334">
        <v>1</v>
      </c>
      <c r="CA1334">
        <v>0</v>
      </c>
      <c r="CB1334">
        <v>0</v>
      </c>
      <c r="CC1334">
        <v>0</v>
      </c>
      <c r="CD1334">
        <v>0</v>
      </c>
      <c r="CE1334" s="15">
        <v>0</v>
      </c>
      <c r="CF1334">
        <v>4.3029999999999999</v>
      </c>
      <c r="CG1334">
        <v>252</v>
      </c>
      <c r="CH1334">
        <v>1</v>
      </c>
      <c r="CI1334">
        <v>0</v>
      </c>
      <c r="CJ1334">
        <v>31</v>
      </c>
      <c r="CK1334" s="28" t="s">
        <v>80</v>
      </c>
    </row>
    <row r="1335" spans="1:89" x14ac:dyDescent="0.35">
      <c r="A1335">
        <v>1334</v>
      </c>
      <c r="B1335">
        <v>85</v>
      </c>
      <c r="C1335" s="21" t="s">
        <v>254</v>
      </c>
      <c r="D1335" s="11">
        <v>-0.2</v>
      </c>
      <c r="E1335" s="12">
        <v>5.2</v>
      </c>
      <c r="F1335" s="7">
        <f t="shared" si="214"/>
        <v>-3.8461538461538464E-2</v>
      </c>
      <c r="G1335" s="8">
        <v>0</v>
      </c>
      <c r="H1335" s="9">
        <v>0</v>
      </c>
      <c r="I1335" s="9">
        <v>0</v>
      </c>
      <c r="J1335" s="9">
        <v>1</v>
      </c>
      <c r="K1335" s="9">
        <v>0</v>
      </c>
      <c r="L1335" s="8">
        <v>53186</v>
      </c>
      <c r="M1335" s="9">
        <v>3</v>
      </c>
      <c r="N1335" s="9">
        <f t="shared" si="206"/>
        <v>53182</v>
      </c>
      <c r="O1335" s="9">
        <f t="shared" si="207"/>
        <v>15</v>
      </c>
      <c r="P1335" s="7">
        <f t="shared" si="215"/>
        <v>6.21</v>
      </c>
      <c r="Q1335" s="7">
        <f t="shared" si="216"/>
        <v>34.26</v>
      </c>
      <c r="R1335" s="9">
        <v>1</v>
      </c>
      <c r="S1335" s="9">
        <v>0</v>
      </c>
      <c r="T1335" s="9">
        <v>1</v>
      </c>
      <c r="U1335" s="9">
        <v>0</v>
      </c>
      <c r="V1335" s="9">
        <v>0</v>
      </c>
      <c r="W1335" s="25">
        <v>0</v>
      </c>
      <c r="X1335" s="9">
        <v>0</v>
      </c>
      <c r="Y1335" s="9">
        <v>1</v>
      </c>
      <c r="Z1335" s="25">
        <v>0</v>
      </c>
      <c r="AA1335" s="9">
        <v>0</v>
      </c>
      <c r="AB1335" s="25">
        <v>1</v>
      </c>
      <c r="AC1335" s="17">
        <v>1984</v>
      </c>
      <c r="AD1335" s="27">
        <v>0.19</v>
      </c>
      <c r="AE1335" s="27">
        <v>0.63</v>
      </c>
      <c r="AF1335" s="27">
        <f t="shared" si="217"/>
        <v>0.09</v>
      </c>
      <c r="AG1335" s="27">
        <f t="shared" si="217"/>
        <v>0.09</v>
      </c>
      <c r="AH1335" s="33">
        <v>0.91</v>
      </c>
      <c r="AI1335" s="15">
        <v>0.09</v>
      </c>
      <c r="AJ1335" s="27">
        <v>0.55000000000000004</v>
      </c>
      <c r="AK1335" s="31">
        <v>0.45</v>
      </c>
      <c r="AL1335" t="s">
        <v>87</v>
      </c>
      <c r="AM1335" s="31" t="s">
        <v>87</v>
      </c>
      <c r="AN1335">
        <v>0</v>
      </c>
      <c r="AO1335" s="15">
        <v>1</v>
      </c>
      <c r="AP1335" t="s">
        <v>87</v>
      </c>
      <c r="AQ1335" s="15" t="s">
        <v>87</v>
      </c>
      <c r="AR1335" s="15" t="s">
        <v>151</v>
      </c>
      <c r="AS1335">
        <v>1</v>
      </c>
      <c r="AT1335">
        <v>0</v>
      </c>
      <c r="AU1335">
        <v>0</v>
      </c>
      <c r="AV1335">
        <v>0</v>
      </c>
      <c r="AW1335">
        <v>0</v>
      </c>
      <c r="AX1335">
        <v>0</v>
      </c>
      <c r="AY1335" s="15">
        <v>0</v>
      </c>
      <c r="AZ1335">
        <v>1</v>
      </c>
      <c r="BA1335">
        <v>0</v>
      </c>
      <c r="BB1335" s="15">
        <v>0</v>
      </c>
      <c r="BC1335" t="s">
        <v>87</v>
      </c>
      <c r="BD1335">
        <v>1702</v>
      </c>
      <c r="BE1335" s="21">
        <v>0.92400000000000004</v>
      </c>
      <c r="BF1335" s="21">
        <v>46.47</v>
      </c>
      <c r="BG1335">
        <v>0</v>
      </c>
      <c r="BH1335">
        <v>0</v>
      </c>
      <c r="BI1335">
        <v>1</v>
      </c>
      <c r="BJ1335">
        <v>0</v>
      </c>
      <c r="BK1335">
        <v>0</v>
      </c>
      <c r="BL1335" s="15">
        <v>0</v>
      </c>
      <c r="BM1335">
        <v>0</v>
      </c>
      <c r="BN1335">
        <v>0</v>
      </c>
      <c r="BO1335">
        <v>0</v>
      </c>
      <c r="BP1335" s="15">
        <v>1</v>
      </c>
      <c r="BQ1335">
        <v>0</v>
      </c>
      <c r="BR1335">
        <v>0</v>
      </c>
      <c r="BS1335" s="15">
        <v>0</v>
      </c>
      <c r="BT1335">
        <v>1</v>
      </c>
      <c r="BU1335">
        <v>0</v>
      </c>
      <c r="BV1335">
        <v>0</v>
      </c>
      <c r="BW1335">
        <v>0</v>
      </c>
      <c r="BX1335">
        <v>0</v>
      </c>
      <c r="BY1335">
        <v>0</v>
      </c>
      <c r="BZ1335">
        <v>1</v>
      </c>
      <c r="CA1335">
        <v>0</v>
      </c>
      <c r="CB1335">
        <v>0</v>
      </c>
      <c r="CC1335">
        <v>0</v>
      </c>
      <c r="CD1335">
        <v>0</v>
      </c>
      <c r="CE1335" s="15">
        <v>0</v>
      </c>
      <c r="CF1335">
        <v>4.3029999999999999</v>
      </c>
      <c r="CG1335">
        <v>252</v>
      </c>
      <c r="CH1335">
        <v>1</v>
      </c>
      <c r="CI1335">
        <v>0</v>
      </c>
      <c r="CJ1335">
        <v>31</v>
      </c>
      <c r="CK1335" s="28" t="s">
        <v>80</v>
      </c>
    </row>
    <row r="1336" spans="1:89" x14ac:dyDescent="0.35">
      <c r="A1336">
        <v>1335</v>
      </c>
      <c r="B1336">
        <v>85</v>
      </c>
      <c r="C1336" s="21" t="s">
        <v>254</v>
      </c>
      <c r="D1336" s="11">
        <v>2.2000000000000002</v>
      </c>
      <c r="E1336" s="12">
        <v>7</v>
      </c>
      <c r="F1336" s="7">
        <f t="shared" si="214"/>
        <v>0.31428571428571433</v>
      </c>
      <c r="G1336" s="8">
        <v>0</v>
      </c>
      <c r="H1336" s="9">
        <v>0</v>
      </c>
      <c r="I1336" s="9">
        <v>0</v>
      </c>
      <c r="J1336" s="9">
        <v>1</v>
      </c>
      <c r="K1336" s="9">
        <v>0</v>
      </c>
      <c r="L1336" s="8">
        <v>55088</v>
      </c>
      <c r="M1336" s="9">
        <v>5</v>
      </c>
      <c r="N1336" s="9">
        <f t="shared" si="206"/>
        <v>55082</v>
      </c>
      <c r="O1336" s="9">
        <f t="shared" si="207"/>
        <v>15</v>
      </c>
      <c r="P1336" s="7">
        <f t="shared" si="215"/>
        <v>6.21</v>
      </c>
      <c r="Q1336" s="7">
        <f t="shared" si="216"/>
        <v>34.26</v>
      </c>
      <c r="R1336" s="9">
        <v>1</v>
      </c>
      <c r="S1336" s="9">
        <v>0</v>
      </c>
      <c r="T1336" s="9">
        <v>1</v>
      </c>
      <c r="U1336" s="9">
        <v>0</v>
      </c>
      <c r="V1336" s="9">
        <v>0</v>
      </c>
      <c r="W1336" s="25">
        <v>0</v>
      </c>
      <c r="X1336" s="9">
        <v>0</v>
      </c>
      <c r="Y1336" s="9">
        <v>1</v>
      </c>
      <c r="Z1336" s="25">
        <v>0</v>
      </c>
      <c r="AA1336" s="9">
        <v>0</v>
      </c>
      <c r="AB1336" s="25">
        <v>1</v>
      </c>
      <c r="AC1336" s="17">
        <v>1984</v>
      </c>
      <c r="AD1336" s="27">
        <v>0.19</v>
      </c>
      <c r="AE1336" s="27">
        <v>0.63</v>
      </c>
      <c r="AF1336" s="27">
        <f t="shared" si="217"/>
        <v>0.09</v>
      </c>
      <c r="AG1336" s="27">
        <f t="shared" si="217"/>
        <v>0.09</v>
      </c>
      <c r="AH1336" s="33">
        <v>0.91</v>
      </c>
      <c r="AI1336" s="15">
        <v>0.09</v>
      </c>
      <c r="AJ1336" s="27">
        <v>0.55000000000000004</v>
      </c>
      <c r="AK1336" s="31">
        <v>0.45</v>
      </c>
      <c r="AL1336" t="s">
        <v>87</v>
      </c>
      <c r="AM1336" s="31" t="s">
        <v>87</v>
      </c>
      <c r="AN1336">
        <v>0</v>
      </c>
      <c r="AO1336" s="15">
        <v>1</v>
      </c>
      <c r="AP1336" t="s">
        <v>87</v>
      </c>
      <c r="AQ1336" s="15" t="s">
        <v>87</v>
      </c>
      <c r="AR1336" s="15" t="s">
        <v>151</v>
      </c>
      <c r="AS1336">
        <v>1</v>
      </c>
      <c r="AT1336">
        <v>0</v>
      </c>
      <c r="AU1336">
        <v>0</v>
      </c>
      <c r="AV1336">
        <v>0</v>
      </c>
      <c r="AW1336">
        <v>0</v>
      </c>
      <c r="AX1336">
        <v>0</v>
      </c>
      <c r="AY1336" s="15">
        <v>0</v>
      </c>
      <c r="AZ1336">
        <v>1</v>
      </c>
      <c r="BA1336">
        <v>0</v>
      </c>
      <c r="BB1336" s="15">
        <v>0</v>
      </c>
      <c r="BC1336" t="s">
        <v>87</v>
      </c>
      <c r="BD1336">
        <v>1702</v>
      </c>
      <c r="BE1336" s="21">
        <v>0.92400000000000004</v>
      </c>
      <c r="BF1336" s="21">
        <v>46.47</v>
      </c>
      <c r="BG1336">
        <v>0</v>
      </c>
      <c r="BH1336">
        <v>0</v>
      </c>
      <c r="BI1336">
        <v>1</v>
      </c>
      <c r="BJ1336">
        <v>0</v>
      </c>
      <c r="BK1336">
        <v>0</v>
      </c>
      <c r="BL1336" s="15">
        <v>0</v>
      </c>
      <c r="BM1336">
        <v>0</v>
      </c>
      <c r="BN1336">
        <v>0</v>
      </c>
      <c r="BO1336">
        <v>0</v>
      </c>
      <c r="BP1336" s="15">
        <v>1</v>
      </c>
      <c r="BQ1336">
        <v>0</v>
      </c>
      <c r="BR1336">
        <v>0</v>
      </c>
      <c r="BS1336" s="15">
        <v>0</v>
      </c>
      <c r="BT1336">
        <v>1</v>
      </c>
      <c r="BU1336">
        <v>0</v>
      </c>
      <c r="BV1336">
        <v>0</v>
      </c>
      <c r="BW1336">
        <v>0</v>
      </c>
      <c r="BX1336">
        <v>0</v>
      </c>
      <c r="BY1336">
        <v>0</v>
      </c>
      <c r="BZ1336">
        <v>1</v>
      </c>
      <c r="CA1336">
        <v>0</v>
      </c>
      <c r="CB1336">
        <v>0</v>
      </c>
      <c r="CC1336">
        <v>0</v>
      </c>
      <c r="CD1336">
        <v>0</v>
      </c>
      <c r="CE1336" s="15">
        <v>0</v>
      </c>
      <c r="CF1336">
        <v>4.3029999999999999</v>
      </c>
      <c r="CG1336">
        <v>252</v>
      </c>
      <c r="CH1336">
        <v>1</v>
      </c>
      <c r="CI1336">
        <v>0</v>
      </c>
      <c r="CJ1336">
        <v>31</v>
      </c>
      <c r="CK1336" s="28" t="s">
        <v>80</v>
      </c>
    </row>
    <row r="1337" spans="1:89" x14ac:dyDescent="0.35">
      <c r="A1337">
        <v>1336</v>
      </c>
      <c r="B1337">
        <v>85</v>
      </c>
      <c r="C1337" s="21" t="s">
        <v>254</v>
      </c>
      <c r="D1337" s="11">
        <v>6.2</v>
      </c>
      <c r="E1337" s="12">
        <v>4.9000000000000004</v>
      </c>
      <c r="F1337" s="7">
        <f t="shared" si="214"/>
        <v>1.2653061224489794</v>
      </c>
      <c r="G1337" s="8">
        <v>0</v>
      </c>
      <c r="H1337" s="9">
        <v>0</v>
      </c>
      <c r="I1337" s="9">
        <v>0</v>
      </c>
      <c r="J1337" s="9">
        <v>1</v>
      </c>
      <c r="K1337" s="9">
        <v>0</v>
      </c>
      <c r="L1337" s="8">
        <v>55088</v>
      </c>
      <c r="M1337" s="9">
        <v>3</v>
      </c>
      <c r="N1337" s="9">
        <f t="shared" si="206"/>
        <v>55084</v>
      </c>
      <c r="O1337" s="9">
        <f t="shared" si="207"/>
        <v>15</v>
      </c>
      <c r="P1337" s="7">
        <f t="shared" si="215"/>
        <v>6.21</v>
      </c>
      <c r="Q1337" s="7">
        <f t="shared" si="216"/>
        <v>34.26</v>
      </c>
      <c r="R1337" s="9">
        <v>1</v>
      </c>
      <c r="S1337" s="9">
        <v>0</v>
      </c>
      <c r="T1337" s="9">
        <v>1</v>
      </c>
      <c r="U1337" s="9">
        <v>0</v>
      </c>
      <c r="V1337" s="9">
        <v>0</v>
      </c>
      <c r="W1337" s="25">
        <v>0</v>
      </c>
      <c r="X1337" s="9">
        <v>0</v>
      </c>
      <c r="Y1337" s="9">
        <v>1</v>
      </c>
      <c r="Z1337" s="25">
        <v>0</v>
      </c>
      <c r="AA1337" s="9">
        <v>0</v>
      </c>
      <c r="AB1337" s="25">
        <v>1</v>
      </c>
      <c r="AC1337" s="17">
        <v>1984</v>
      </c>
      <c r="AD1337" s="27">
        <v>0.19</v>
      </c>
      <c r="AE1337" s="27">
        <v>0.63</v>
      </c>
      <c r="AF1337" s="27">
        <f t="shared" si="217"/>
        <v>0.09</v>
      </c>
      <c r="AG1337" s="27">
        <f t="shared" si="217"/>
        <v>0.09</v>
      </c>
      <c r="AH1337" s="33">
        <v>0.91</v>
      </c>
      <c r="AI1337" s="15">
        <v>0.09</v>
      </c>
      <c r="AJ1337" s="27">
        <v>0.55000000000000004</v>
      </c>
      <c r="AK1337" s="31">
        <v>0.45</v>
      </c>
      <c r="AL1337" t="s">
        <v>87</v>
      </c>
      <c r="AM1337" s="31" t="s">
        <v>87</v>
      </c>
      <c r="AN1337">
        <v>0</v>
      </c>
      <c r="AO1337" s="15">
        <v>1</v>
      </c>
      <c r="AP1337" t="s">
        <v>87</v>
      </c>
      <c r="AQ1337" s="15" t="s">
        <v>87</v>
      </c>
      <c r="AR1337" s="15" t="s">
        <v>151</v>
      </c>
      <c r="AS1337">
        <v>1</v>
      </c>
      <c r="AT1337">
        <v>0</v>
      </c>
      <c r="AU1337">
        <v>0</v>
      </c>
      <c r="AV1337">
        <v>0</v>
      </c>
      <c r="AW1337">
        <v>0</v>
      </c>
      <c r="AX1337">
        <v>0</v>
      </c>
      <c r="AY1337" s="15">
        <v>0</v>
      </c>
      <c r="AZ1337">
        <v>1</v>
      </c>
      <c r="BA1337">
        <v>0</v>
      </c>
      <c r="BB1337" s="15">
        <v>0</v>
      </c>
      <c r="BC1337" t="s">
        <v>87</v>
      </c>
      <c r="BD1337">
        <v>1702</v>
      </c>
      <c r="BE1337" s="21">
        <v>0.92400000000000004</v>
      </c>
      <c r="BF1337" s="21">
        <v>46.47</v>
      </c>
      <c r="BG1337">
        <v>0</v>
      </c>
      <c r="BH1337">
        <v>0</v>
      </c>
      <c r="BI1337">
        <v>1</v>
      </c>
      <c r="BJ1337">
        <v>0</v>
      </c>
      <c r="BK1337">
        <v>0</v>
      </c>
      <c r="BL1337" s="15">
        <v>0</v>
      </c>
      <c r="BM1337">
        <v>0</v>
      </c>
      <c r="BN1337">
        <v>0</v>
      </c>
      <c r="BO1337">
        <v>0</v>
      </c>
      <c r="BP1337" s="15">
        <v>1</v>
      </c>
      <c r="BQ1337">
        <v>0</v>
      </c>
      <c r="BR1337">
        <v>0</v>
      </c>
      <c r="BS1337" s="15">
        <v>0</v>
      </c>
      <c r="BT1337">
        <v>1</v>
      </c>
      <c r="BU1337">
        <v>0</v>
      </c>
      <c r="BV1337">
        <v>0</v>
      </c>
      <c r="BW1337">
        <v>0</v>
      </c>
      <c r="BX1337">
        <v>0</v>
      </c>
      <c r="BY1337">
        <v>0</v>
      </c>
      <c r="BZ1337">
        <v>0</v>
      </c>
      <c r="CA1337">
        <v>0</v>
      </c>
      <c r="CB1337">
        <v>0</v>
      </c>
      <c r="CC1337">
        <v>0</v>
      </c>
      <c r="CD1337">
        <v>0</v>
      </c>
      <c r="CE1337" s="15">
        <v>0</v>
      </c>
      <c r="CF1337">
        <v>4.3029999999999999</v>
      </c>
      <c r="CG1337">
        <v>252</v>
      </c>
      <c r="CH1337">
        <v>1</v>
      </c>
      <c r="CI1337">
        <v>0</v>
      </c>
      <c r="CJ1337">
        <v>31</v>
      </c>
      <c r="CK1337" s="28" t="s">
        <v>80</v>
      </c>
    </row>
    <row r="1338" spans="1:89" x14ac:dyDescent="0.35">
      <c r="A1338">
        <v>1337</v>
      </c>
      <c r="B1338">
        <v>85</v>
      </c>
      <c r="C1338" s="21" t="s">
        <v>254</v>
      </c>
      <c r="D1338" s="11">
        <v>2.5</v>
      </c>
      <c r="E1338" s="12">
        <v>2.7</v>
      </c>
      <c r="F1338" s="7">
        <f t="shared" si="214"/>
        <v>0.92592592592592582</v>
      </c>
      <c r="G1338" s="8">
        <v>0</v>
      </c>
      <c r="H1338" s="9">
        <v>0</v>
      </c>
      <c r="I1338" s="9">
        <v>0</v>
      </c>
      <c r="J1338" s="9">
        <v>1</v>
      </c>
      <c r="K1338" s="9">
        <v>0</v>
      </c>
      <c r="L1338" s="8">
        <v>85766</v>
      </c>
      <c r="M1338" s="9">
        <v>2</v>
      </c>
      <c r="N1338" s="9">
        <f t="shared" si="206"/>
        <v>85763</v>
      </c>
      <c r="O1338" s="9">
        <f t="shared" si="207"/>
        <v>15</v>
      </c>
      <c r="P1338" s="7">
        <f t="shared" si="215"/>
        <v>6.21</v>
      </c>
      <c r="Q1338" s="7">
        <f t="shared" si="216"/>
        <v>34.26</v>
      </c>
      <c r="R1338" s="9">
        <v>1</v>
      </c>
      <c r="S1338" s="9">
        <v>0</v>
      </c>
      <c r="T1338" s="9">
        <v>1</v>
      </c>
      <c r="U1338" s="9">
        <v>0</v>
      </c>
      <c r="V1338" s="9">
        <v>0</v>
      </c>
      <c r="W1338" s="25">
        <v>0</v>
      </c>
      <c r="X1338" s="9">
        <v>0</v>
      </c>
      <c r="Y1338" s="9">
        <v>1</v>
      </c>
      <c r="Z1338" s="25">
        <v>0</v>
      </c>
      <c r="AA1338" s="9">
        <v>0</v>
      </c>
      <c r="AB1338" s="25">
        <v>1</v>
      </c>
      <c r="AC1338" s="17">
        <v>1984</v>
      </c>
      <c r="AD1338" s="27">
        <v>0.19</v>
      </c>
      <c r="AE1338" s="27">
        <v>0.63</v>
      </c>
      <c r="AF1338" s="27">
        <f t="shared" si="217"/>
        <v>0.09</v>
      </c>
      <c r="AG1338" s="27">
        <f t="shared" si="217"/>
        <v>0.09</v>
      </c>
      <c r="AH1338" s="33">
        <v>0.91</v>
      </c>
      <c r="AI1338" s="15">
        <v>0.09</v>
      </c>
      <c r="AJ1338" s="27">
        <v>0.55000000000000004</v>
      </c>
      <c r="AK1338" s="31">
        <v>0.45</v>
      </c>
      <c r="AL1338" t="s">
        <v>87</v>
      </c>
      <c r="AM1338" s="31" t="s">
        <v>87</v>
      </c>
      <c r="AN1338">
        <v>0</v>
      </c>
      <c r="AO1338" s="15">
        <v>1</v>
      </c>
      <c r="AP1338" t="s">
        <v>87</v>
      </c>
      <c r="AQ1338" s="15" t="s">
        <v>87</v>
      </c>
      <c r="AR1338" s="15" t="s">
        <v>151</v>
      </c>
      <c r="AS1338">
        <v>1</v>
      </c>
      <c r="AT1338">
        <v>0</v>
      </c>
      <c r="AU1338">
        <v>0</v>
      </c>
      <c r="AV1338">
        <v>0</v>
      </c>
      <c r="AW1338">
        <v>0</v>
      </c>
      <c r="AX1338">
        <v>0</v>
      </c>
      <c r="AY1338" s="15">
        <v>0</v>
      </c>
      <c r="AZ1338">
        <v>1</v>
      </c>
      <c r="BA1338">
        <v>0</v>
      </c>
      <c r="BB1338" s="15">
        <v>0</v>
      </c>
      <c r="BC1338" t="s">
        <v>87</v>
      </c>
      <c r="BD1338">
        <v>1702</v>
      </c>
      <c r="BE1338" s="21">
        <v>0.92400000000000004</v>
      </c>
      <c r="BF1338" s="21">
        <v>46.47</v>
      </c>
      <c r="BG1338">
        <v>0</v>
      </c>
      <c r="BH1338">
        <v>0</v>
      </c>
      <c r="BI1338">
        <v>1</v>
      </c>
      <c r="BJ1338">
        <v>0</v>
      </c>
      <c r="BK1338">
        <v>0</v>
      </c>
      <c r="BL1338" s="15">
        <v>0</v>
      </c>
      <c r="BM1338">
        <v>0</v>
      </c>
      <c r="BN1338">
        <v>0</v>
      </c>
      <c r="BO1338">
        <v>0</v>
      </c>
      <c r="BP1338" s="15">
        <v>1</v>
      </c>
      <c r="BQ1338">
        <v>0</v>
      </c>
      <c r="BR1338">
        <v>0</v>
      </c>
      <c r="BS1338" s="15">
        <v>0</v>
      </c>
      <c r="BT1338">
        <v>1</v>
      </c>
      <c r="BU1338">
        <v>0</v>
      </c>
      <c r="BV1338">
        <v>0</v>
      </c>
      <c r="BW1338">
        <v>0</v>
      </c>
      <c r="BX1338">
        <v>0</v>
      </c>
      <c r="BY1338">
        <v>0</v>
      </c>
      <c r="BZ1338">
        <v>1</v>
      </c>
      <c r="CA1338">
        <v>0</v>
      </c>
      <c r="CB1338">
        <v>0</v>
      </c>
      <c r="CC1338">
        <v>0</v>
      </c>
      <c r="CD1338">
        <v>0</v>
      </c>
      <c r="CE1338" s="15">
        <v>0</v>
      </c>
      <c r="CF1338">
        <v>4.3029999999999999</v>
      </c>
      <c r="CG1338">
        <v>252</v>
      </c>
      <c r="CH1338">
        <v>1</v>
      </c>
      <c r="CI1338">
        <v>0</v>
      </c>
      <c r="CJ1338">
        <v>31</v>
      </c>
      <c r="CK1338" s="28" t="s">
        <v>80</v>
      </c>
    </row>
    <row r="1339" spans="1:89" x14ac:dyDescent="0.35">
      <c r="A1339">
        <v>1338</v>
      </c>
      <c r="B1339">
        <v>85</v>
      </c>
      <c r="C1339" s="21" t="s">
        <v>254</v>
      </c>
      <c r="D1339" s="11">
        <v>1.2</v>
      </c>
      <c r="E1339" s="12">
        <v>4.8</v>
      </c>
      <c r="F1339" s="7">
        <f t="shared" si="214"/>
        <v>0.25</v>
      </c>
      <c r="G1339" s="8">
        <v>0</v>
      </c>
      <c r="H1339" s="9">
        <v>0</v>
      </c>
      <c r="I1339" s="9">
        <v>0</v>
      </c>
      <c r="J1339" s="9">
        <v>1</v>
      </c>
      <c r="K1339" s="9">
        <v>0</v>
      </c>
      <c r="L1339" s="8">
        <v>53502</v>
      </c>
      <c r="M1339" s="9">
        <v>2</v>
      </c>
      <c r="N1339" s="9">
        <f t="shared" si="206"/>
        <v>53499</v>
      </c>
      <c r="O1339" s="9">
        <f t="shared" si="207"/>
        <v>15</v>
      </c>
      <c r="P1339" s="7">
        <f t="shared" si="215"/>
        <v>6.21</v>
      </c>
      <c r="Q1339" s="7">
        <f t="shared" si="216"/>
        <v>34.26</v>
      </c>
      <c r="R1339" s="9">
        <v>1</v>
      </c>
      <c r="S1339" s="9">
        <v>0</v>
      </c>
      <c r="T1339" s="9">
        <v>1</v>
      </c>
      <c r="U1339" s="9">
        <v>0</v>
      </c>
      <c r="V1339" s="9">
        <v>0</v>
      </c>
      <c r="W1339" s="25">
        <v>0</v>
      </c>
      <c r="X1339" s="9">
        <v>0</v>
      </c>
      <c r="Y1339" s="9">
        <v>1</v>
      </c>
      <c r="Z1339" s="25">
        <v>0</v>
      </c>
      <c r="AA1339" s="9">
        <v>0</v>
      </c>
      <c r="AB1339" s="25">
        <v>1</v>
      </c>
      <c r="AC1339" s="17">
        <v>1984</v>
      </c>
      <c r="AD1339" s="27">
        <v>0.19</v>
      </c>
      <c r="AE1339" s="27">
        <v>0.63</v>
      </c>
      <c r="AF1339" s="27">
        <f t="shared" si="217"/>
        <v>0.09</v>
      </c>
      <c r="AG1339" s="27">
        <f t="shared" si="217"/>
        <v>0.09</v>
      </c>
      <c r="AH1339" s="33">
        <v>0.91</v>
      </c>
      <c r="AI1339" s="15">
        <v>0.09</v>
      </c>
      <c r="AJ1339" s="27">
        <v>0.55000000000000004</v>
      </c>
      <c r="AK1339" s="31">
        <v>0.45</v>
      </c>
      <c r="AL1339" t="s">
        <v>87</v>
      </c>
      <c r="AM1339" s="31" t="s">
        <v>87</v>
      </c>
      <c r="AN1339">
        <v>0</v>
      </c>
      <c r="AO1339" s="15">
        <v>1</v>
      </c>
      <c r="AP1339" t="s">
        <v>87</v>
      </c>
      <c r="AQ1339" s="15" t="s">
        <v>87</v>
      </c>
      <c r="AR1339" s="15" t="s">
        <v>151</v>
      </c>
      <c r="AS1339">
        <v>1</v>
      </c>
      <c r="AT1339">
        <v>0</v>
      </c>
      <c r="AU1339">
        <v>0</v>
      </c>
      <c r="AV1339">
        <v>0</v>
      </c>
      <c r="AW1339">
        <v>0</v>
      </c>
      <c r="AX1339">
        <v>0</v>
      </c>
      <c r="AY1339" s="15">
        <v>0</v>
      </c>
      <c r="AZ1339">
        <v>1</v>
      </c>
      <c r="BA1339">
        <v>0</v>
      </c>
      <c r="BB1339" s="15">
        <v>0</v>
      </c>
      <c r="BC1339" t="s">
        <v>87</v>
      </c>
      <c r="BD1339">
        <v>1702</v>
      </c>
      <c r="BE1339" s="21">
        <v>0.92400000000000004</v>
      </c>
      <c r="BF1339" s="21">
        <v>46.47</v>
      </c>
      <c r="BG1339">
        <v>0</v>
      </c>
      <c r="BH1339">
        <v>0</v>
      </c>
      <c r="BI1339">
        <v>1</v>
      </c>
      <c r="BJ1339">
        <v>0</v>
      </c>
      <c r="BK1339">
        <v>0</v>
      </c>
      <c r="BL1339" s="15">
        <v>0</v>
      </c>
      <c r="BM1339">
        <v>0</v>
      </c>
      <c r="BN1339">
        <v>0</v>
      </c>
      <c r="BO1339">
        <v>0</v>
      </c>
      <c r="BP1339" s="15">
        <v>1</v>
      </c>
      <c r="BQ1339">
        <v>0</v>
      </c>
      <c r="BR1339">
        <v>0</v>
      </c>
      <c r="BS1339" s="15">
        <v>0</v>
      </c>
      <c r="BT1339">
        <v>1</v>
      </c>
      <c r="BU1339">
        <v>0</v>
      </c>
      <c r="BV1339">
        <v>0</v>
      </c>
      <c r="BW1339">
        <v>0</v>
      </c>
      <c r="BX1339">
        <v>0</v>
      </c>
      <c r="BY1339">
        <v>0</v>
      </c>
      <c r="BZ1339">
        <v>1</v>
      </c>
      <c r="CA1339">
        <v>0</v>
      </c>
      <c r="CB1339">
        <v>0</v>
      </c>
      <c r="CC1339">
        <v>0</v>
      </c>
      <c r="CD1339">
        <v>0</v>
      </c>
      <c r="CE1339" s="15">
        <v>0</v>
      </c>
      <c r="CF1339">
        <v>4.3029999999999999</v>
      </c>
      <c r="CG1339">
        <v>252</v>
      </c>
      <c r="CH1339">
        <v>1</v>
      </c>
      <c r="CI1339">
        <v>0</v>
      </c>
      <c r="CJ1339">
        <v>31</v>
      </c>
      <c r="CK1339" s="28" t="s">
        <v>80</v>
      </c>
    </row>
    <row r="1340" spans="1:89" x14ac:dyDescent="0.35">
      <c r="A1340">
        <v>1339</v>
      </c>
      <c r="B1340">
        <v>85</v>
      </c>
      <c r="C1340" s="21" t="s">
        <v>254</v>
      </c>
      <c r="D1340" s="11">
        <v>0.1</v>
      </c>
      <c r="E1340" s="12">
        <v>5.2</v>
      </c>
      <c r="F1340" s="7">
        <f t="shared" si="214"/>
        <v>1.9230769230769232E-2</v>
      </c>
      <c r="G1340" s="8">
        <v>0</v>
      </c>
      <c r="H1340" s="9">
        <v>0</v>
      </c>
      <c r="I1340" s="9">
        <v>0</v>
      </c>
      <c r="J1340" s="9">
        <v>1</v>
      </c>
      <c r="K1340" s="9">
        <v>0</v>
      </c>
      <c r="L1340" s="8">
        <v>53186</v>
      </c>
      <c r="M1340" s="9">
        <v>3</v>
      </c>
      <c r="N1340" s="9">
        <f t="shared" si="206"/>
        <v>53182</v>
      </c>
      <c r="O1340" s="9">
        <f t="shared" si="207"/>
        <v>15</v>
      </c>
      <c r="P1340" s="7">
        <f t="shared" si="215"/>
        <v>6.21</v>
      </c>
      <c r="Q1340" s="7">
        <f t="shared" si="216"/>
        <v>34.26</v>
      </c>
      <c r="R1340" s="9">
        <v>1</v>
      </c>
      <c r="S1340" s="9">
        <v>0</v>
      </c>
      <c r="T1340" s="9">
        <v>1</v>
      </c>
      <c r="U1340" s="9">
        <v>0</v>
      </c>
      <c r="V1340" s="9">
        <v>0</v>
      </c>
      <c r="W1340" s="25">
        <v>0</v>
      </c>
      <c r="X1340" s="9">
        <v>0</v>
      </c>
      <c r="Y1340" s="9">
        <v>1</v>
      </c>
      <c r="Z1340" s="25">
        <v>0</v>
      </c>
      <c r="AA1340" s="9">
        <v>0</v>
      </c>
      <c r="AB1340" s="25">
        <v>1</v>
      </c>
      <c r="AC1340" s="17">
        <v>1984</v>
      </c>
      <c r="AD1340" s="27">
        <v>0.19</v>
      </c>
      <c r="AE1340" s="27">
        <v>0.63</v>
      </c>
      <c r="AF1340" s="27">
        <f t="shared" si="217"/>
        <v>0.09</v>
      </c>
      <c r="AG1340" s="27">
        <f t="shared" si="217"/>
        <v>0.09</v>
      </c>
      <c r="AH1340" s="33">
        <v>0.91</v>
      </c>
      <c r="AI1340" s="15">
        <v>0.09</v>
      </c>
      <c r="AJ1340" s="27">
        <v>0.55000000000000004</v>
      </c>
      <c r="AK1340" s="31">
        <v>0.45</v>
      </c>
      <c r="AL1340" t="s">
        <v>87</v>
      </c>
      <c r="AM1340" s="31" t="s">
        <v>87</v>
      </c>
      <c r="AN1340">
        <v>0</v>
      </c>
      <c r="AO1340" s="15">
        <v>1</v>
      </c>
      <c r="AP1340" t="s">
        <v>87</v>
      </c>
      <c r="AQ1340" s="15" t="s">
        <v>87</v>
      </c>
      <c r="AR1340" s="15" t="s">
        <v>151</v>
      </c>
      <c r="AS1340">
        <v>1</v>
      </c>
      <c r="AT1340">
        <v>0</v>
      </c>
      <c r="AU1340">
        <v>0</v>
      </c>
      <c r="AV1340">
        <v>0</v>
      </c>
      <c r="AW1340">
        <v>0</v>
      </c>
      <c r="AX1340">
        <v>0</v>
      </c>
      <c r="AY1340" s="15">
        <v>0</v>
      </c>
      <c r="AZ1340">
        <v>1</v>
      </c>
      <c r="BA1340">
        <v>0</v>
      </c>
      <c r="BB1340" s="15">
        <v>0</v>
      </c>
      <c r="BC1340" t="s">
        <v>87</v>
      </c>
      <c r="BD1340">
        <v>1702</v>
      </c>
      <c r="BE1340" s="21">
        <v>0.92400000000000004</v>
      </c>
      <c r="BF1340" s="21">
        <v>46.47</v>
      </c>
      <c r="BG1340">
        <v>0</v>
      </c>
      <c r="BH1340">
        <v>0</v>
      </c>
      <c r="BI1340">
        <v>1</v>
      </c>
      <c r="BJ1340">
        <v>0</v>
      </c>
      <c r="BK1340">
        <v>0</v>
      </c>
      <c r="BL1340" s="15">
        <v>0</v>
      </c>
      <c r="BM1340">
        <v>0</v>
      </c>
      <c r="BN1340">
        <v>0</v>
      </c>
      <c r="BO1340">
        <v>0</v>
      </c>
      <c r="BP1340" s="15">
        <v>1</v>
      </c>
      <c r="BQ1340">
        <v>0</v>
      </c>
      <c r="BR1340">
        <v>0</v>
      </c>
      <c r="BS1340" s="15">
        <v>0</v>
      </c>
      <c r="BT1340">
        <v>1</v>
      </c>
      <c r="BU1340">
        <v>0</v>
      </c>
      <c r="BV1340">
        <v>0</v>
      </c>
      <c r="BW1340">
        <v>0</v>
      </c>
      <c r="BX1340">
        <v>0</v>
      </c>
      <c r="BY1340">
        <v>0</v>
      </c>
      <c r="BZ1340">
        <v>1</v>
      </c>
      <c r="CA1340">
        <v>0</v>
      </c>
      <c r="CB1340">
        <v>0</v>
      </c>
      <c r="CC1340">
        <v>0</v>
      </c>
      <c r="CD1340">
        <v>0</v>
      </c>
      <c r="CE1340" s="15">
        <v>0</v>
      </c>
      <c r="CF1340">
        <v>4.3029999999999999</v>
      </c>
      <c r="CG1340">
        <v>252</v>
      </c>
      <c r="CH1340">
        <v>1</v>
      </c>
      <c r="CI1340">
        <v>0</v>
      </c>
      <c r="CJ1340">
        <v>31</v>
      </c>
      <c r="CK1340" s="28" t="s">
        <v>80</v>
      </c>
    </row>
    <row r="1341" spans="1:89" x14ac:dyDescent="0.35">
      <c r="A1341">
        <v>1340</v>
      </c>
      <c r="B1341">
        <v>85</v>
      </c>
      <c r="C1341" s="21" t="s">
        <v>254</v>
      </c>
      <c r="D1341" s="11">
        <v>3.4</v>
      </c>
      <c r="E1341" s="12">
        <v>6.7</v>
      </c>
      <c r="F1341" s="7">
        <f t="shared" si="214"/>
        <v>0.5074626865671642</v>
      </c>
      <c r="G1341" s="8">
        <v>0</v>
      </c>
      <c r="H1341" s="9">
        <v>0</v>
      </c>
      <c r="I1341" s="9">
        <v>0</v>
      </c>
      <c r="J1341" s="9">
        <v>1</v>
      </c>
      <c r="K1341" s="9">
        <v>0</v>
      </c>
      <c r="L1341" s="8">
        <v>55088</v>
      </c>
      <c r="M1341" s="9">
        <v>5</v>
      </c>
      <c r="N1341" s="9">
        <f t="shared" si="206"/>
        <v>55082</v>
      </c>
      <c r="O1341" s="9">
        <f t="shared" si="207"/>
        <v>15</v>
      </c>
      <c r="P1341" s="7">
        <f t="shared" si="215"/>
        <v>6.21</v>
      </c>
      <c r="Q1341" s="7">
        <f t="shared" si="216"/>
        <v>34.26</v>
      </c>
      <c r="R1341" s="9">
        <v>1</v>
      </c>
      <c r="S1341" s="9">
        <v>0</v>
      </c>
      <c r="T1341" s="9">
        <v>1</v>
      </c>
      <c r="U1341" s="9">
        <v>0</v>
      </c>
      <c r="V1341" s="9">
        <v>0</v>
      </c>
      <c r="W1341" s="25">
        <v>0</v>
      </c>
      <c r="X1341" s="9">
        <v>0</v>
      </c>
      <c r="Y1341" s="9">
        <v>1</v>
      </c>
      <c r="Z1341" s="25">
        <v>0</v>
      </c>
      <c r="AA1341" s="9">
        <v>0</v>
      </c>
      <c r="AB1341" s="25">
        <v>1</v>
      </c>
      <c r="AC1341" s="17">
        <v>1984</v>
      </c>
      <c r="AD1341" s="27">
        <v>0.19</v>
      </c>
      <c r="AE1341" s="27">
        <v>0.63</v>
      </c>
      <c r="AF1341" s="27">
        <f t="shared" si="217"/>
        <v>0.09</v>
      </c>
      <c r="AG1341" s="27">
        <f t="shared" si="217"/>
        <v>0.09</v>
      </c>
      <c r="AH1341" s="33">
        <v>0.91</v>
      </c>
      <c r="AI1341" s="15">
        <v>0.09</v>
      </c>
      <c r="AJ1341" s="27">
        <v>0.55000000000000004</v>
      </c>
      <c r="AK1341" s="31">
        <v>0.45</v>
      </c>
      <c r="AL1341" t="s">
        <v>87</v>
      </c>
      <c r="AM1341" s="31" t="s">
        <v>87</v>
      </c>
      <c r="AN1341">
        <v>0</v>
      </c>
      <c r="AO1341" s="15">
        <v>1</v>
      </c>
      <c r="AP1341" t="s">
        <v>87</v>
      </c>
      <c r="AQ1341" s="15" t="s">
        <v>87</v>
      </c>
      <c r="AR1341" s="15" t="s">
        <v>151</v>
      </c>
      <c r="AS1341">
        <v>1</v>
      </c>
      <c r="AT1341">
        <v>0</v>
      </c>
      <c r="AU1341">
        <v>0</v>
      </c>
      <c r="AV1341">
        <v>0</v>
      </c>
      <c r="AW1341">
        <v>0</v>
      </c>
      <c r="AX1341">
        <v>0</v>
      </c>
      <c r="AY1341" s="15">
        <v>0</v>
      </c>
      <c r="AZ1341">
        <v>1</v>
      </c>
      <c r="BA1341">
        <v>0</v>
      </c>
      <c r="BB1341" s="15">
        <v>0</v>
      </c>
      <c r="BC1341" t="s">
        <v>87</v>
      </c>
      <c r="BD1341">
        <v>1702</v>
      </c>
      <c r="BE1341" s="21">
        <v>0.92400000000000004</v>
      </c>
      <c r="BF1341" s="21">
        <v>46.47</v>
      </c>
      <c r="BG1341">
        <v>0</v>
      </c>
      <c r="BH1341">
        <v>0</v>
      </c>
      <c r="BI1341">
        <v>1</v>
      </c>
      <c r="BJ1341">
        <v>0</v>
      </c>
      <c r="BK1341">
        <v>0</v>
      </c>
      <c r="BL1341" s="15">
        <v>0</v>
      </c>
      <c r="BM1341">
        <v>0</v>
      </c>
      <c r="BN1341">
        <v>0</v>
      </c>
      <c r="BO1341">
        <v>0</v>
      </c>
      <c r="BP1341" s="15">
        <v>1</v>
      </c>
      <c r="BQ1341">
        <v>0</v>
      </c>
      <c r="BR1341">
        <v>0</v>
      </c>
      <c r="BS1341" s="15">
        <v>0</v>
      </c>
      <c r="BT1341">
        <v>1</v>
      </c>
      <c r="BU1341">
        <v>0</v>
      </c>
      <c r="BV1341">
        <v>0</v>
      </c>
      <c r="BW1341">
        <v>0</v>
      </c>
      <c r="BX1341">
        <v>0</v>
      </c>
      <c r="BY1341">
        <v>0</v>
      </c>
      <c r="BZ1341">
        <v>1</v>
      </c>
      <c r="CA1341">
        <v>0</v>
      </c>
      <c r="CB1341">
        <v>0</v>
      </c>
      <c r="CC1341">
        <v>0</v>
      </c>
      <c r="CD1341">
        <v>0</v>
      </c>
      <c r="CE1341" s="15">
        <v>0</v>
      </c>
      <c r="CF1341">
        <v>4.3029999999999999</v>
      </c>
      <c r="CG1341">
        <v>252</v>
      </c>
      <c r="CH1341">
        <v>1</v>
      </c>
      <c r="CI1341">
        <v>0</v>
      </c>
      <c r="CJ1341">
        <v>31</v>
      </c>
      <c r="CK1341" s="28" t="s">
        <v>80</v>
      </c>
    </row>
    <row r="1342" spans="1:89" x14ac:dyDescent="0.35">
      <c r="A1342">
        <v>1341</v>
      </c>
      <c r="B1342">
        <v>85</v>
      </c>
      <c r="C1342" s="21" t="s">
        <v>254</v>
      </c>
      <c r="D1342" s="11">
        <v>7.2</v>
      </c>
      <c r="E1342" s="12">
        <v>5</v>
      </c>
      <c r="F1342" s="7">
        <f t="shared" si="214"/>
        <v>1.44</v>
      </c>
      <c r="G1342" s="8">
        <v>0</v>
      </c>
      <c r="H1342" s="9">
        <v>0</v>
      </c>
      <c r="I1342" s="9">
        <v>0</v>
      </c>
      <c r="J1342" s="9">
        <v>1</v>
      </c>
      <c r="K1342" s="9">
        <v>0</v>
      </c>
      <c r="L1342" s="8">
        <v>55088</v>
      </c>
      <c r="M1342" s="9">
        <v>3</v>
      </c>
      <c r="N1342" s="9">
        <f t="shared" si="206"/>
        <v>55084</v>
      </c>
      <c r="O1342" s="9">
        <f t="shared" si="207"/>
        <v>15</v>
      </c>
      <c r="P1342" s="7">
        <f t="shared" si="215"/>
        <v>6.21</v>
      </c>
      <c r="Q1342" s="7">
        <f t="shared" si="216"/>
        <v>34.26</v>
      </c>
      <c r="R1342" s="9">
        <v>1</v>
      </c>
      <c r="S1342" s="9">
        <v>0</v>
      </c>
      <c r="T1342" s="9">
        <v>1</v>
      </c>
      <c r="U1342" s="9">
        <v>0</v>
      </c>
      <c r="V1342" s="9">
        <v>0</v>
      </c>
      <c r="W1342" s="25">
        <v>0</v>
      </c>
      <c r="X1342" s="9">
        <v>0</v>
      </c>
      <c r="Y1342" s="9">
        <v>1</v>
      </c>
      <c r="Z1342" s="25">
        <v>0</v>
      </c>
      <c r="AA1342" s="9">
        <v>0</v>
      </c>
      <c r="AB1342" s="25">
        <v>1</v>
      </c>
      <c r="AC1342" s="17">
        <v>1984</v>
      </c>
      <c r="AD1342" s="27">
        <v>0.19</v>
      </c>
      <c r="AE1342" s="27">
        <v>0.63</v>
      </c>
      <c r="AF1342" s="27">
        <f t="shared" si="217"/>
        <v>0.09</v>
      </c>
      <c r="AG1342" s="27">
        <f t="shared" si="217"/>
        <v>0.09</v>
      </c>
      <c r="AH1342" s="33">
        <v>0.91</v>
      </c>
      <c r="AI1342" s="15">
        <v>0.09</v>
      </c>
      <c r="AJ1342" s="27">
        <v>0.55000000000000004</v>
      </c>
      <c r="AK1342" s="31">
        <v>0.45</v>
      </c>
      <c r="AL1342" t="s">
        <v>87</v>
      </c>
      <c r="AM1342" s="31" t="s">
        <v>87</v>
      </c>
      <c r="AN1342">
        <v>0</v>
      </c>
      <c r="AO1342" s="15">
        <v>1</v>
      </c>
      <c r="AP1342" t="s">
        <v>87</v>
      </c>
      <c r="AQ1342" s="15" t="s">
        <v>87</v>
      </c>
      <c r="AR1342" s="15" t="s">
        <v>151</v>
      </c>
      <c r="AS1342">
        <v>1</v>
      </c>
      <c r="AT1342">
        <v>0</v>
      </c>
      <c r="AU1342">
        <v>0</v>
      </c>
      <c r="AV1342">
        <v>0</v>
      </c>
      <c r="AW1342">
        <v>0</v>
      </c>
      <c r="AX1342">
        <v>0</v>
      </c>
      <c r="AY1342" s="15">
        <v>0</v>
      </c>
      <c r="AZ1342">
        <v>1</v>
      </c>
      <c r="BA1342">
        <v>0</v>
      </c>
      <c r="BB1342" s="15">
        <v>0</v>
      </c>
      <c r="BC1342" t="s">
        <v>87</v>
      </c>
      <c r="BD1342">
        <v>1702</v>
      </c>
      <c r="BE1342" s="21">
        <v>0.92400000000000004</v>
      </c>
      <c r="BF1342" s="21">
        <v>46.47</v>
      </c>
      <c r="BG1342">
        <v>0</v>
      </c>
      <c r="BH1342">
        <v>0</v>
      </c>
      <c r="BI1342">
        <v>1</v>
      </c>
      <c r="BJ1342">
        <v>0</v>
      </c>
      <c r="BK1342">
        <v>0</v>
      </c>
      <c r="BL1342" s="15">
        <v>0</v>
      </c>
      <c r="BM1342">
        <v>0</v>
      </c>
      <c r="BN1342">
        <v>0</v>
      </c>
      <c r="BO1342">
        <v>0</v>
      </c>
      <c r="BP1342" s="15">
        <v>1</v>
      </c>
      <c r="BQ1342">
        <v>0</v>
      </c>
      <c r="BR1342">
        <v>0</v>
      </c>
      <c r="BS1342" s="15">
        <v>0</v>
      </c>
      <c r="BT1342">
        <v>1</v>
      </c>
      <c r="BU1342">
        <v>0</v>
      </c>
      <c r="BV1342">
        <v>0</v>
      </c>
      <c r="BW1342">
        <v>0</v>
      </c>
      <c r="BX1342">
        <v>0</v>
      </c>
      <c r="BY1342">
        <v>0</v>
      </c>
      <c r="BZ1342">
        <v>0</v>
      </c>
      <c r="CA1342">
        <v>0</v>
      </c>
      <c r="CB1342">
        <v>0</v>
      </c>
      <c r="CC1342">
        <v>0</v>
      </c>
      <c r="CD1342">
        <v>0</v>
      </c>
      <c r="CE1342" s="15">
        <v>0</v>
      </c>
      <c r="CF1342">
        <v>4.3029999999999999</v>
      </c>
      <c r="CG1342">
        <v>252</v>
      </c>
      <c r="CH1342">
        <v>1</v>
      </c>
      <c r="CI1342">
        <v>0</v>
      </c>
      <c r="CJ1342">
        <v>31</v>
      </c>
      <c r="CK1342" s="28" t="s">
        <v>80</v>
      </c>
    </row>
    <row r="1343" spans="1:89" x14ac:dyDescent="0.35">
      <c r="A1343">
        <v>1342</v>
      </c>
      <c r="B1343">
        <v>86</v>
      </c>
      <c r="C1343" s="21" t="s">
        <v>255</v>
      </c>
      <c r="D1343" s="11">
        <v>8.1329403363969099</v>
      </c>
      <c r="E1343" s="12">
        <v>0.21512697316778789</v>
      </c>
      <c r="F1343" s="7">
        <v>37.805302685375658</v>
      </c>
      <c r="G1343" s="8">
        <v>0</v>
      </c>
      <c r="H1343" s="9">
        <v>0</v>
      </c>
      <c r="I1343" s="9">
        <v>0</v>
      </c>
      <c r="J1343" s="9">
        <v>1</v>
      </c>
      <c r="K1343" s="9">
        <v>0</v>
      </c>
      <c r="L1343" s="8">
        <v>15523</v>
      </c>
      <c r="M1343" s="9">
        <v>9</v>
      </c>
      <c r="N1343" s="9">
        <f t="shared" si="206"/>
        <v>15513</v>
      </c>
      <c r="O1343" s="9">
        <f t="shared" si="207"/>
        <v>7</v>
      </c>
      <c r="P1343" s="7">
        <f t="shared" ref="P1343:P1349" si="218">AD1343*0+AE1343*8+AF1343*11+AG1343*15</f>
        <v>5.56</v>
      </c>
      <c r="Q1343" s="7">
        <v>16.899999999999999</v>
      </c>
      <c r="R1343" s="9">
        <v>0</v>
      </c>
      <c r="S1343" s="9">
        <v>1</v>
      </c>
      <c r="T1343" s="9">
        <v>0</v>
      </c>
      <c r="U1343" s="9">
        <v>0</v>
      </c>
      <c r="V1343" s="9">
        <v>1</v>
      </c>
      <c r="W1343" s="25">
        <v>0</v>
      </c>
      <c r="X1343" s="9">
        <v>0</v>
      </c>
      <c r="Y1343" s="9">
        <v>0</v>
      </c>
      <c r="Z1343" s="25">
        <v>1</v>
      </c>
      <c r="AA1343" s="9">
        <v>1</v>
      </c>
      <c r="AB1343" s="25">
        <v>0</v>
      </c>
      <c r="AC1343" s="17">
        <v>1980</v>
      </c>
      <c r="AD1343" s="27">
        <v>0.37</v>
      </c>
      <c r="AE1343" s="27">
        <v>0.51</v>
      </c>
      <c r="AF1343" s="27">
        <v>0.08</v>
      </c>
      <c r="AG1343" s="34">
        <f t="shared" ref="AG1343:AG1349" si="219">1-AD1343-AE1343-AF1343</f>
        <v>3.9999999999999994E-2</v>
      </c>
      <c r="AH1343" s="33">
        <v>1</v>
      </c>
      <c r="AI1343" s="15">
        <v>0</v>
      </c>
      <c r="AJ1343" s="27">
        <v>1</v>
      </c>
      <c r="AK1343" s="31">
        <v>0</v>
      </c>
      <c r="AL1343">
        <v>1</v>
      </c>
      <c r="AM1343" s="31">
        <v>0</v>
      </c>
      <c r="AN1343">
        <v>0</v>
      </c>
      <c r="AO1343" s="15">
        <v>1</v>
      </c>
      <c r="AP1343">
        <v>0</v>
      </c>
      <c r="AQ1343" s="15">
        <v>1</v>
      </c>
      <c r="AR1343" s="15" t="s">
        <v>204</v>
      </c>
      <c r="AS1343">
        <v>0</v>
      </c>
      <c r="AT1343">
        <v>0</v>
      </c>
      <c r="AU1343">
        <v>0</v>
      </c>
      <c r="AV1343">
        <v>1</v>
      </c>
      <c r="AW1343">
        <v>0</v>
      </c>
      <c r="AX1343">
        <v>0</v>
      </c>
      <c r="AY1343" s="15">
        <v>0</v>
      </c>
      <c r="AZ1343">
        <v>0</v>
      </c>
      <c r="BA1343">
        <v>1</v>
      </c>
      <c r="BB1343" s="15">
        <v>0</v>
      </c>
      <c r="BC1343">
        <v>3617</v>
      </c>
      <c r="BD1343">
        <v>9</v>
      </c>
      <c r="BE1343" s="56">
        <v>0.17299999999999999</v>
      </c>
      <c r="BF1343" s="56">
        <f t="shared" ref="BF1343:BF1349" si="220">P1343+Q1343+6</f>
        <v>28.459999999999997</v>
      </c>
      <c r="BG1343">
        <v>1</v>
      </c>
      <c r="BH1343">
        <v>0</v>
      </c>
      <c r="BI1343">
        <v>0</v>
      </c>
      <c r="BJ1343">
        <v>0</v>
      </c>
      <c r="BK1343">
        <v>0</v>
      </c>
      <c r="BL1343" s="15">
        <v>0</v>
      </c>
      <c r="BM1343">
        <v>0</v>
      </c>
      <c r="BN1343">
        <v>0</v>
      </c>
      <c r="BO1343">
        <v>0</v>
      </c>
      <c r="BP1343" s="15">
        <v>1</v>
      </c>
      <c r="BQ1343">
        <v>0</v>
      </c>
      <c r="BR1343">
        <v>0</v>
      </c>
      <c r="BS1343" s="15">
        <v>0</v>
      </c>
      <c r="BT1343">
        <v>0</v>
      </c>
      <c r="BU1343">
        <v>0</v>
      </c>
      <c r="BV1343">
        <v>1</v>
      </c>
      <c r="BW1343">
        <v>1</v>
      </c>
      <c r="BX1343">
        <v>0</v>
      </c>
      <c r="BY1343">
        <v>0</v>
      </c>
      <c r="BZ1343">
        <v>0</v>
      </c>
      <c r="CA1343">
        <v>0</v>
      </c>
      <c r="CB1343">
        <v>0</v>
      </c>
      <c r="CC1343">
        <v>0</v>
      </c>
      <c r="CD1343">
        <v>0</v>
      </c>
      <c r="CE1343" s="15">
        <v>0</v>
      </c>
      <c r="CF1343">
        <v>0.29799999999999999</v>
      </c>
      <c r="CG1343">
        <v>88</v>
      </c>
      <c r="CH1343">
        <v>1</v>
      </c>
      <c r="CI1343">
        <v>0</v>
      </c>
      <c r="CJ1343">
        <v>12</v>
      </c>
      <c r="CK1343" s="28" t="s">
        <v>80</v>
      </c>
    </row>
    <row r="1344" spans="1:89" x14ac:dyDescent="0.35">
      <c r="A1344">
        <v>1343</v>
      </c>
      <c r="B1344">
        <v>86</v>
      </c>
      <c r="C1344" s="21" t="s">
        <v>255</v>
      </c>
      <c r="D1344" s="11">
        <v>6.7846826330989263</v>
      </c>
      <c r="E1344" s="12">
        <v>0.12781862252693171</v>
      </c>
      <c r="F1344" s="7">
        <v>53.080548819632106</v>
      </c>
      <c r="G1344" s="8">
        <v>0</v>
      </c>
      <c r="H1344" s="9">
        <v>0</v>
      </c>
      <c r="I1344" s="9">
        <v>0</v>
      </c>
      <c r="J1344" s="9">
        <v>1</v>
      </c>
      <c r="K1344" s="9">
        <v>0</v>
      </c>
      <c r="L1344" s="8">
        <v>15523</v>
      </c>
      <c r="M1344" s="9">
        <v>9</v>
      </c>
      <c r="N1344" s="9">
        <f t="shared" si="206"/>
        <v>15513</v>
      </c>
      <c r="O1344" s="9">
        <f t="shared" si="207"/>
        <v>7</v>
      </c>
      <c r="P1344" s="7">
        <f t="shared" si="218"/>
        <v>5.56</v>
      </c>
      <c r="Q1344" s="7">
        <v>16.899999999999999</v>
      </c>
      <c r="R1344" s="9">
        <v>0</v>
      </c>
      <c r="S1344" s="9">
        <v>1</v>
      </c>
      <c r="T1344" s="9">
        <v>0</v>
      </c>
      <c r="U1344" s="9">
        <v>0</v>
      </c>
      <c r="V1344" s="9">
        <v>1</v>
      </c>
      <c r="W1344" s="25">
        <v>0</v>
      </c>
      <c r="X1344" s="9">
        <v>0</v>
      </c>
      <c r="Y1344" s="9">
        <v>0</v>
      </c>
      <c r="Z1344" s="25">
        <v>1</v>
      </c>
      <c r="AA1344" s="9">
        <v>1</v>
      </c>
      <c r="AB1344" s="25">
        <v>0</v>
      </c>
      <c r="AC1344" s="17">
        <v>1980</v>
      </c>
      <c r="AD1344" s="27">
        <v>0.37</v>
      </c>
      <c r="AE1344" s="27">
        <v>0.51</v>
      </c>
      <c r="AF1344" s="27">
        <v>0.08</v>
      </c>
      <c r="AG1344" s="34">
        <f t="shared" si="219"/>
        <v>3.9999999999999994E-2</v>
      </c>
      <c r="AH1344" s="33">
        <v>1</v>
      </c>
      <c r="AI1344" s="15">
        <v>0</v>
      </c>
      <c r="AJ1344" s="27">
        <v>1</v>
      </c>
      <c r="AK1344" s="31">
        <v>0</v>
      </c>
      <c r="AL1344">
        <v>1</v>
      </c>
      <c r="AM1344" s="31">
        <v>0</v>
      </c>
      <c r="AN1344">
        <v>0</v>
      </c>
      <c r="AO1344" s="15">
        <v>1</v>
      </c>
      <c r="AP1344">
        <v>0</v>
      </c>
      <c r="AQ1344" s="15">
        <v>1</v>
      </c>
      <c r="AR1344" s="15" t="s">
        <v>204</v>
      </c>
      <c r="AS1344">
        <v>0</v>
      </c>
      <c r="AT1344">
        <v>0</v>
      </c>
      <c r="AU1344">
        <v>0</v>
      </c>
      <c r="AV1344">
        <v>1</v>
      </c>
      <c r="AW1344">
        <v>0</v>
      </c>
      <c r="AX1344">
        <v>0</v>
      </c>
      <c r="AY1344" s="15">
        <v>0</v>
      </c>
      <c r="AZ1344">
        <v>0</v>
      </c>
      <c r="BA1344">
        <v>1</v>
      </c>
      <c r="BB1344" s="15">
        <v>0</v>
      </c>
      <c r="BC1344">
        <v>3617</v>
      </c>
      <c r="BD1344">
        <v>9</v>
      </c>
      <c r="BE1344" s="56">
        <v>0.17299999999999999</v>
      </c>
      <c r="BF1344" s="56">
        <f t="shared" si="220"/>
        <v>28.459999999999997</v>
      </c>
      <c r="BG1344">
        <v>1</v>
      </c>
      <c r="BH1344">
        <v>0</v>
      </c>
      <c r="BI1344">
        <v>0</v>
      </c>
      <c r="BJ1344">
        <v>0</v>
      </c>
      <c r="BK1344">
        <v>0</v>
      </c>
      <c r="BL1344" s="15">
        <v>0</v>
      </c>
      <c r="BM1344">
        <v>0</v>
      </c>
      <c r="BN1344">
        <v>0</v>
      </c>
      <c r="BO1344">
        <v>0</v>
      </c>
      <c r="BP1344" s="15">
        <v>1</v>
      </c>
      <c r="BQ1344">
        <v>0</v>
      </c>
      <c r="BR1344">
        <v>0</v>
      </c>
      <c r="BS1344" s="15">
        <v>0</v>
      </c>
      <c r="BT1344">
        <v>0</v>
      </c>
      <c r="BU1344">
        <v>0</v>
      </c>
      <c r="BV1344">
        <v>1</v>
      </c>
      <c r="BW1344">
        <v>1</v>
      </c>
      <c r="BX1344">
        <v>0</v>
      </c>
      <c r="BY1344">
        <v>0</v>
      </c>
      <c r="BZ1344">
        <v>0</v>
      </c>
      <c r="CA1344">
        <v>0</v>
      </c>
      <c r="CB1344">
        <v>0</v>
      </c>
      <c r="CC1344">
        <v>0</v>
      </c>
      <c r="CD1344">
        <v>0</v>
      </c>
      <c r="CE1344" s="15">
        <v>0</v>
      </c>
      <c r="CF1344">
        <v>0.29799999999999999</v>
      </c>
      <c r="CG1344">
        <v>88</v>
      </c>
      <c r="CH1344">
        <v>1</v>
      </c>
      <c r="CI1344">
        <v>0</v>
      </c>
      <c r="CJ1344">
        <v>12</v>
      </c>
      <c r="CK1344" s="28" t="s">
        <v>80</v>
      </c>
    </row>
    <row r="1345" spans="1:89" x14ac:dyDescent="0.35">
      <c r="A1345">
        <v>1344</v>
      </c>
      <c r="B1345">
        <v>86</v>
      </c>
      <c r="C1345" s="21" t="s">
        <v>255</v>
      </c>
      <c r="D1345" s="11">
        <v>7.3742237934721233</v>
      </c>
      <c r="E1345" s="12">
        <v>0.10112693553329399</v>
      </c>
      <c r="F1345" s="7">
        <v>72.920471233347243</v>
      </c>
      <c r="G1345" s="8">
        <v>0</v>
      </c>
      <c r="H1345" s="9">
        <v>0</v>
      </c>
      <c r="I1345" s="9">
        <v>0</v>
      </c>
      <c r="J1345" s="9">
        <v>1</v>
      </c>
      <c r="K1345" s="9">
        <v>0</v>
      </c>
      <c r="L1345" s="8">
        <v>15523</v>
      </c>
      <c r="M1345" s="9">
        <v>9</v>
      </c>
      <c r="N1345" s="9">
        <f t="shared" si="206"/>
        <v>15513</v>
      </c>
      <c r="O1345" s="9">
        <f t="shared" si="207"/>
        <v>7</v>
      </c>
      <c r="P1345" s="7">
        <f t="shared" si="218"/>
        <v>5.56</v>
      </c>
      <c r="Q1345" s="7">
        <v>16.899999999999999</v>
      </c>
      <c r="R1345" s="9">
        <v>0</v>
      </c>
      <c r="S1345" s="9">
        <v>1</v>
      </c>
      <c r="T1345" s="9">
        <v>0</v>
      </c>
      <c r="U1345" s="9">
        <v>0</v>
      </c>
      <c r="V1345" s="9">
        <v>1</v>
      </c>
      <c r="W1345" s="25">
        <v>0</v>
      </c>
      <c r="X1345" s="9">
        <v>0</v>
      </c>
      <c r="Y1345" s="9">
        <v>0</v>
      </c>
      <c r="Z1345" s="25">
        <v>1</v>
      </c>
      <c r="AA1345" s="9">
        <v>1</v>
      </c>
      <c r="AB1345" s="25">
        <v>0</v>
      </c>
      <c r="AC1345" s="17">
        <v>1980</v>
      </c>
      <c r="AD1345" s="27">
        <v>0.37</v>
      </c>
      <c r="AE1345" s="27">
        <v>0.51</v>
      </c>
      <c r="AF1345" s="27">
        <v>0.08</v>
      </c>
      <c r="AG1345" s="34">
        <f t="shared" si="219"/>
        <v>3.9999999999999994E-2</v>
      </c>
      <c r="AH1345" s="33">
        <v>1</v>
      </c>
      <c r="AI1345" s="15">
        <v>0</v>
      </c>
      <c r="AJ1345" s="27">
        <v>1</v>
      </c>
      <c r="AK1345" s="31">
        <v>0</v>
      </c>
      <c r="AL1345">
        <v>1</v>
      </c>
      <c r="AM1345" s="31">
        <v>0</v>
      </c>
      <c r="AN1345">
        <v>0</v>
      </c>
      <c r="AO1345" s="15">
        <v>1</v>
      </c>
      <c r="AP1345">
        <v>0</v>
      </c>
      <c r="AQ1345" s="15">
        <v>1</v>
      </c>
      <c r="AR1345" s="15" t="s">
        <v>204</v>
      </c>
      <c r="AS1345">
        <v>0</v>
      </c>
      <c r="AT1345">
        <v>0</v>
      </c>
      <c r="AU1345">
        <v>0</v>
      </c>
      <c r="AV1345">
        <v>1</v>
      </c>
      <c r="AW1345">
        <v>0</v>
      </c>
      <c r="AX1345">
        <v>0</v>
      </c>
      <c r="AY1345" s="15">
        <v>0</v>
      </c>
      <c r="AZ1345">
        <v>0</v>
      </c>
      <c r="BA1345">
        <v>1</v>
      </c>
      <c r="BB1345" s="15">
        <v>0</v>
      </c>
      <c r="BC1345">
        <v>3617</v>
      </c>
      <c r="BD1345">
        <v>9</v>
      </c>
      <c r="BE1345" s="56">
        <v>0.17299999999999999</v>
      </c>
      <c r="BF1345" s="56">
        <f t="shared" si="220"/>
        <v>28.459999999999997</v>
      </c>
      <c r="BG1345">
        <v>1</v>
      </c>
      <c r="BH1345">
        <v>0</v>
      </c>
      <c r="BI1345">
        <v>0</v>
      </c>
      <c r="BJ1345">
        <v>0</v>
      </c>
      <c r="BK1345">
        <v>0</v>
      </c>
      <c r="BL1345" s="15">
        <v>0</v>
      </c>
      <c r="BM1345">
        <v>0</v>
      </c>
      <c r="BN1345">
        <v>0</v>
      </c>
      <c r="BO1345">
        <v>0</v>
      </c>
      <c r="BP1345" s="15">
        <v>1</v>
      </c>
      <c r="BQ1345">
        <v>0</v>
      </c>
      <c r="BR1345">
        <v>0</v>
      </c>
      <c r="BS1345" s="15">
        <v>0</v>
      </c>
      <c r="BT1345">
        <v>0</v>
      </c>
      <c r="BU1345">
        <v>0</v>
      </c>
      <c r="BV1345">
        <v>1</v>
      </c>
      <c r="BW1345">
        <v>1</v>
      </c>
      <c r="BX1345">
        <v>0</v>
      </c>
      <c r="BY1345">
        <v>0</v>
      </c>
      <c r="BZ1345">
        <v>0</v>
      </c>
      <c r="CA1345">
        <v>0</v>
      </c>
      <c r="CB1345">
        <v>0</v>
      </c>
      <c r="CC1345">
        <v>0</v>
      </c>
      <c r="CD1345">
        <v>0</v>
      </c>
      <c r="CE1345" s="15">
        <v>0</v>
      </c>
      <c r="CF1345">
        <v>0.29799999999999999</v>
      </c>
      <c r="CG1345">
        <v>88</v>
      </c>
      <c r="CH1345">
        <v>1</v>
      </c>
      <c r="CI1345">
        <v>0</v>
      </c>
      <c r="CJ1345">
        <v>12</v>
      </c>
      <c r="CK1345" s="28" t="s">
        <v>80</v>
      </c>
    </row>
    <row r="1346" spans="1:89" x14ac:dyDescent="0.35">
      <c r="A1346">
        <v>1345</v>
      </c>
      <c r="B1346">
        <v>86</v>
      </c>
      <c r="C1346" s="21" t="s">
        <v>255</v>
      </c>
      <c r="D1346" s="11">
        <v>7.2535433382302061</v>
      </c>
      <c r="E1346" s="12">
        <v>0.12551389725060491</v>
      </c>
      <c r="F1346" s="7">
        <v>57.79075861016058</v>
      </c>
      <c r="G1346" s="8">
        <v>0</v>
      </c>
      <c r="H1346" s="9">
        <v>0</v>
      </c>
      <c r="I1346" s="9">
        <v>0</v>
      </c>
      <c r="J1346" s="9">
        <v>1</v>
      </c>
      <c r="K1346" s="9">
        <v>0</v>
      </c>
      <c r="L1346" s="8">
        <v>15523</v>
      </c>
      <c r="M1346" s="9">
        <v>9</v>
      </c>
      <c r="N1346" s="9">
        <f t="shared" ref="N1346:N1409" si="221">L1346-M1346-1</f>
        <v>15513</v>
      </c>
      <c r="O1346" s="9">
        <f t="shared" ref="O1346:O1409" si="222">COUNTIF(B:B,B1346)</f>
        <v>7</v>
      </c>
      <c r="P1346" s="7">
        <f t="shared" si="218"/>
        <v>5.56</v>
      </c>
      <c r="Q1346" s="7">
        <v>16.899999999999999</v>
      </c>
      <c r="R1346" s="9">
        <v>0</v>
      </c>
      <c r="S1346" s="9">
        <v>1</v>
      </c>
      <c r="T1346" s="9">
        <v>0</v>
      </c>
      <c r="U1346" s="9">
        <v>0</v>
      </c>
      <c r="V1346" s="9">
        <v>1</v>
      </c>
      <c r="W1346" s="25">
        <v>0</v>
      </c>
      <c r="X1346" s="9">
        <v>0</v>
      </c>
      <c r="Y1346" s="9">
        <v>0</v>
      </c>
      <c r="Z1346" s="25">
        <v>1</v>
      </c>
      <c r="AA1346" s="9">
        <v>1</v>
      </c>
      <c r="AB1346" s="25">
        <v>0</v>
      </c>
      <c r="AC1346" s="17">
        <v>1980</v>
      </c>
      <c r="AD1346" s="27">
        <v>0.37</v>
      </c>
      <c r="AE1346" s="27">
        <v>0.51</v>
      </c>
      <c r="AF1346" s="27">
        <v>0.08</v>
      </c>
      <c r="AG1346" s="34">
        <f t="shared" si="219"/>
        <v>3.9999999999999994E-2</v>
      </c>
      <c r="AH1346" s="33">
        <v>1</v>
      </c>
      <c r="AI1346" s="15">
        <v>0</v>
      </c>
      <c r="AJ1346" s="27">
        <v>1</v>
      </c>
      <c r="AK1346" s="31">
        <v>0</v>
      </c>
      <c r="AL1346">
        <v>1</v>
      </c>
      <c r="AM1346" s="31">
        <v>0</v>
      </c>
      <c r="AN1346">
        <v>0</v>
      </c>
      <c r="AO1346" s="15">
        <v>1</v>
      </c>
      <c r="AP1346">
        <v>0</v>
      </c>
      <c r="AQ1346" s="15">
        <v>1</v>
      </c>
      <c r="AR1346" s="15" t="s">
        <v>204</v>
      </c>
      <c r="AS1346">
        <v>0</v>
      </c>
      <c r="AT1346">
        <v>0</v>
      </c>
      <c r="AU1346">
        <v>0</v>
      </c>
      <c r="AV1346">
        <v>1</v>
      </c>
      <c r="AW1346">
        <v>0</v>
      </c>
      <c r="AX1346">
        <v>0</v>
      </c>
      <c r="AY1346" s="15">
        <v>0</v>
      </c>
      <c r="AZ1346">
        <v>0</v>
      </c>
      <c r="BA1346">
        <v>1</v>
      </c>
      <c r="BB1346" s="15">
        <v>0</v>
      </c>
      <c r="BC1346">
        <v>3617</v>
      </c>
      <c r="BD1346">
        <v>9</v>
      </c>
      <c r="BE1346" s="56">
        <v>0.17299999999999999</v>
      </c>
      <c r="BF1346" s="56">
        <f t="shared" si="220"/>
        <v>28.459999999999997</v>
      </c>
      <c r="BG1346">
        <v>1</v>
      </c>
      <c r="BH1346">
        <v>0</v>
      </c>
      <c r="BI1346">
        <v>0</v>
      </c>
      <c r="BJ1346">
        <v>0</v>
      </c>
      <c r="BK1346">
        <v>0</v>
      </c>
      <c r="BL1346" s="15">
        <v>0</v>
      </c>
      <c r="BM1346">
        <v>0</v>
      </c>
      <c r="BN1346">
        <v>0</v>
      </c>
      <c r="BO1346">
        <v>0</v>
      </c>
      <c r="BP1346" s="15">
        <v>1</v>
      </c>
      <c r="BQ1346">
        <v>0</v>
      </c>
      <c r="BR1346">
        <v>0</v>
      </c>
      <c r="BS1346" s="15">
        <v>0</v>
      </c>
      <c r="BT1346">
        <v>0</v>
      </c>
      <c r="BU1346">
        <v>0</v>
      </c>
      <c r="BV1346">
        <v>1</v>
      </c>
      <c r="BW1346">
        <v>1</v>
      </c>
      <c r="BX1346">
        <v>0</v>
      </c>
      <c r="BY1346">
        <v>0</v>
      </c>
      <c r="BZ1346">
        <v>0</v>
      </c>
      <c r="CA1346">
        <v>0</v>
      </c>
      <c r="CB1346">
        <v>0</v>
      </c>
      <c r="CC1346">
        <v>0</v>
      </c>
      <c r="CD1346">
        <v>0</v>
      </c>
      <c r="CE1346" s="15">
        <v>0</v>
      </c>
      <c r="CF1346">
        <v>0.29799999999999999</v>
      </c>
      <c r="CG1346">
        <v>88</v>
      </c>
      <c r="CH1346">
        <v>1</v>
      </c>
      <c r="CI1346">
        <v>0</v>
      </c>
      <c r="CJ1346">
        <v>12</v>
      </c>
      <c r="CK1346" s="28" t="s">
        <v>80</v>
      </c>
    </row>
    <row r="1347" spans="1:89" x14ac:dyDescent="0.35">
      <c r="A1347">
        <v>1346</v>
      </c>
      <c r="B1347">
        <v>86</v>
      </c>
      <c r="C1347" s="21" t="s">
        <v>255</v>
      </c>
      <c r="D1347" s="11">
        <v>8.332866971988139</v>
      </c>
      <c r="E1347" s="12">
        <v>8.6895958051158795E-2</v>
      </c>
      <c r="F1347" s="7">
        <v>95.894759191011843</v>
      </c>
      <c r="G1347" s="8">
        <v>0</v>
      </c>
      <c r="H1347" s="9">
        <v>0</v>
      </c>
      <c r="I1347" s="9">
        <v>0</v>
      </c>
      <c r="J1347" s="9">
        <v>1</v>
      </c>
      <c r="K1347" s="9">
        <v>0</v>
      </c>
      <c r="L1347" s="8">
        <v>15523</v>
      </c>
      <c r="M1347" s="9">
        <v>9</v>
      </c>
      <c r="N1347" s="9">
        <f t="shared" si="221"/>
        <v>15513</v>
      </c>
      <c r="O1347" s="9">
        <f t="shared" si="222"/>
        <v>7</v>
      </c>
      <c r="P1347" s="7">
        <f t="shared" si="218"/>
        <v>5.56</v>
      </c>
      <c r="Q1347" s="7">
        <v>16.899999999999999</v>
      </c>
      <c r="R1347" s="9">
        <v>0</v>
      </c>
      <c r="S1347" s="9">
        <v>1</v>
      </c>
      <c r="T1347" s="9">
        <v>0</v>
      </c>
      <c r="U1347" s="9">
        <v>0</v>
      </c>
      <c r="V1347" s="9">
        <v>1</v>
      </c>
      <c r="W1347" s="25">
        <v>0</v>
      </c>
      <c r="X1347" s="9">
        <v>0</v>
      </c>
      <c r="Y1347" s="9">
        <v>0</v>
      </c>
      <c r="Z1347" s="25">
        <v>1</v>
      </c>
      <c r="AA1347" s="9">
        <v>1</v>
      </c>
      <c r="AB1347" s="25">
        <v>0</v>
      </c>
      <c r="AC1347" s="17">
        <v>1980</v>
      </c>
      <c r="AD1347" s="27">
        <v>0.37</v>
      </c>
      <c r="AE1347" s="27">
        <v>0.51</v>
      </c>
      <c r="AF1347" s="27">
        <v>0.08</v>
      </c>
      <c r="AG1347" s="34">
        <f t="shared" si="219"/>
        <v>3.9999999999999994E-2</v>
      </c>
      <c r="AH1347" s="33">
        <v>1</v>
      </c>
      <c r="AI1347" s="15">
        <v>0</v>
      </c>
      <c r="AJ1347" s="27">
        <v>1</v>
      </c>
      <c r="AK1347" s="31">
        <v>0</v>
      </c>
      <c r="AL1347">
        <v>1</v>
      </c>
      <c r="AM1347" s="31">
        <v>0</v>
      </c>
      <c r="AN1347">
        <v>0</v>
      </c>
      <c r="AO1347" s="15">
        <v>1</v>
      </c>
      <c r="AP1347">
        <v>0</v>
      </c>
      <c r="AQ1347" s="15">
        <v>1</v>
      </c>
      <c r="AR1347" s="15" t="s">
        <v>204</v>
      </c>
      <c r="AS1347">
        <v>0</v>
      </c>
      <c r="AT1347">
        <v>0</v>
      </c>
      <c r="AU1347">
        <v>0</v>
      </c>
      <c r="AV1347">
        <v>1</v>
      </c>
      <c r="AW1347">
        <v>0</v>
      </c>
      <c r="AX1347">
        <v>0</v>
      </c>
      <c r="AY1347" s="15">
        <v>0</v>
      </c>
      <c r="AZ1347">
        <v>0</v>
      </c>
      <c r="BA1347">
        <v>1</v>
      </c>
      <c r="BB1347" s="15">
        <v>0</v>
      </c>
      <c r="BC1347">
        <v>3617</v>
      </c>
      <c r="BD1347">
        <v>9</v>
      </c>
      <c r="BE1347" s="56">
        <v>0.17299999999999999</v>
      </c>
      <c r="BF1347" s="56">
        <f t="shared" si="220"/>
        <v>28.459999999999997</v>
      </c>
      <c r="BG1347">
        <v>1</v>
      </c>
      <c r="BH1347">
        <v>0</v>
      </c>
      <c r="BI1347">
        <v>0</v>
      </c>
      <c r="BJ1347">
        <v>0</v>
      </c>
      <c r="BK1347">
        <v>0</v>
      </c>
      <c r="BL1347" s="15">
        <v>0</v>
      </c>
      <c r="BM1347">
        <v>0</v>
      </c>
      <c r="BN1347">
        <v>0</v>
      </c>
      <c r="BO1347">
        <v>0</v>
      </c>
      <c r="BP1347" s="15">
        <v>1</v>
      </c>
      <c r="BQ1347">
        <v>0</v>
      </c>
      <c r="BR1347">
        <v>0</v>
      </c>
      <c r="BS1347" s="15">
        <v>0</v>
      </c>
      <c r="BT1347">
        <v>0</v>
      </c>
      <c r="BU1347">
        <v>0</v>
      </c>
      <c r="BV1347">
        <v>1</v>
      </c>
      <c r="BW1347">
        <v>1</v>
      </c>
      <c r="BX1347">
        <v>0</v>
      </c>
      <c r="BY1347">
        <v>0</v>
      </c>
      <c r="BZ1347">
        <v>0</v>
      </c>
      <c r="CA1347">
        <v>0</v>
      </c>
      <c r="CB1347">
        <v>0</v>
      </c>
      <c r="CC1347">
        <v>0</v>
      </c>
      <c r="CD1347">
        <v>0</v>
      </c>
      <c r="CE1347" s="15">
        <v>0</v>
      </c>
      <c r="CF1347">
        <v>0.29799999999999999</v>
      </c>
      <c r="CG1347">
        <v>88</v>
      </c>
      <c r="CH1347">
        <v>1</v>
      </c>
      <c r="CI1347">
        <v>0</v>
      </c>
      <c r="CJ1347">
        <v>12</v>
      </c>
      <c r="CK1347" s="28" t="s">
        <v>80</v>
      </c>
    </row>
    <row r="1348" spans="1:89" x14ac:dyDescent="0.35">
      <c r="A1348">
        <v>1347</v>
      </c>
      <c r="B1348">
        <v>86</v>
      </c>
      <c r="C1348" s="21" t="s">
        <v>255</v>
      </c>
      <c r="D1348" s="11">
        <v>7.8196202278534077</v>
      </c>
      <c r="E1348" s="12">
        <v>9.9166271042226348E-2</v>
      </c>
      <c r="F1348" s="7">
        <v>78.85362780782296</v>
      </c>
      <c r="G1348" s="8">
        <v>0</v>
      </c>
      <c r="H1348" s="9">
        <v>0</v>
      </c>
      <c r="I1348" s="9">
        <v>0</v>
      </c>
      <c r="J1348" s="9">
        <v>1</v>
      </c>
      <c r="K1348" s="9">
        <v>0</v>
      </c>
      <c r="L1348" s="8">
        <v>15523</v>
      </c>
      <c r="M1348" s="9">
        <v>9</v>
      </c>
      <c r="N1348" s="9">
        <f t="shared" si="221"/>
        <v>15513</v>
      </c>
      <c r="O1348" s="9">
        <f t="shared" si="222"/>
        <v>7</v>
      </c>
      <c r="P1348" s="7">
        <f t="shared" si="218"/>
        <v>5.56</v>
      </c>
      <c r="Q1348" s="7">
        <v>16.899999999999999</v>
      </c>
      <c r="R1348" s="9">
        <v>0</v>
      </c>
      <c r="S1348" s="9">
        <v>1</v>
      </c>
      <c r="T1348" s="9">
        <v>0</v>
      </c>
      <c r="U1348" s="9">
        <v>0</v>
      </c>
      <c r="V1348" s="9">
        <v>1</v>
      </c>
      <c r="W1348" s="25">
        <v>0</v>
      </c>
      <c r="X1348" s="9">
        <v>0</v>
      </c>
      <c r="Y1348" s="9">
        <v>0</v>
      </c>
      <c r="Z1348" s="25">
        <v>1</v>
      </c>
      <c r="AA1348" s="9">
        <v>1</v>
      </c>
      <c r="AB1348" s="25">
        <v>0</v>
      </c>
      <c r="AC1348" s="17">
        <v>1980</v>
      </c>
      <c r="AD1348" s="27">
        <v>0.37</v>
      </c>
      <c r="AE1348" s="27">
        <v>0.51</v>
      </c>
      <c r="AF1348" s="27">
        <v>0.08</v>
      </c>
      <c r="AG1348" s="34">
        <f t="shared" si="219"/>
        <v>3.9999999999999994E-2</v>
      </c>
      <c r="AH1348" s="33">
        <v>1</v>
      </c>
      <c r="AI1348" s="15">
        <v>0</v>
      </c>
      <c r="AJ1348" s="27">
        <v>1</v>
      </c>
      <c r="AK1348" s="31">
        <v>0</v>
      </c>
      <c r="AL1348">
        <v>1</v>
      </c>
      <c r="AM1348" s="31">
        <v>0</v>
      </c>
      <c r="AN1348">
        <v>0</v>
      </c>
      <c r="AO1348" s="15">
        <v>1</v>
      </c>
      <c r="AP1348">
        <v>0</v>
      </c>
      <c r="AQ1348" s="15">
        <v>1</v>
      </c>
      <c r="AR1348" s="15" t="s">
        <v>204</v>
      </c>
      <c r="AS1348">
        <v>0</v>
      </c>
      <c r="AT1348">
        <v>0</v>
      </c>
      <c r="AU1348">
        <v>0</v>
      </c>
      <c r="AV1348">
        <v>1</v>
      </c>
      <c r="AW1348">
        <v>0</v>
      </c>
      <c r="AX1348">
        <v>0</v>
      </c>
      <c r="AY1348" s="15">
        <v>0</v>
      </c>
      <c r="AZ1348">
        <v>0</v>
      </c>
      <c r="BA1348">
        <v>1</v>
      </c>
      <c r="BB1348" s="15">
        <v>0</v>
      </c>
      <c r="BC1348">
        <v>3617</v>
      </c>
      <c r="BD1348">
        <v>9</v>
      </c>
      <c r="BE1348" s="56">
        <v>0.17299999999999999</v>
      </c>
      <c r="BF1348" s="56">
        <f t="shared" si="220"/>
        <v>28.459999999999997</v>
      </c>
      <c r="BG1348">
        <v>1</v>
      </c>
      <c r="BH1348">
        <v>0</v>
      </c>
      <c r="BI1348">
        <v>0</v>
      </c>
      <c r="BJ1348">
        <v>0</v>
      </c>
      <c r="BK1348">
        <v>0</v>
      </c>
      <c r="BL1348" s="15">
        <v>0</v>
      </c>
      <c r="BM1348">
        <v>0</v>
      </c>
      <c r="BN1348">
        <v>0</v>
      </c>
      <c r="BO1348">
        <v>0</v>
      </c>
      <c r="BP1348" s="15">
        <v>1</v>
      </c>
      <c r="BQ1348">
        <v>0</v>
      </c>
      <c r="BR1348">
        <v>0</v>
      </c>
      <c r="BS1348" s="15">
        <v>0</v>
      </c>
      <c r="BT1348">
        <v>0</v>
      </c>
      <c r="BU1348">
        <v>0</v>
      </c>
      <c r="BV1348">
        <v>1</v>
      </c>
      <c r="BW1348">
        <v>1</v>
      </c>
      <c r="BX1348">
        <v>0</v>
      </c>
      <c r="BY1348">
        <v>0</v>
      </c>
      <c r="BZ1348">
        <v>0</v>
      </c>
      <c r="CA1348">
        <v>0</v>
      </c>
      <c r="CB1348">
        <v>0</v>
      </c>
      <c r="CC1348">
        <v>0</v>
      </c>
      <c r="CD1348">
        <v>0</v>
      </c>
      <c r="CE1348" s="15">
        <v>0</v>
      </c>
      <c r="CF1348">
        <v>0.29799999999999999</v>
      </c>
      <c r="CG1348">
        <v>88</v>
      </c>
      <c r="CH1348">
        <v>1</v>
      </c>
      <c r="CI1348">
        <v>0</v>
      </c>
      <c r="CJ1348">
        <v>12</v>
      </c>
      <c r="CK1348" s="28" t="s">
        <v>80</v>
      </c>
    </row>
    <row r="1349" spans="1:89" x14ac:dyDescent="0.35">
      <c r="A1349">
        <v>1348</v>
      </c>
      <c r="B1349">
        <v>86</v>
      </c>
      <c r="C1349" s="21" t="s">
        <v>255</v>
      </c>
      <c r="D1349" s="11">
        <v>6.9187182530897173</v>
      </c>
      <c r="E1349" s="12">
        <v>0.12788520180920629</v>
      </c>
      <c r="F1349" s="7">
        <v>54.101007428614359</v>
      </c>
      <c r="G1349" s="8">
        <v>0</v>
      </c>
      <c r="H1349" s="9">
        <v>0</v>
      </c>
      <c r="I1349" s="9">
        <v>0</v>
      </c>
      <c r="J1349" s="9">
        <v>1</v>
      </c>
      <c r="K1349" s="9">
        <v>0</v>
      </c>
      <c r="L1349" s="8">
        <v>15523</v>
      </c>
      <c r="M1349" s="9">
        <v>9</v>
      </c>
      <c r="N1349" s="9">
        <f t="shared" si="221"/>
        <v>15513</v>
      </c>
      <c r="O1349" s="9">
        <f t="shared" si="222"/>
        <v>7</v>
      </c>
      <c r="P1349" s="7">
        <f t="shared" si="218"/>
        <v>5.56</v>
      </c>
      <c r="Q1349" s="7">
        <v>16.899999999999999</v>
      </c>
      <c r="R1349" s="9">
        <v>0</v>
      </c>
      <c r="S1349" s="9">
        <v>1</v>
      </c>
      <c r="T1349" s="9">
        <v>0</v>
      </c>
      <c r="U1349" s="9">
        <v>0</v>
      </c>
      <c r="V1349" s="9">
        <v>1</v>
      </c>
      <c r="W1349" s="25">
        <v>0</v>
      </c>
      <c r="X1349" s="9">
        <v>0</v>
      </c>
      <c r="Y1349" s="9">
        <v>0</v>
      </c>
      <c r="Z1349" s="25">
        <v>1</v>
      </c>
      <c r="AA1349" s="9">
        <v>1</v>
      </c>
      <c r="AB1349" s="25">
        <v>0</v>
      </c>
      <c r="AC1349" s="17">
        <v>1980</v>
      </c>
      <c r="AD1349" s="27">
        <v>0.37</v>
      </c>
      <c r="AE1349" s="27">
        <v>0.51</v>
      </c>
      <c r="AF1349" s="27">
        <v>0.08</v>
      </c>
      <c r="AG1349" s="34">
        <f t="shared" si="219"/>
        <v>3.9999999999999994E-2</v>
      </c>
      <c r="AH1349" s="33">
        <v>1</v>
      </c>
      <c r="AI1349" s="15">
        <v>0</v>
      </c>
      <c r="AJ1349" s="27">
        <v>1</v>
      </c>
      <c r="AK1349" s="31">
        <v>0</v>
      </c>
      <c r="AL1349">
        <v>1</v>
      </c>
      <c r="AM1349" s="31">
        <v>0</v>
      </c>
      <c r="AN1349">
        <v>0</v>
      </c>
      <c r="AO1349" s="15">
        <v>1</v>
      </c>
      <c r="AP1349">
        <v>0</v>
      </c>
      <c r="AQ1349" s="15">
        <v>1</v>
      </c>
      <c r="AR1349" s="15" t="s">
        <v>204</v>
      </c>
      <c r="AS1349">
        <v>0</v>
      </c>
      <c r="AT1349">
        <v>0</v>
      </c>
      <c r="AU1349">
        <v>0</v>
      </c>
      <c r="AV1349">
        <v>1</v>
      </c>
      <c r="AW1349">
        <v>0</v>
      </c>
      <c r="AX1349">
        <v>0</v>
      </c>
      <c r="AY1349" s="15">
        <v>0</v>
      </c>
      <c r="AZ1349">
        <v>0</v>
      </c>
      <c r="BA1349">
        <v>1</v>
      </c>
      <c r="BB1349" s="15">
        <v>0</v>
      </c>
      <c r="BC1349">
        <v>3617</v>
      </c>
      <c r="BD1349">
        <v>9</v>
      </c>
      <c r="BE1349" s="56">
        <v>0.17299999999999999</v>
      </c>
      <c r="BF1349" s="56">
        <f t="shared" si="220"/>
        <v>28.459999999999997</v>
      </c>
      <c r="BG1349">
        <v>1</v>
      </c>
      <c r="BH1349">
        <v>0</v>
      </c>
      <c r="BI1349">
        <v>0</v>
      </c>
      <c r="BJ1349">
        <v>0</v>
      </c>
      <c r="BK1349">
        <v>0</v>
      </c>
      <c r="BL1349" s="15">
        <v>0</v>
      </c>
      <c r="BM1349">
        <v>0</v>
      </c>
      <c r="BN1349">
        <v>0</v>
      </c>
      <c r="BO1349">
        <v>0</v>
      </c>
      <c r="BP1349" s="15">
        <v>1</v>
      </c>
      <c r="BQ1349">
        <v>0</v>
      </c>
      <c r="BR1349">
        <v>0</v>
      </c>
      <c r="BS1349" s="15">
        <v>0</v>
      </c>
      <c r="BT1349">
        <v>0</v>
      </c>
      <c r="BU1349">
        <v>0</v>
      </c>
      <c r="BV1349">
        <v>1</v>
      </c>
      <c r="BW1349">
        <v>1</v>
      </c>
      <c r="BX1349">
        <v>0</v>
      </c>
      <c r="BY1349">
        <v>0</v>
      </c>
      <c r="BZ1349">
        <v>0</v>
      </c>
      <c r="CA1349">
        <v>0</v>
      </c>
      <c r="CB1349">
        <v>0</v>
      </c>
      <c r="CC1349">
        <v>0</v>
      </c>
      <c r="CD1349">
        <v>0</v>
      </c>
      <c r="CE1349" s="15">
        <v>0</v>
      </c>
      <c r="CF1349">
        <v>0.29799999999999999</v>
      </c>
      <c r="CG1349">
        <v>88</v>
      </c>
      <c r="CH1349">
        <v>1</v>
      </c>
      <c r="CI1349">
        <v>0</v>
      </c>
      <c r="CJ1349">
        <v>12</v>
      </c>
      <c r="CK1349" s="28" t="s">
        <v>80</v>
      </c>
    </row>
    <row r="1350" spans="1:89" x14ac:dyDescent="0.35">
      <c r="A1350">
        <v>1349</v>
      </c>
      <c r="B1350">
        <v>87</v>
      </c>
      <c r="C1350" s="21" t="s">
        <v>256</v>
      </c>
      <c r="D1350" s="11">
        <v>7.76</v>
      </c>
      <c r="E1350" s="12">
        <v>6.2E-2</v>
      </c>
      <c r="F1350" s="7">
        <f t="shared" ref="F1350:F1372" si="223">D1350/E1350</f>
        <v>125.16129032258064</v>
      </c>
      <c r="G1350" s="8">
        <v>0</v>
      </c>
      <c r="H1350" s="9">
        <v>0</v>
      </c>
      <c r="I1350" s="9">
        <v>1</v>
      </c>
      <c r="J1350" s="9">
        <v>0</v>
      </c>
      <c r="K1350" s="9">
        <v>0</v>
      </c>
      <c r="L1350" s="8">
        <v>60633</v>
      </c>
      <c r="M1350" s="9">
        <v>16</v>
      </c>
      <c r="N1350" s="9">
        <f t="shared" si="221"/>
        <v>60616</v>
      </c>
      <c r="O1350" s="9">
        <f t="shared" si="222"/>
        <v>23</v>
      </c>
      <c r="P1350" s="7">
        <v>9</v>
      </c>
      <c r="Q1350" s="7">
        <f t="shared" ref="Q1350:Q1372" si="224">BF1350-P1350-6</f>
        <v>15.5</v>
      </c>
      <c r="R1350" s="9">
        <v>1</v>
      </c>
      <c r="S1350" s="9">
        <v>0</v>
      </c>
      <c r="T1350" s="9">
        <v>1</v>
      </c>
      <c r="U1350" s="9">
        <v>0</v>
      </c>
      <c r="V1350" s="9">
        <v>0</v>
      </c>
      <c r="W1350" s="25">
        <v>0</v>
      </c>
      <c r="X1350" s="9">
        <v>0</v>
      </c>
      <c r="Y1350" s="9">
        <v>0</v>
      </c>
      <c r="Z1350" s="25">
        <v>1</v>
      </c>
      <c r="AA1350" s="9">
        <v>1</v>
      </c>
      <c r="AB1350" s="25">
        <v>0</v>
      </c>
      <c r="AC1350" s="17">
        <v>1995</v>
      </c>
      <c r="AD1350" s="27">
        <v>0.32</v>
      </c>
      <c r="AE1350" s="27">
        <f t="shared" ref="AE1350:AE1372" si="225">1*((1-$AD1350)/4)</f>
        <v>0.16999999999999998</v>
      </c>
      <c r="AF1350" s="27">
        <f t="shared" ref="AF1350:AF1372" si="226">2*((1-$AD1350)/4)</f>
        <v>0.33999999999999997</v>
      </c>
      <c r="AG1350" s="27">
        <f t="shared" ref="AG1350:AG1372" si="227">1*((1-$AD1350)/4)</f>
        <v>0.16999999999999998</v>
      </c>
      <c r="AH1350" s="33">
        <v>1</v>
      </c>
      <c r="AI1350" s="15">
        <v>0</v>
      </c>
      <c r="AJ1350" t="s">
        <v>87</v>
      </c>
      <c r="AK1350" s="31" t="s">
        <v>87</v>
      </c>
      <c r="AL1350" t="s">
        <v>87</v>
      </c>
      <c r="AM1350" s="31" t="s">
        <v>87</v>
      </c>
      <c r="AN1350">
        <v>0</v>
      </c>
      <c r="AO1350" s="15">
        <v>1</v>
      </c>
      <c r="AP1350" t="s">
        <v>87</v>
      </c>
      <c r="AQ1350" s="15" t="s">
        <v>87</v>
      </c>
      <c r="AR1350" s="15" t="s">
        <v>13</v>
      </c>
      <c r="AS1350">
        <v>0</v>
      </c>
      <c r="AT1350">
        <v>1</v>
      </c>
      <c r="AU1350">
        <v>0</v>
      </c>
      <c r="AV1350">
        <v>0</v>
      </c>
      <c r="AW1350">
        <v>0</v>
      </c>
      <c r="AX1350">
        <v>0</v>
      </c>
      <c r="AY1350" s="15">
        <v>0</v>
      </c>
      <c r="AZ1350">
        <v>0</v>
      </c>
      <c r="BA1350">
        <v>1</v>
      </c>
      <c r="BB1350" s="15">
        <v>0</v>
      </c>
      <c r="BC1350">
        <v>1073</v>
      </c>
      <c r="BD1350">
        <v>69</v>
      </c>
      <c r="BE1350" s="21">
        <v>0.221</v>
      </c>
      <c r="BF1350" s="21">
        <v>30.5</v>
      </c>
      <c r="BG1350">
        <v>1</v>
      </c>
      <c r="BH1350">
        <v>0</v>
      </c>
      <c r="BI1350">
        <v>0</v>
      </c>
      <c r="BJ1350">
        <v>0</v>
      </c>
      <c r="BK1350">
        <v>0</v>
      </c>
      <c r="BL1350" s="15">
        <v>0</v>
      </c>
      <c r="BM1350">
        <v>0</v>
      </c>
      <c r="BN1350">
        <v>0</v>
      </c>
      <c r="BO1350">
        <v>0</v>
      </c>
      <c r="BP1350" s="15">
        <v>1</v>
      </c>
      <c r="BQ1350">
        <v>0</v>
      </c>
      <c r="BR1350">
        <v>0</v>
      </c>
      <c r="BS1350" s="15">
        <v>0</v>
      </c>
      <c r="BT1350">
        <v>0</v>
      </c>
      <c r="BU1350">
        <v>0</v>
      </c>
      <c r="BV1350">
        <v>0</v>
      </c>
      <c r="BW1350">
        <v>0</v>
      </c>
      <c r="BX1350">
        <v>0</v>
      </c>
      <c r="BY1350">
        <v>0</v>
      </c>
      <c r="BZ1350">
        <v>0</v>
      </c>
      <c r="CA1350">
        <v>0</v>
      </c>
      <c r="CB1350">
        <v>0</v>
      </c>
      <c r="CC1350">
        <v>0</v>
      </c>
      <c r="CD1350">
        <v>1</v>
      </c>
      <c r="CE1350" s="15">
        <v>0</v>
      </c>
      <c r="CF1350">
        <v>3.0070000000000001</v>
      </c>
      <c r="CG1350">
        <v>2852</v>
      </c>
      <c r="CH1350">
        <v>1</v>
      </c>
      <c r="CI1350">
        <v>0</v>
      </c>
      <c r="CJ1350">
        <v>22</v>
      </c>
      <c r="CK1350" s="28" t="s">
        <v>80</v>
      </c>
    </row>
    <row r="1351" spans="1:89" x14ac:dyDescent="0.35">
      <c r="A1351">
        <v>1350</v>
      </c>
      <c r="B1351">
        <v>87</v>
      </c>
      <c r="C1351" s="21" t="s">
        <v>256</v>
      </c>
      <c r="D1351" s="11">
        <v>7.77</v>
      </c>
      <c r="E1351" s="12">
        <v>6.2100000000000002E-2</v>
      </c>
      <c r="F1351" s="7">
        <f t="shared" si="223"/>
        <v>125.12077294685989</v>
      </c>
      <c r="G1351" s="8">
        <v>0</v>
      </c>
      <c r="H1351" s="9">
        <v>0</v>
      </c>
      <c r="I1351" s="9">
        <v>1</v>
      </c>
      <c r="J1351" s="9">
        <v>0</v>
      </c>
      <c r="K1351" s="9">
        <v>0</v>
      </c>
      <c r="L1351" s="8">
        <v>60466</v>
      </c>
      <c r="M1351" s="9">
        <v>16</v>
      </c>
      <c r="N1351" s="9">
        <f t="shared" si="221"/>
        <v>60449</v>
      </c>
      <c r="O1351" s="9">
        <f t="shared" si="222"/>
        <v>23</v>
      </c>
      <c r="P1351" s="7">
        <v>9</v>
      </c>
      <c r="Q1351" s="7">
        <f t="shared" si="224"/>
        <v>15.5</v>
      </c>
      <c r="R1351" s="9">
        <v>1</v>
      </c>
      <c r="S1351" s="9">
        <v>0</v>
      </c>
      <c r="T1351" s="9">
        <v>1</v>
      </c>
      <c r="U1351" s="9">
        <v>0</v>
      </c>
      <c r="V1351" s="9">
        <v>0</v>
      </c>
      <c r="W1351" s="25">
        <v>0</v>
      </c>
      <c r="X1351" s="9">
        <v>0</v>
      </c>
      <c r="Y1351" s="9">
        <v>0</v>
      </c>
      <c r="Z1351" s="25">
        <v>1</v>
      </c>
      <c r="AA1351" s="9">
        <v>1</v>
      </c>
      <c r="AB1351" s="25">
        <v>0</v>
      </c>
      <c r="AC1351" s="17">
        <v>1995</v>
      </c>
      <c r="AD1351" s="27">
        <v>0.32</v>
      </c>
      <c r="AE1351" s="27">
        <f t="shared" si="225"/>
        <v>0.16999999999999998</v>
      </c>
      <c r="AF1351" s="27">
        <f t="shared" si="226"/>
        <v>0.33999999999999997</v>
      </c>
      <c r="AG1351" s="27">
        <f t="shared" si="227"/>
        <v>0.16999999999999998</v>
      </c>
      <c r="AH1351" s="33">
        <v>1</v>
      </c>
      <c r="AI1351" s="15">
        <v>0</v>
      </c>
      <c r="AJ1351" t="s">
        <v>87</v>
      </c>
      <c r="AK1351" s="31" t="s">
        <v>87</v>
      </c>
      <c r="AL1351" t="s">
        <v>87</v>
      </c>
      <c r="AM1351" s="31" t="s">
        <v>87</v>
      </c>
      <c r="AN1351">
        <v>0</v>
      </c>
      <c r="AO1351" s="15">
        <v>1</v>
      </c>
      <c r="AP1351" t="s">
        <v>87</v>
      </c>
      <c r="AQ1351" s="15" t="s">
        <v>87</v>
      </c>
      <c r="AR1351" s="15" t="s">
        <v>13</v>
      </c>
      <c r="AS1351">
        <v>0</v>
      </c>
      <c r="AT1351">
        <v>1</v>
      </c>
      <c r="AU1351">
        <v>0</v>
      </c>
      <c r="AV1351">
        <v>0</v>
      </c>
      <c r="AW1351">
        <v>0</v>
      </c>
      <c r="AX1351">
        <v>0</v>
      </c>
      <c r="AY1351" s="15">
        <v>0</v>
      </c>
      <c r="AZ1351">
        <v>0</v>
      </c>
      <c r="BA1351">
        <v>1</v>
      </c>
      <c r="BB1351" s="15">
        <v>0</v>
      </c>
      <c r="BC1351">
        <v>1073</v>
      </c>
      <c r="BD1351">
        <v>69</v>
      </c>
      <c r="BE1351" s="21">
        <v>0.221</v>
      </c>
      <c r="BF1351" s="21">
        <v>30.5</v>
      </c>
      <c r="BG1351">
        <v>1</v>
      </c>
      <c r="BH1351">
        <v>0</v>
      </c>
      <c r="BI1351">
        <v>0</v>
      </c>
      <c r="BJ1351">
        <v>0</v>
      </c>
      <c r="BK1351">
        <v>0</v>
      </c>
      <c r="BL1351" s="15">
        <v>0</v>
      </c>
      <c r="BM1351">
        <v>0</v>
      </c>
      <c r="BN1351">
        <v>0</v>
      </c>
      <c r="BO1351">
        <v>0</v>
      </c>
      <c r="BP1351" s="15">
        <v>1</v>
      </c>
      <c r="BQ1351">
        <v>0</v>
      </c>
      <c r="BR1351">
        <v>0</v>
      </c>
      <c r="BS1351" s="15">
        <v>0</v>
      </c>
      <c r="BT1351">
        <v>0</v>
      </c>
      <c r="BU1351">
        <v>0</v>
      </c>
      <c r="BV1351">
        <v>0</v>
      </c>
      <c r="BW1351">
        <v>0</v>
      </c>
      <c r="BX1351">
        <v>0</v>
      </c>
      <c r="BY1351">
        <v>0</v>
      </c>
      <c r="BZ1351">
        <v>0</v>
      </c>
      <c r="CA1351">
        <v>0</v>
      </c>
      <c r="CB1351">
        <v>0</v>
      </c>
      <c r="CC1351">
        <v>0</v>
      </c>
      <c r="CD1351">
        <v>1</v>
      </c>
      <c r="CE1351" s="15">
        <v>0</v>
      </c>
      <c r="CF1351">
        <v>3.0070000000000001</v>
      </c>
      <c r="CG1351">
        <v>2852</v>
      </c>
      <c r="CH1351">
        <v>1</v>
      </c>
      <c r="CI1351">
        <v>0</v>
      </c>
      <c r="CJ1351">
        <v>22</v>
      </c>
      <c r="CK1351" s="28" t="s">
        <v>80</v>
      </c>
    </row>
    <row r="1352" spans="1:89" x14ac:dyDescent="0.35">
      <c r="A1352">
        <v>1351</v>
      </c>
      <c r="B1352">
        <v>87</v>
      </c>
      <c r="C1352" s="21" t="s">
        <v>256</v>
      </c>
      <c r="D1352" s="11">
        <v>7.67</v>
      </c>
      <c r="E1352" s="12">
        <v>6.4600000000000005E-2</v>
      </c>
      <c r="F1352" s="7">
        <f t="shared" si="223"/>
        <v>118.73065015479875</v>
      </c>
      <c r="G1352" s="8">
        <v>0</v>
      </c>
      <c r="H1352" s="9">
        <v>0</v>
      </c>
      <c r="I1352" s="9">
        <v>1</v>
      </c>
      <c r="J1352" s="9">
        <v>0</v>
      </c>
      <c r="K1352" s="9">
        <v>0</v>
      </c>
      <c r="L1352" s="8">
        <v>55144</v>
      </c>
      <c r="M1352" s="9">
        <v>16</v>
      </c>
      <c r="N1352" s="9">
        <f t="shared" si="221"/>
        <v>55127</v>
      </c>
      <c r="O1352" s="9">
        <f t="shared" si="222"/>
        <v>23</v>
      </c>
      <c r="P1352" s="7">
        <v>9</v>
      </c>
      <c r="Q1352" s="7">
        <f t="shared" si="224"/>
        <v>15.5</v>
      </c>
      <c r="R1352" s="9">
        <v>1</v>
      </c>
      <c r="S1352" s="9">
        <v>0</v>
      </c>
      <c r="T1352" s="9">
        <v>1</v>
      </c>
      <c r="U1352" s="9">
        <v>0</v>
      </c>
      <c r="V1352" s="9">
        <v>0</v>
      </c>
      <c r="W1352" s="25">
        <v>0</v>
      </c>
      <c r="X1352" s="9">
        <v>0</v>
      </c>
      <c r="Y1352" s="9">
        <v>0</v>
      </c>
      <c r="Z1352" s="25">
        <v>1</v>
      </c>
      <c r="AA1352" s="9">
        <v>1</v>
      </c>
      <c r="AB1352" s="25">
        <v>0</v>
      </c>
      <c r="AC1352" s="17">
        <v>1995</v>
      </c>
      <c r="AD1352" s="27">
        <v>0.32</v>
      </c>
      <c r="AE1352" s="27">
        <f t="shared" si="225"/>
        <v>0.16999999999999998</v>
      </c>
      <c r="AF1352" s="27">
        <f t="shared" si="226"/>
        <v>0.33999999999999997</v>
      </c>
      <c r="AG1352" s="27">
        <f t="shared" si="227"/>
        <v>0.16999999999999998</v>
      </c>
      <c r="AH1352" s="33">
        <v>1</v>
      </c>
      <c r="AI1352" s="15">
        <v>0</v>
      </c>
      <c r="AJ1352" t="s">
        <v>87</v>
      </c>
      <c r="AK1352" s="31" t="s">
        <v>87</v>
      </c>
      <c r="AL1352" t="s">
        <v>87</v>
      </c>
      <c r="AM1352" s="31" t="s">
        <v>87</v>
      </c>
      <c r="AN1352">
        <v>0</v>
      </c>
      <c r="AO1352" s="15">
        <v>1</v>
      </c>
      <c r="AP1352" t="s">
        <v>87</v>
      </c>
      <c r="AQ1352" s="15" t="s">
        <v>87</v>
      </c>
      <c r="AR1352" s="15" t="s">
        <v>13</v>
      </c>
      <c r="AS1352">
        <v>0</v>
      </c>
      <c r="AT1352">
        <v>1</v>
      </c>
      <c r="AU1352">
        <v>0</v>
      </c>
      <c r="AV1352">
        <v>0</v>
      </c>
      <c r="AW1352">
        <v>0</v>
      </c>
      <c r="AX1352">
        <v>0</v>
      </c>
      <c r="AY1352" s="15">
        <v>0</v>
      </c>
      <c r="AZ1352">
        <v>0</v>
      </c>
      <c r="BA1352">
        <v>1</v>
      </c>
      <c r="BB1352" s="15">
        <v>0</v>
      </c>
      <c r="BC1352">
        <v>1073</v>
      </c>
      <c r="BD1352">
        <v>69</v>
      </c>
      <c r="BE1352" s="21">
        <v>0.221</v>
      </c>
      <c r="BF1352" s="21">
        <v>30.5</v>
      </c>
      <c r="BG1352">
        <v>1</v>
      </c>
      <c r="BH1352">
        <v>0</v>
      </c>
      <c r="BI1352">
        <v>0</v>
      </c>
      <c r="BJ1352">
        <v>0</v>
      </c>
      <c r="BK1352">
        <v>0</v>
      </c>
      <c r="BL1352" s="15">
        <v>0</v>
      </c>
      <c r="BM1352">
        <v>0</v>
      </c>
      <c r="BN1352">
        <v>0</v>
      </c>
      <c r="BO1352">
        <v>0</v>
      </c>
      <c r="BP1352" s="15">
        <v>1</v>
      </c>
      <c r="BQ1352">
        <v>0</v>
      </c>
      <c r="BR1352">
        <v>0</v>
      </c>
      <c r="BS1352" s="15">
        <v>0</v>
      </c>
      <c r="BT1352">
        <v>0</v>
      </c>
      <c r="BU1352">
        <v>0</v>
      </c>
      <c r="BV1352">
        <v>0</v>
      </c>
      <c r="BW1352">
        <v>0</v>
      </c>
      <c r="BX1352">
        <v>0</v>
      </c>
      <c r="BY1352">
        <v>0</v>
      </c>
      <c r="BZ1352">
        <v>0</v>
      </c>
      <c r="CA1352">
        <v>0</v>
      </c>
      <c r="CB1352">
        <v>0</v>
      </c>
      <c r="CC1352">
        <v>0</v>
      </c>
      <c r="CD1352">
        <v>1</v>
      </c>
      <c r="CE1352" s="15">
        <v>1</v>
      </c>
      <c r="CF1352">
        <v>3.0070000000000001</v>
      </c>
      <c r="CG1352">
        <v>2852</v>
      </c>
      <c r="CH1352">
        <v>1</v>
      </c>
      <c r="CI1352">
        <v>0</v>
      </c>
      <c r="CJ1352">
        <v>22</v>
      </c>
      <c r="CK1352" s="28" t="s">
        <v>80</v>
      </c>
    </row>
    <row r="1353" spans="1:89" x14ac:dyDescent="0.35">
      <c r="A1353">
        <v>1352</v>
      </c>
      <c r="B1353">
        <v>87</v>
      </c>
      <c r="C1353" s="21" t="s">
        <v>256</v>
      </c>
      <c r="D1353" s="11">
        <v>6.75</v>
      </c>
      <c r="E1353" s="12">
        <v>2.8</v>
      </c>
      <c r="F1353" s="7">
        <f t="shared" si="223"/>
        <v>2.410714285714286</v>
      </c>
      <c r="G1353" s="8">
        <v>0</v>
      </c>
      <c r="H1353" s="9">
        <v>0</v>
      </c>
      <c r="I1353" s="9">
        <v>1</v>
      </c>
      <c r="J1353" s="9">
        <v>0</v>
      </c>
      <c r="K1353" s="9">
        <v>0</v>
      </c>
      <c r="L1353" s="8">
        <v>60633</v>
      </c>
      <c r="M1353" s="9">
        <v>16</v>
      </c>
      <c r="N1353" s="9">
        <f t="shared" si="221"/>
        <v>60616</v>
      </c>
      <c r="O1353" s="9">
        <f t="shared" si="222"/>
        <v>23</v>
      </c>
      <c r="P1353" s="7">
        <v>9</v>
      </c>
      <c r="Q1353" s="7">
        <f t="shared" si="224"/>
        <v>15.5</v>
      </c>
      <c r="R1353" s="9">
        <v>1</v>
      </c>
      <c r="S1353" s="9">
        <v>0</v>
      </c>
      <c r="T1353" s="9">
        <v>1</v>
      </c>
      <c r="U1353" s="9">
        <v>0</v>
      </c>
      <c r="V1353" s="9">
        <v>0</v>
      </c>
      <c r="W1353" s="25">
        <v>0</v>
      </c>
      <c r="X1353" s="9">
        <v>0</v>
      </c>
      <c r="Y1353" s="9">
        <v>0</v>
      </c>
      <c r="Z1353" s="25">
        <v>1</v>
      </c>
      <c r="AA1353" s="9">
        <v>1</v>
      </c>
      <c r="AB1353" s="25">
        <v>0</v>
      </c>
      <c r="AC1353" s="17">
        <v>1995</v>
      </c>
      <c r="AD1353" s="27">
        <v>0.32</v>
      </c>
      <c r="AE1353" s="27">
        <f t="shared" si="225"/>
        <v>0.16999999999999998</v>
      </c>
      <c r="AF1353" s="27">
        <f t="shared" si="226"/>
        <v>0.33999999999999997</v>
      </c>
      <c r="AG1353" s="27">
        <f t="shared" si="227"/>
        <v>0.16999999999999998</v>
      </c>
      <c r="AH1353" s="33">
        <v>1</v>
      </c>
      <c r="AI1353" s="15">
        <v>0</v>
      </c>
      <c r="AJ1353" t="s">
        <v>87</v>
      </c>
      <c r="AK1353" s="31" t="s">
        <v>87</v>
      </c>
      <c r="AL1353" t="s">
        <v>87</v>
      </c>
      <c r="AM1353" s="31" t="s">
        <v>87</v>
      </c>
      <c r="AN1353">
        <v>0</v>
      </c>
      <c r="AO1353" s="15">
        <v>1</v>
      </c>
      <c r="AP1353" t="s">
        <v>87</v>
      </c>
      <c r="AQ1353" s="15" t="s">
        <v>87</v>
      </c>
      <c r="AR1353" s="15" t="s">
        <v>13</v>
      </c>
      <c r="AS1353">
        <v>0</v>
      </c>
      <c r="AT1353">
        <v>1</v>
      </c>
      <c r="AU1353">
        <v>0</v>
      </c>
      <c r="AV1353">
        <v>0</v>
      </c>
      <c r="AW1353">
        <v>0</v>
      </c>
      <c r="AX1353">
        <v>0</v>
      </c>
      <c r="AY1353" s="15">
        <v>0</v>
      </c>
      <c r="AZ1353">
        <v>0</v>
      </c>
      <c r="BA1353">
        <v>1</v>
      </c>
      <c r="BB1353" s="15">
        <v>0</v>
      </c>
      <c r="BC1353">
        <v>1073</v>
      </c>
      <c r="BD1353">
        <v>69</v>
      </c>
      <c r="BE1353" s="21">
        <v>0.221</v>
      </c>
      <c r="BF1353" s="21">
        <v>30.5</v>
      </c>
      <c r="BG1353">
        <v>0</v>
      </c>
      <c r="BH1353">
        <v>0</v>
      </c>
      <c r="BI1353">
        <v>1</v>
      </c>
      <c r="BJ1353">
        <v>0</v>
      </c>
      <c r="BK1353">
        <v>0</v>
      </c>
      <c r="BL1353" s="15">
        <v>0</v>
      </c>
      <c r="BM1353">
        <v>0</v>
      </c>
      <c r="BN1353">
        <v>0</v>
      </c>
      <c r="BO1353">
        <v>0</v>
      </c>
      <c r="BP1353" s="15">
        <v>1</v>
      </c>
      <c r="BQ1353">
        <v>0</v>
      </c>
      <c r="BR1353">
        <v>0</v>
      </c>
      <c r="BS1353" s="15">
        <v>1</v>
      </c>
      <c r="BT1353">
        <v>0</v>
      </c>
      <c r="BU1353">
        <v>0</v>
      </c>
      <c r="BV1353">
        <v>0</v>
      </c>
      <c r="BW1353">
        <v>0</v>
      </c>
      <c r="BX1353">
        <v>0</v>
      </c>
      <c r="BY1353">
        <v>0</v>
      </c>
      <c r="BZ1353">
        <v>0</v>
      </c>
      <c r="CA1353">
        <v>0</v>
      </c>
      <c r="CB1353">
        <v>0</v>
      </c>
      <c r="CC1353">
        <v>0</v>
      </c>
      <c r="CD1353">
        <v>1</v>
      </c>
      <c r="CE1353" s="15">
        <v>0</v>
      </c>
      <c r="CF1353">
        <v>3.0070000000000001</v>
      </c>
      <c r="CG1353">
        <v>2852</v>
      </c>
      <c r="CH1353">
        <v>1</v>
      </c>
      <c r="CI1353">
        <v>0</v>
      </c>
      <c r="CJ1353">
        <v>22</v>
      </c>
      <c r="CK1353" s="28" t="s">
        <v>80</v>
      </c>
    </row>
    <row r="1354" spans="1:89" x14ac:dyDescent="0.35">
      <c r="A1354">
        <v>1353</v>
      </c>
      <c r="B1354">
        <v>87</v>
      </c>
      <c r="C1354" s="21" t="s">
        <v>256</v>
      </c>
      <c r="D1354" s="11">
        <v>8.09</v>
      </c>
      <c r="E1354" s="12">
        <v>2.72</v>
      </c>
      <c r="F1354" s="7">
        <f t="shared" si="223"/>
        <v>2.9742647058823528</v>
      </c>
      <c r="G1354" s="8">
        <v>0</v>
      </c>
      <c r="H1354" s="9">
        <v>0</v>
      </c>
      <c r="I1354" s="9">
        <v>1</v>
      </c>
      <c r="J1354" s="9">
        <v>0</v>
      </c>
      <c r="K1354" s="9">
        <v>0</v>
      </c>
      <c r="L1354" s="8">
        <v>60466</v>
      </c>
      <c r="M1354" s="9">
        <v>16</v>
      </c>
      <c r="N1354" s="9">
        <f t="shared" si="221"/>
        <v>60449</v>
      </c>
      <c r="O1354" s="9">
        <f t="shared" si="222"/>
        <v>23</v>
      </c>
      <c r="P1354" s="7">
        <v>9</v>
      </c>
      <c r="Q1354" s="7">
        <f t="shared" si="224"/>
        <v>15.5</v>
      </c>
      <c r="R1354" s="9">
        <v>1</v>
      </c>
      <c r="S1354" s="9">
        <v>0</v>
      </c>
      <c r="T1354" s="9">
        <v>1</v>
      </c>
      <c r="U1354" s="9">
        <v>0</v>
      </c>
      <c r="V1354" s="9">
        <v>0</v>
      </c>
      <c r="W1354" s="25">
        <v>0</v>
      </c>
      <c r="X1354" s="9">
        <v>0</v>
      </c>
      <c r="Y1354" s="9">
        <v>0</v>
      </c>
      <c r="Z1354" s="25">
        <v>1</v>
      </c>
      <c r="AA1354" s="9">
        <v>1</v>
      </c>
      <c r="AB1354" s="25">
        <v>0</v>
      </c>
      <c r="AC1354" s="17">
        <v>1995</v>
      </c>
      <c r="AD1354" s="27">
        <v>0.32</v>
      </c>
      <c r="AE1354" s="27">
        <f t="shared" si="225"/>
        <v>0.16999999999999998</v>
      </c>
      <c r="AF1354" s="27">
        <f t="shared" si="226"/>
        <v>0.33999999999999997</v>
      </c>
      <c r="AG1354" s="27">
        <f t="shared" si="227"/>
        <v>0.16999999999999998</v>
      </c>
      <c r="AH1354" s="33">
        <v>1</v>
      </c>
      <c r="AI1354" s="15">
        <v>0</v>
      </c>
      <c r="AJ1354" t="s">
        <v>87</v>
      </c>
      <c r="AK1354" s="31" t="s">
        <v>87</v>
      </c>
      <c r="AL1354" t="s">
        <v>87</v>
      </c>
      <c r="AM1354" s="31" t="s">
        <v>87</v>
      </c>
      <c r="AN1354">
        <v>0</v>
      </c>
      <c r="AO1354" s="15">
        <v>1</v>
      </c>
      <c r="AP1354" t="s">
        <v>87</v>
      </c>
      <c r="AQ1354" s="15" t="s">
        <v>87</v>
      </c>
      <c r="AR1354" s="15" t="s">
        <v>13</v>
      </c>
      <c r="AS1354">
        <v>0</v>
      </c>
      <c r="AT1354">
        <v>1</v>
      </c>
      <c r="AU1354">
        <v>0</v>
      </c>
      <c r="AV1354">
        <v>0</v>
      </c>
      <c r="AW1354">
        <v>0</v>
      </c>
      <c r="AX1354">
        <v>0</v>
      </c>
      <c r="AY1354" s="15">
        <v>0</v>
      </c>
      <c r="AZ1354">
        <v>0</v>
      </c>
      <c r="BA1354">
        <v>1</v>
      </c>
      <c r="BB1354" s="15">
        <v>0</v>
      </c>
      <c r="BC1354">
        <v>1073</v>
      </c>
      <c r="BD1354">
        <v>69</v>
      </c>
      <c r="BE1354" s="21">
        <v>0.221</v>
      </c>
      <c r="BF1354" s="21">
        <v>30.5</v>
      </c>
      <c r="BG1354">
        <v>0</v>
      </c>
      <c r="BH1354">
        <v>0</v>
      </c>
      <c r="BI1354">
        <v>1</v>
      </c>
      <c r="BJ1354">
        <v>0</v>
      </c>
      <c r="BK1354">
        <v>0</v>
      </c>
      <c r="BL1354" s="15">
        <v>0</v>
      </c>
      <c r="BM1354">
        <v>0</v>
      </c>
      <c r="BN1354">
        <v>0</v>
      </c>
      <c r="BO1354">
        <v>0</v>
      </c>
      <c r="BP1354" s="15">
        <v>1</v>
      </c>
      <c r="BQ1354">
        <v>0</v>
      </c>
      <c r="BR1354">
        <v>0</v>
      </c>
      <c r="BS1354" s="15">
        <v>1</v>
      </c>
      <c r="BT1354">
        <v>0</v>
      </c>
      <c r="BU1354">
        <v>0</v>
      </c>
      <c r="BV1354">
        <v>0</v>
      </c>
      <c r="BW1354">
        <v>0</v>
      </c>
      <c r="BX1354">
        <v>0</v>
      </c>
      <c r="BY1354">
        <v>0</v>
      </c>
      <c r="BZ1354">
        <v>0</v>
      </c>
      <c r="CA1354">
        <v>0</v>
      </c>
      <c r="CB1354">
        <v>0</v>
      </c>
      <c r="CC1354">
        <v>0</v>
      </c>
      <c r="CD1354">
        <v>1</v>
      </c>
      <c r="CE1354" s="15">
        <v>0</v>
      </c>
      <c r="CF1354">
        <v>3.0070000000000001</v>
      </c>
      <c r="CG1354">
        <v>2852</v>
      </c>
      <c r="CH1354">
        <v>1</v>
      </c>
      <c r="CI1354">
        <v>0</v>
      </c>
      <c r="CJ1354">
        <v>22</v>
      </c>
      <c r="CK1354" s="28" t="s">
        <v>80</v>
      </c>
    </row>
    <row r="1355" spans="1:89" x14ac:dyDescent="0.35">
      <c r="A1355">
        <v>1354</v>
      </c>
      <c r="B1355">
        <v>87</v>
      </c>
      <c r="C1355" s="21" t="s">
        <v>256</v>
      </c>
      <c r="D1355" s="11">
        <v>10.6</v>
      </c>
      <c r="E1355" s="12">
        <v>2.2200000000000002</v>
      </c>
      <c r="F1355" s="7">
        <f t="shared" si="223"/>
        <v>4.774774774774774</v>
      </c>
      <c r="G1355" s="8">
        <v>0</v>
      </c>
      <c r="H1355" s="9">
        <v>0</v>
      </c>
      <c r="I1355" s="9">
        <v>1</v>
      </c>
      <c r="J1355" s="9">
        <v>0</v>
      </c>
      <c r="K1355" s="9">
        <v>0</v>
      </c>
      <c r="L1355" s="8">
        <v>55144</v>
      </c>
      <c r="M1355" s="9">
        <v>16</v>
      </c>
      <c r="N1355" s="9">
        <f t="shared" si="221"/>
        <v>55127</v>
      </c>
      <c r="O1355" s="9">
        <f t="shared" si="222"/>
        <v>23</v>
      </c>
      <c r="P1355" s="7">
        <v>9</v>
      </c>
      <c r="Q1355" s="7">
        <f t="shared" si="224"/>
        <v>15.5</v>
      </c>
      <c r="R1355" s="9">
        <v>1</v>
      </c>
      <c r="S1355" s="9">
        <v>0</v>
      </c>
      <c r="T1355" s="9">
        <v>1</v>
      </c>
      <c r="U1355" s="9">
        <v>0</v>
      </c>
      <c r="V1355" s="9">
        <v>0</v>
      </c>
      <c r="W1355" s="25">
        <v>0</v>
      </c>
      <c r="X1355" s="9">
        <v>0</v>
      </c>
      <c r="Y1355" s="9">
        <v>0</v>
      </c>
      <c r="Z1355" s="25">
        <v>1</v>
      </c>
      <c r="AA1355" s="9">
        <v>1</v>
      </c>
      <c r="AB1355" s="25">
        <v>0</v>
      </c>
      <c r="AC1355" s="17">
        <v>1995</v>
      </c>
      <c r="AD1355" s="27">
        <v>0.32</v>
      </c>
      <c r="AE1355" s="27">
        <f t="shared" si="225"/>
        <v>0.16999999999999998</v>
      </c>
      <c r="AF1355" s="27">
        <f t="shared" si="226"/>
        <v>0.33999999999999997</v>
      </c>
      <c r="AG1355" s="27">
        <f t="shared" si="227"/>
        <v>0.16999999999999998</v>
      </c>
      <c r="AH1355" s="33">
        <v>1</v>
      </c>
      <c r="AI1355" s="15">
        <v>0</v>
      </c>
      <c r="AJ1355" t="s">
        <v>87</v>
      </c>
      <c r="AK1355" s="31" t="s">
        <v>87</v>
      </c>
      <c r="AL1355" t="s">
        <v>87</v>
      </c>
      <c r="AM1355" s="31" t="s">
        <v>87</v>
      </c>
      <c r="AN1355">
        <v>0</v>
      </c>
      <c r="AO1355" s="15">
        <v>1</v>
      </c>
      <c r="AP1355" t="s">
        <v>87</v>
      </c>
      <c r="AQ1355" s="15" t="s">
        <v>87</v>
      </c>
      <c r="AR1355" s="15" t="s">
        <v>13</v>
      </c>
      <c r="AS1355">
        <v>0</v>
      </c>
      <c r="AT1355">
        <v>1</v>
      </c>
      <c r="AU1355">
        <v>0</v>
      </c>
      <c r="AV1355">
        <v>0</v>
      </c>
      <c r="AW1355">
        <v>0</v>
      </c>
      <c r="AX1355">
        <v>0</v>
      </c>
      <c r="AY1355" s="15">
        <v>0</v>
      </c>
      <c r="AZ1355">
        <v>0</v>
      </c>
      <c r="BA1355">
        <v>1</v>
      </c>
      <c r="BB1355" s="15">
        <v>0</v>
      </c>
      <c r="BC1355">
        <v>1073</v>
      </c>
      <c r="BD1355">
        <v>69</v>
      </c>
      <c r="BE1355" s="21">
        <v>0.221</v>
      </c>
      <c r="BF1355" s="21">
        <v>30.5</v>
      </c>
      <c r="BG1355">
        <v>0</v>
      </c>
      <c r="BH1355">
        <v>0</v>
      </c>
      <c r="BI1355">
        <v>1</v>
      </c>
      <c r="BJ1355">
        <v>0</v>
      </c>
      <c r="BK1355">
        <v>0</v>
      </c>
      <c r="BL1355" s="15">
        <v>0</v>
      </c>
      <c r="BM1355">
        <v>0</v>
      </c>
      <c r="BN1355">
        <v>0</v>
      </c>
      <c r="BO1355">
        <v>0</v>
      </c>
      <c r="BP1355" s="15">
        <v>1</v>
      </c>
      <c r="BQ1355">
        <v>0</v>
      </c>
      <c r="BR1355">
        <v>0</v>
      </c>
      <c r="BS1355" s="15">
        <v>1</v>
      </c>
      <c r="BT1355">
        <v>0</v>
      </c>
      <c r="BU1355">
        <v>0</v>
      </c>
      <c r="BV1355">
        <v>0</v>
      </c>
      <c r="BW1355">
        <v>0</v>
      </c>
      <c r="BX1355">
        <v>0</v>
      </c>
      <c r="BY1355">
        <v>0</v>
      </c>
      <c r="BZ1355">
        <v>0</v>
      </c>
      <c r="CA1355">
        <v>0</v>
      </c>
      <c r="CB1355">
        <v>0</v>
      </c>
      <c r="CC1355">
        <v>0</v>
      </c>
      <c r="CD1355">
        <v>1</v>
      </c>
      <c r="CE1355" s="15">
        <v>1</v>
      </c>
      <c r="CF1355">
        <v>3.0070000000000001</v>
      </c>
      <c r="CG1355">
        <v>2852</v>
      </c>
      <c r="CH1355">
        <v>1</v>
      </c>
      <c r="CI1355">
        <v>0</v>
      </c>
      <c r="CJ1355">
        <v>22</v>
      </c>
      <c r="CK1355" s="28" t="s">
        <v>80</v>
      </c>
    </row>
    <row r="1356" spans="1:89" x14ac:dyDescent="0.35">
      <c r="A1356">
        <v>1355</v>
      </c>
      <c r="B1356">
        <v>87</v>
      </c>
      <c r="C1356" s="21" t="s">
        <v>256</v>
      </c>
      <c r="D1356" s="11">
        <v>9.08</v>
      </c>
      <c r="E1356" s="12">
        <v>5.41</v>
      </c>
      <c r="F1356" s="7">
        <f t="shared" si="223"/>
        <v>1.6783733826247689</v>
      </c>
      <c r="G1356" s="8">
        <v>0</v>
      </c>
      <c r="H1356" s="9">
        <v>0</v>
      </c>
      <c r="I1356" s="9">
        <v>1</v>
      </c>
      <c r="J1356" s="9">
        <v>0</v>
      </c>
      <c r="K1356" s="9">
        <v>0</v>
      </c>
      <c r="L1356" s="8">
        <v>55144</v>
      </c>
      <c r="M1356" s="9">
        <v>16</v>
      </c>
      <c r="N1356" s="9">
        <f t="shared" si="221"/>
        <v>55127</v>
      </c>
      <c r="O1356" s="9">
        <f t="shared" si="222"/>
        <v>23</v>
      </c>
      <c r="P1356" s="7">
        <v>9</v>
      </c>
      <c r="Q1356" s="7">
        <f t="shared" si="224"/>
        <v>15.5</v>
      </c>
      <c r="R1356" s="9">
        <v>1</v>
      </c>
      <c r="S1356" s="9">
        <v>0</v>
      </c>
      <c r="T1356" s="9">
        <v>1</v>
      </c>
      <c r="U1356" s="9">
        <v>0</v>
      </c>
      <c r="V1356" s="9">
        <v>0</v>
      </c>
      <c r="W1356" s="25">
        <v>0</v>
      </c>
      <c r="X1356" s="9">
        <v>0</v>
      </c>
      <c r="Y1356" s="9">
        <v>0</v>
      </c>
      <c r="Z1356" s="25">
        <v>1</v>
      </c>
      <c r="AA1356" s="9">
        <v>1</v>
      </c>
      <c r="AB1356" s="25">
        <v>0</v>
      </c>
      <c r="AC1356" s="17">
        <v>1995</v>
      </c>
      <c r="AD1356" s="27">
        <v>0.32</v>
      </c>
      <c r="AE1356" s="27">
        <f t="shared" si="225"/>
        <v>0.16999999999999998</v>
      </c>
      <c r="AF1356" s="27">
        <f t="shared" si="226"/>
        <v>0.33999999999999997</v>
      </c>
      <c r="AG1356" s="27">
        <f t="shared" si="227"/>
        <v>0.16999999999999998</v>
      </c>
      <c r="AH1356" s="33">
        <v>1</v>
      </c>
      <c r="AI1356" s="15">
        <v>0</v>
      </c>
      <c r="AJ1356" t="s">
        <v>87</v>
      </c>
      <c r="AK1356" s="31" t="s">
        <v>87</v>
      </c>
      <c r="AL1356" t="s">
        <v>87</v>
      </c>
      <c r="AM1356" s="31" t="s">
        <v>87</v>
      </c>
      <c r="AN1356">
        <v>0</v>
      </c>
      <c r="AO1356" s="15">
        <v>1</v>
      </c>
      <c r="AP1356" t="s">
        <v>87</v>
      </c>
      <c r="AQ1356" s="15" t="s">
        <v>87</v>
      </c>
      <c r="AR1356" s="15" t="s">
        <v>13</v>
      </c>
      <c r="AS1356">
        <v>0</v>
      </c>
      <c r="AT1356">
        <v>1</v>
      </c>
      <c r="AU1356">
        <v>0</v>
      </c>
      <c r="AV1356">
        <v>0</v>
      </c>
      <c r="AW1356">
        <v>0</v>
      </c>
      <c r="AX1356">
        <v>0</v>
      </c>
      <c r="AY1356" s="15">
        <v>0</v>
      </c>
      <c r="AZ1356">
        <v>0</v>
      </c>
      <c r="BA1356">
        <v>1</v>
      </c>
      <c r="BB1356" s="15">
        <v>0</v>
      </c>
      <c r="BC1356">
        <v>1073</v>
      </c>
      <c r="BD1356">
        <v>69</v>
      </c>
      <c r="BE1356" s="21">
        <v>0.221</v>
      </c>
      <c r="BF1356" s="21">
        <v>30.5</v>
      </c>
      <c r="BG1356">
        <v>0</v>
      </c>
      <c r="BH1356">
        <v>0</v>
      </c>
      <c r="BI1356">
        <v>1</v>
      </c>
      <c r="BJ1356">
        <v>0</v>
      </c>
      <c r="BK1356">
        <v>0</v>
      </c>
      <c r="BL1356" s="15">
        <v>0</v>
      </c>
      <c r="BM1356">
        <v>0</v>
      </c>
      <c r="BN1356">
        <v>0</v>
      </c>
      <c r="BO1356">
        <v>0</v>
      </c>
      <c r="BP1356" s="15">
        <v>1</v>
      </c>
      <c r="BQ1356">
        <v>0</v>
      </c>
      <c r="BR1356">
        <v>0</v>
      </c>
      <c r="BS1356" s="15">
        <v>1</v>
      </c>
      <c r="BT1356">
        <v>0</v>
      </c>
      <c r="BU1356">
        <v>0</v>
      </c>
      <c r="BV1356">
        <v>0</v>
      </c>
      <c r="BW1356">
        <v>0</v>
      </c>
      <c r="BX1356">
        <v>0</v>
      </c>
      <c r="BY1356">
        <v>0</v>
      </c>
      <c r="BZ1356">
        <v>0</v>
      </c>
      <c r="CA1356">
        <v>0</v>
      </c>
      <c r="CB1356">
        <v>0</v>
      </c>
      <c r="CC1356">
        <v>0</v>
      </c>
      <c r="CD1356">
        <v>1</v>
      </c>
      <c r="CE1356" s="15">
        <v>0</v>
      </c>
      <c r="CF1356">
        <v>3.0070000000000001</v>
      </c>
      <c r="CG1356">
        <v>2852</v>
      </c>
      <c r="CH1356">
        <v>1</v>
      </c>
      <c r="CI1356">
        <v>0</v>
      </c>
      <c r="CJ1356">
        <v>22</v>
      </c>
      <c r="CK1356" s="28" t="s">
        <v>80</v>
      </c>
    </row>
    <row r="1357" spans="1:89" x14ac:dyDescent="0.35">
      <c r="A1357">
        <v>1356</v>
      </c>
      <c r="B1357">
        <v>87</v>
      </c>
      <c r="C1357" s="21" t="s">
        <v>256</v>
      </c>
      <c r="D1357" s="11">
        <v>7.52</v>
      </c>
      <c r="E1357" s="12">
        <v>3.38</v>
      </c>
      <c r="F1357" s="7">
        <f t="shared" si="223"/>
        <v>2.224852071005917</v>
      </c>
      <c r="G1357" s="8">
        <v>0</v>
      </c>
      <c r="H1357" s="9">
        <v>0</v>
      </c>
      <c r="I1357" s="9">
        <v>1</v>
      </c>
      <c r="J1357" s="9">
        <v>0</v>
      </c>
      <c r="K1357" s="9">
        <v>0</v>
      </c>
      <c r="L1357" s="8">
        <v>60633</v>
      </c>
      <c r="M1357" s="9">
        <v>16</v>
      </c>
      <c r="N1357" s="9">
        <f t="shared" si="221"/>
        <v>60616</v>
      </c>
      <c r="O1357" s="9">
        <f t="shared" si="222"/>
        <v>23</v>
      </c>
      <c r="P1357" s="7">
        <v>9</v>
      </c>
      <c r="Q1357" s="7">
        <f t="shared" si="224"/>
        <v>15.5</v>
      </c>
      <c r="R1357" s="9">
        <v>1</v>
      </c>
      <c r="S1357" s="9">
        <v>0</v>
      </c>
      <c r="T1357" s="9">
        <v>1</v>
      </c>
      <c r="U1357" s="9">
        <v>0</v>
      </c>
      <c r="V1357" s="9">
        <v>0</v>
      </c>
      <c r="W1357" s="25">
        <v>0</v>
      </c>
      <c r="X1357" s="9">
        <v>0</v>
      </c>
      <c r="Y1357" s="9">
        <v>0</v>
      </c>
      <c r="Z1357" s="25">
        <v>1</v>
      </c>
      <c r="AA1357" s="9">
        <v>1</v>
      </c>
      <c r="AB1357" s="25">
        <v>0</v>
      </c>
      <c r="AC1357" s="17">
        <v>1995</v>
      </c>
      <c r="AD1357" s="27">
        <v>0.32</v>
      </c>
      <c r="AE1357" s="27">
        <f t="shared" si="225"/>
        <v>0.16999999999999998</v>
      </c>
      <c r="AF1357" s="27">
        <f t="shared" si="226"/>
        <v>0.33999999999999997</v>
      </c>
      <c r="AG1357" s="27">
        <f t="shared" si="227"/>
        <v>0.16999999999999998</v>
      </c>
      <c r="AH1357" s="33">
        <v>1</v>
      </c>
      <c r="AI1357" s="15">
        <v>0</v>
      </c>
      <c r="AJ1357" t="s">
        <v>87</v>
      </c>
      <c r="AK1357" s="31" t="s">
        <v>87</v>
      </c>
      <c r="AL1357" t="s">
        <v>87</v>
      </c>
      <c r="AM1357" s="31" t="s">
        <v>87</v>
      </c>
      <c r="AN1357">
        <v>0</v>
      </c>
      <c r="AO1357" s="15">
        <v>1</v>
      </c>
      <c r="AP1357" t="s">
        <v>87</v>
      </c>
      <c r="AQ1357" s="15" t="s">
        <v>87</v>
      </c>
      <c r="AR1357" s="15" t="s">
        <v>13</v>
      </c>
      <c r="AS1357">
        <v>0</v>
      </c>
      <c r="AT1357">
        <v>1</v>
      </c>
      <c r="AU1357">
        <v>0</v>
      </c>
      <c r="AV1357">
        <v>0</v>
      </c>
      <c r="AW1357">
        <v>0</v>
      </c>
      <c r="AX1357">
        <v>0</v>
      </c>
      <c r="AY1357" s="15">
        <v>0</v>
      </c>
      <c r="AZ1357">
        <v>0</v>
      </c>
      <c r="BA1357">
        <v>1</v>
      </c>
      <c r="BB1357" s="15">
        <v>0</v>
      </c>
      <c r="BC1357">
        <v>1073</v>
      </c>
      <c r="BD1357">
        <v>69</v>
      </c>
      <c r="BE1357" s="21">
        <v>0.221</v>
      </c>
      <c r="BF1357" s="21">
        <v>30.5</v>
      </c>
      <c r="BG1357">
        <v>0</v>
      </c>
      <c r="BH1357">
        <v>0</v>
      </c>
      <c r="BI1357">
        <v>1</v>
      </c>
      <c r="BJ1357">
        <v>0</v>
      </c>
      <c r="BK1357">
        <v>0</v>
      </c>
      <c r="BL1357" s="15">
        <v>0</v>
      </c>
      <c r="BM1357">
        <v>0</v>
      </c>
      <c r="BN1357">
        <v>0</v>
      </c>
      <c r="BO1357">
        <v>0</v>
      </c>
      <c r="BP1357" s="15">
        <v>1</v>
      </c>
      <c r="BQ1357">
        <v>0</v>
      </c>
      <c r="BR1357">
        <v>0</v>
      </c>
      <c r="BS1357" s="15">
        <v>1</v>
      </c>
      <c r="BT1357">
        <v>0</v>
      </c>
      <c r="BU1357">
        <v>0</v>
      </c>
      <c r="BV1357">
        <v>0</v>
      </c>
      <c r="BW1357">
        <v>0</v>
      </c>
      <c r="BX1357">
        <v>0</v>
      </c>
      <c r="BY1357">
        <v>0</v>
      </c>
      <c r="BZ1357">
        <v>0</v>
      </c>
      <c r="CA1357">
        <v>0</v>
      </c>
      <c r="CB1357">
        <v>0</v>
      </c>
      <c r="CC1357">
        <v>0</v>
      </c>
      <c r="CD1357">
        <v>1</v>
      </c>
      <c r="CE1357" s="15">
        <v>0</v>
      </c>
      <c r="CF1357">
        <v>3.0070000000000001</v>
      </c>
      <c r="CG1357">
        <v>2852</v>
      </c>
      <c r="CH1357">
        <v>1</v>
      </c>
      <c r="CI1357">
        <v>0</v>
      </c>
      <c r="CJ1357">
        <v>22</v>
      </c>
      <c r="CK1357" s="28" t="s">
        <v>80</v>
      </c>
    </row>
    <row r="1358" spans="1:89" x14ac:dyDescent="0.35">
      <c r="A1358">
        <v>1357</v>
      </c>
      <c r="B1358">
        <v>87</v>
      </c>
      <c r="C1358" s="21" t="s">
        <v>256</v>
      </c>
      <c r="D1358" s="11">
        <v>8.6199999999999992</v>
      </c>
      <c r="E1358" s="12">
        <v>3.36</v>
      </c>
      <c r="F1358" s="7">
        <f t="shared" si="223"/>
        <v>2.5654761904761902</v>
      </c>
      <c r="G1358" s="8">
        <v>0</v>
      </c>
      <c r="H1358" s="9">
        <v>0</v>
      </c>
      <c r="I1358" s="9">
        <v>1</v>
      </c>
      <c r="J1358" s="9">
        <v>0</v>
      </c>
      <c r="K1358" s="9">
        <v>0</v>
      </c>
      <c r="L1358" s="8">
        <v>60466</v>
      </c>
      <c r="M1358" s="9">
        <v>16</v>
      </c>
      <c r="N1358" s="9">
        <f t="shared" si="221"/>
        <v>60449</v>
      </c>
      <c r="O1358" s="9">
        <f t="shared" si="222"/>
        <v>23</v>
      </c>
      <c r="P1358" s="7">
        <v>9</v>
      </c>
      <c r="Q1358" s="7">
        <f t="shared" si="224"/>
        <v>15.5</v>
      </c>
      <c r="R1358" s="9">
        <v>1</v>
      </c>
      <c r="S1358" s="9">
        <v>0</v>
      </c>
      <c r="T1358" s="9">
        <v>1</v>
      </c>
      <c r="U1358" s="9">
        <v>0</v>
      </c>
      <c r="V1358" s="9">
        <v>0</v>
      </c>
      <c r="W1358" s="25">
        <v>0</v>
      </c>
      <c r="X1358" s="9">
        <v>0</v>
      </c>
      <c r="Y1358" s="9">
        <v>0</v>
      </c>
      <c r="Z1358" s="25">
        <v>1</v>
      </c>
      <c r="AA1358" s="9">
        <v>1</v>
      </c>
      <c r="AB1358" s="25">
        <v>0</v>
      </c>
      <c r="AC1358" s="17">
        <v>1995</v>
      </c>
      <c r="AD1358" s="27">
        <v>0.32</v>
      </c>
      <c r="AE1358" s="27">
        <f t="shared" si="225"/>
        <v>0.16999999999999998</v>
      </c>
      <c r="AF1358" s="27">
        <f t="shared" si="226"/>
        <v>0.33999999999999997</v>
      </c>
      <c r="AG1358" s="27">
        <f t="shared" si="227"/>
        <v>0.16999999999999998</v>
      </c>
      <c r="AH1358" s="33">
        <v>1</v>
      </c>
      <c r="AI1358" s="15">
        <v>0</v>
      </c>
      <c r="AJ1358" t="s">
        <v>87</v>
      </c>
      <c r="AK1358" s="31" t="s">
        <v>87</v>
      </c>
      <c r="AL1358" t="s">
        <v>87</v>
      </c>
      <c r="AM1358" s="31" t="s">
        <v>87</v>
      </c>
      <c r="AN1358">
        <v>0</v>
      </c>
      <c r="AO1358" s="15">
        <v>1</v>
      </c>
      <c r="AP1358" t="s">
        <v>87</v>
      </c>
      <c r="AQ1358" s="15" t="s">
        <v>87</v>
      </c>
      <c r="AR1358" s="15" t="s">
        <v>13</v>
      </c>
      <c r="AS1358">
        <v>0</v>
      </c>
      <c r="AT1358">
        <v>1</v>
      </c>
      <c r="AU1358">
        <v>0</v>
      </c>
      <c r="AV1358">
        <v>0</v>
      </c>
      <c r="AW1358">
        <v>0</v>
      </c>
      <c r="AX1358">
        <v>0</v>
      </c>
      <c r="AY1358" s="15">
        <v>0</v>
      </c>
      <c r="AZ1358">
        <v>0</v>
      </c>
      <c r="BA1358">
        <v>1</v>
      </c>
      <c r="BB1358" s="15">
        <v>0</v>
      </c>
      <c r="BC1358">
        <v>1073</v>
      </c>
      <c r="BD1358">
        <v>69</v>
      </c>
      <c r="BE1358" s="21">
        <v>0.221</v>
      </c>
      <c r="BF1358" s="21">
        <v>30.5</v>
      </c>
      <c r="BG1358">
        <v>0</v>
      </c>
      <c r="BH1358">
        <v>0</v>
      </c>
      <c r="BI1358">
        <v>1</v>
      </c>
      <c r="BJ1358">
        <v>0</v>
      </c>
      <c r="BK1358">
        <v>0</v>
      </c>
      <c r="BL1358" s="15">
        <v>0</v>
      </c>
      <c r="BM1358">
        <v>0</v>
      </c>
      <c r="BN1358">
        <v>0</v>
      </c>
      <c r="BO1358">
        <v>0</v>
      </c>
      <c r="BP1358" s="15">
        <v>1</v>
      </c>
      <c r="BQ1358">
        <v>0</v>
      </c>
      <c r="BR1358">
        <v>0</v>
      </c>
      <c r="BS1358" s="15">
        <v>1</v>
      </c>
      <c r="BT1358">
        <v>0</v>
      </c>
      <c r="BU1358">
        <v>0</v>
      </c>
      <c r="BV1358">
        <v>0</v>
      </c>
      <c r="BW1358">
        <v>0</v>
      </c>
      <c r="BX1358">
        <v>0</v>
      </c>
      <c r="BY1358">
        <v>0</v>
      </c>
      <c r="BZ1358">
        <v>0</v>
      </c>
      <c r="CA1358">
        <v>0</v>
      </c>
      <c r="CB1358">
        <v>0</v>
      </c>
      <c r="CC1358">
        <v>0</v>
      </c>
      <c r="CD1358">
        <v>1</v>
      </c>
      <c r="CE1358" s="15">
        <v>0</v>
      </c>
      <c r="CF1358">
        <v>3.0070000000000001</v>
      </c>
      <c r="CG1358">
        <v>2852</v>
      </c>
      <c r="CH1358">
        <v>1</v>
      </c>
      <c r="CI1358">
        <v>0</v>
      </c>
      <c r="CJ1358">
        <v>22</v>
      </c>
      <c r="CK1358" s="28" t="s">
        <v>80</v>
      </c>
    </row>
    <row r="1359" spans="1:89" x14ac:dyDescent="0.35">
      <c r="A1359">
        <v>1358</v>
      </c>
      <c r="B1359">
        <v>87</v>
      </c>
      <c r="C1359" s="21" t="s">
        <v>256</v>
      </c>
      <c r="D1359" s="11">
        <v>10.4</v>
      </c>
      <c r="E1359" s="12">
        <v>3.04</v>
      </c>
      <c r="F1359" s="7">
        <f t="shared" si="223"/>
        <v>3.4210526315789473</v>
      </c>
      <c r="G1359" s="8">
        <v>0</v>
      </c>
      <c r="H1359" s="9">
        <v>0</v>
      </c>
      <c r="I1359" s="9">
        <v>1</v>
      </c>
      <c r="J1359" s="9">
        <v>0</v>
      </c>
      <c r="K1359" s="9">
        <v>0</v>
      </c>
      <c r="L1359" s="8">
        <v>55144</v>
      </c>
      <c r="M1359" s="9">
        <v>16</v>
      </c>
      <c r="N1359" s="9">
        <f t="shared" si="221"/>
        <v>55127</v>
      </c>
      <c r="O1359" s="9">
        <f t="shared" si="222"/>
        <v>23</v>
      </c>
      <c r="P1359" s="7">
        <v>9</v>
      </c>
      <c r="Q1359" s="7">
        <f t="shared" si="224"/>
        <v>15.5</v>
      </c>
      <c r="R1359" s="9">
        <v>1</v>
      </c>
      <c r="S1359" s="9">
        <v>0</v>
      </c>
      <c r="T1359" s="9">
        <v>1</v>
      </c>
      <c r="U1359" s="9">
        <v>0</v>
      </c>
      <c r="V1359" s="9">
        <v>0</v>
      </c>
      <c r="W1359" s="25">
        <v>0</v>
      </c>
      <c r="X1359" s="9">
        <v>0</v>
      </c>
      <c r="Y1359" s="9">
        <v>0</v>
      </c>
      <c r="Z1359" s="25">
        <v>1</v>
      </c>
      <c r="AA1359" s="9">
        <v>1</v>
      </c>
      <c r="AB1359" s="25">
        <v>0</v>
      </c>
      <c r="AC1359" s="17">
        <v>1995</v>
      </c>
      <c r="AD1359" s="27">
        <v>0.32</v>
      </c>
      <c r="AE1359" s="27">
        <f t="shared" si="225"/>
        <v>0.16999999999999998</v>
      </c>
      <c r="AF1359" s="27">
        <f t="shared" si="226"/>
        <v>0.33999999999999997</v>
      </c>
      <c r="AG1359" s="27">
        <f t="shared" si="227"/>
        <v>0.16999999999999998</v>
      </c>
      <c r="AH1359" s="33">
        <v>1</v>
      </c>
      <c r="AI1359" s="15">
        <v>0</v>
      </c>
      <c r="AJ1359" t="s">
        <v>87</v>
      </c>
      <c r="AK1359" s="31" t="s">
        <v>87</v>
      </c>
      <c r="AL1359" t="s">
        <v>87</v>
      </c>
      <c r="AM1359" s="31" t="s">
        <v>87</v>
      </c>
      <c r="AN1359">
        <v>0</v>
      </c>
      <c r="AO1359" s="15">
        <v>1</v>
      </c>
      <c r="AP1359" t="s">
        <v>87</v>
      </c>
      <c r="AQ1359" s="15" t="s">
        <v>87</v>
      </c>
      <c r="AR1359" s="15" t="s">
        <v>13</v>
      </c>
      <c r="AS1359">
        <v>0</v>
      </c>
      <c r="AT1359">
        <v>1</v>
      </c>
      <c r="AU1359">
        <v>0</v>
      </c>
      <c r="AV1359">
        <v>0</v>
      </c>
      <c r="AW1359">
        <v>0</v>
      </c>
      <c r="AX1359">
        <v>0</v>
      </c>
      <c r="AY1359" s="15">
        <v>0</v>
      </c>
      <c r="AZ1359">
        <v>0</v>
      </c>
      <c r="BA1359">
        <v>1</v>
      </c>
      <c r="BB1359" s="15">
        <v>0</v>
      </c>
      <c r="BC1359">
        <v>1073</v>
      </c>
      <c r="BD1359">
        <v>69</v>
      </c>
      <c r="BE1359" s="21">
        <v>0.221</v>
      </c>
      <c r="BF1359" s="21">
        <v>30.5</v>
      </c>
      <c r="BG1359">
        <v>0</v>
      </c>
      <c r="BH1359">
        <v>0</v>
      </c>
      <c r="BI1359">
        <v>1</v>
      </c>
      <c r="BJ1359">
        <v>0</v>
      </c>
      <c r="BK1359">
        <v>0</v>
      </c>
      <c r="BL1359" s="15">
        <v>0</v>
      </c>
      <c r="BM1359">
        <v>0</v>
      </c>
      <c r="BN1359">
        <v>0</v>
      </c>
      <c r="BO1359">
        <v>0</v>
      </c>
      <c r="BP1359" s="15">
        <v>1</v>
      </c>
      <c r="BQ1359">
        <v>0</v>
      </c>
      <c r="BR1359">
        <v>0</v>
      </c>
      <c r="BS1359" s="15">
        <v>1</v>
      </c>
      <c r="BT1359">
        <v>0</v>
      </c>
      <c r="BU1359">
        <v>0</v>
      </c>
      <c r="BV1359">
        <v>0</v>
      </c>
      <c r="BW1359">
        <v>0</v>
      </c>
      <c r="BX1359">
        <v>0</v>
      </c>
      <c r="BY1359">
        <v>0</v>
      </c>
      <c r="BZ1359">
        <v>0</v>
      </c>
      <c r="CA1359">
        <v>0</v>
      </c>
      <c r="CB1359">
        <v>0</v>
      </c>
      <c r="CC1359">
        <v>0</v>
      </c>
      <c r="CD1359">
        <v>1</v>
      </c>
      <c r="CE1359" s="15">
        <v>1</v>
      </c>
      <c r="CF1359">
        <v>3.0070000000000001</v>
      </c>
      <c r="CG1359">
        <v>2852</v>
      </c>
      <c r="CH1359">
        <v>1</v>
      </c>
      <c r="CI1359">
        <v>0</v>
      </c>
      <c r="CJ1359">
        <v>22</v>
      </c>
      <c r="CK1359" s="28" t="s">
        <v>80</v>
      </c>
    </row>
    <row r="1360" spans="1:89" x14ac:dyDescent="0.35">
      <c r="A1360">
        <v>1359</v>
      </c>
      <c r="B1360">
        <v>87</v>
      </c>
      <c r="C1360" s="21" t="s">
        <v>256</v>
      </c>
      <c r="D1360" s="11">
        <v>6.98</v>
      </c>
      <c r="E1360" s="12">
        <v>6.0100000000000001E-2</v>
      </c>
      <c r="F1360" s="7">
        <f t="shared" si="223"/>
        <v>116.13976705490849</v>
      </c>
      <c r="G1360" s="8">
        <v>0</v>
      </c>
      <c r="H1360" s="9">
        <v>0</v>
      </c>
      <c r="I1360" s="9">
        <v>1</v>
      </c>
      <c r="J1360" s="9">
        <v>0</v>
      </c>
      <c r="K1360" s="9">
        <v>0</v>
      </c>
      <c r="L1360" s="8">
        <v>60633</v>
      </c>
      <c r="M1360" s="9">
        <v>16</v>
      </c>
      <c r="N1360" s="9">
        <f t="shared" si="221"/>
        <v>60616</v>
      </c>
      <c r="O1360" s="9">
        <f t="shared" si="222"/>
        <v>23</v>
      </c>
      <c r="P1360" s="7">
        <v>9</v>
      </c>
      <c r="Q1360" s="7">
        <f t="shared" si="224"/>
        <v>15.5</v>
      </c>
      <c r="R1360" s="9">
        <v>1</v>
      </c>
      <c r="S1360" s="9">
        <v>0</v>
      </c>
      <c r="T1360" s="9">
        <v>0</v>
      </c>
      <c r="U1360" s="9">
        <v>0</v>
      </c>
      <c r="V1360" s="9">
        <v>1</v>
      </c>
      <c r="W1360" s="25">
        <v>0</v>
      </c>
      <c r="X1360" s="9">
        <v>0</v>
      </c>
      <c r="Y1360" s="9">
        <v>0</v>
      </c>
      <c r="Z1360" s="25">
        <v>1</v>
      </c>
      <c r="AA1360" s="9">
        <v>1</v>
      </c>
      <c r="AB1360" s="25">
        <v>0</v>
      </c>
      <c r="AC1360" s="17">
        <v>1995</v>
      </c>
      <c r="AD1360" s="27">
        <v>0.32</v>
      </c>
      <c r="AE1360" s="27">
        <f t="shared" si="225"/>
        <v>0.16999999999999998</v>
      </c>
      <c r="AF1360" s="27">
        <f t="shared" si="226"/>
        <v>0.33999999999999997</v>
      </c>
      <c r="AG1360" s="27">
        <f t="shared" si="227"/>
        <v>0.16999999999999998</v>
      </c>
      <c r="AH1360" s="33">
        <v>1</v>
      </c>
      <c r="AI1360" s="15">
        <v>0</v>
      </c>
      <c r="AJ1360" t="s">
        <v>87</v>
      </c>
      <c r="AK1360" s="31" t="s">
        <v>87</v>
      </c>
      <c r="AL1360" t="s">
        <v>87</v>
      </c>
      <c r="AM1360" s="31" t="s">
        <v>87</v>
      </c>
      <c r="AN1360">
        <v>0</v>
      </c>
      <c r="AO1360" s="15">
        <v>1</v>
      </c>
      <c r="AP1360" t="s">
        <v>87</v>
      </c>
      <c r="AQ1360" s="15" t="s">
        <v>87</v>
      </c>
      <c r="AR1360" s="15" t="s">
        <v>13</v>
      </c>
      <c r="AS1360">
        <v>0</v>
      </c>
      <c r="AT1360">
        <v>1</v>
      </c>
      <c r="AU1360">
        <v>0</v>
      </c>
      <c r="AV1360">
        <v>0</v>
      </c>
      <c r="AW1360">
        <v>0</v>
      </c>
      <c r="AX1360">
        <v>0</v>
      </c>
      <c r="AY1360" s="15">
        <v>0</v>
      </c>
      <c r="AZ1360">
        <v>0</v>
      </c>
      <c r="BA1360">
        <v>1</v>
      </c>
      <c r="BB1360" s="15">
        <v>0</v>
      </c>
      <c r="BC1360">
        <v>1073</v>
      </c>
      <c r="BD1360">
        <v>69</v>
      </c>
      <c r="BE1360" s="21">
        <v>0.221</v>
      </c>
      <c r="BF1360" s="21">
        <v>30.5</v>
      </c>
      <c r="BG1360">
        <v>1</v>
      </c>
      <c r="BH1360">
        <v>0</v>
      </c>
      <c r="BI1360">
        <v>0</v>
      </c>
      <c r="BJ1360">
        <v>0</v>
      </c>
      <c r="BK1360">
        <v>0</v>
      </c>
      <c r="BL1360" s="15">
        <v>0</v>
      </c>
      <c r="BM1360">
        <v>0</v>
      </c>
      <c r="BN1360">
        <v>0</v>
      </c>
      <c r="BO1360">
        <v>0</v>
      </c>
      <c r="BP1360" s="15">
        <v>1</v>
      </c>
      <c r="BQ1360">
        <v>0</v>
      </c>
      <c r="BR1360">
        <v>0</v>
      </c>
      <c r="BS1360" s="15">
        <v>0</v>
      </c>
      <c r="BT1360">
        <v>0</v>
      </c>
      <c r="BU1360">
        <v>0</v>
      </c>
      <c r="BV1360">
        <v>0</v>
      </c>
      <c r="BW1360">
        <v>0</v>
      </c>
      <c r="BX1360">
        <v>0</v>
      </c>
      <c r="BY1360">
        <v>0</v>
      </c>
      <c r="BZ1360">
        <v>0</v>
      </c>
      <c r="CA1360">
        <v>0</v>
      </c>
      <c r="CB1360">
        <v>0</v>
      </c>
      <c r="CC1360">
        <v>0</v>
      </c>
      <c r="CD1360">
        <v>1</v>
      </c>
      <c r="CE1360" s="15">
        <v>0</v>
      </c>
      <c r="CF1360">
        <v>3.0070000000000001</v>
      </c>
      <c r="CG1360">
        <v>2852</v>
      </c>
      <c r="CH1360">
        <v>1</v>
      </c>
      <c r="CI1360">
        <v>0</v>
      </c>
      <c r="CJ1360">
        <v>22</v>
      </c>
      <c r="CK1360" s="28" t="s">
        <v>80</v>
      </c>
    </row>
    <row r="1361" spans="1:89" x14ac:dyDescent="0.35">
      <c r="A1361">
        <v>1360</v>
      </c>
      <c r="B1361">
        <v>87</v>
      </c>
      <c r="C1361" s="21" t="s">
        <v>256</v>
      </c>
      <c r="D1361" s="11">
        <v>6.98</v>
      </c>
      <c r="E1361" s="12">
        <v>6.0199999999999997E-2</v>
      </c>
      <c r="F1361" s="7">
        <f t="shared" si="223"/>
        <v>115.94684385382061</v>
      </c>
      <c r="G1361" s="8">
        <v>0</v>
      </c>
      <c r="H1361" s="9">
        <v>0</v>
      </c>
      <c r="I1361" s="9">
        <v>1</v>
      </c>
      <c r="J1361" s="9">
        <v>0</v>
      </c>
      <c r="K1361" s="9">
        <v>0</v>
      </c>
      <c r="L1361" s="8">
        <v>60466</v>
      </c>
      <c r="M1361" s="9">
        <v>16</v>
      </c>
      <c r="N1361" s="9">
        <f t="shared" si="221"/>
        <v>60449</v>
      </c>
      <c r="O1361" s="9">
        <f t="shared" si="222"/>
        <v>23</v>
      </c>
      <c r="P1361" s="7">
        <v>9</v>
      </c>
      <c r="Q1361" s="7">
        <f t="shared" si="224"/>
        <v>15.5</v>
      </c>
      <c r="R1361" s="9">
        <v>1</v>
      </c>
      <c r="S1361" s="9">
        <v>0</v>
      </c>
      <c r="T1361" s="9">
        <v>0</v>
      </c>
      <c r="U1361" s="9">
        <v>0</v>
      </c>
      <c r="V1361" s="9">
        <v>1</v>
      </c>
      <c r="W1361" s="25">
        <v>0</v>
      </c>
      <c r="X1361" s="9">
        <v>0</v>
      </c>
      <c r="Y1361" s="9">
        <v>0</v>
      </c>
      <c r="Z1361" s="25">
        <v>1</v>
      </c>
      <c r="AA1361" s="9">
        <v>1</v>
      </c>
      <c r="AB1361" s="25">
        <v>0</v>
      </c>
      <c r="AC1361" s="17">
        <v>1995</v>
      </c>
      <c r="AD1361" s="27">
        <v>0.32</v>
      </c>
      <c r="AE1361" s="27">
        <f t="shared" si="225"/>
        <v>0.16999999999999998</v>
      </c>
      <c r="AF1361" s="27">
        <f t="shared" si="226"/>
        <v>0.33999999999999997</v>
      </c>
      <c r="AG1361" s="27">
        <f t="shared" si="227"/>
        <v>0.16999999999999998</v>
      </c>
      <c r="AH1361" s="33">
        <v>1</v>
      </c>
      <c r="AI1361" s="15">
        <v>0</v>
      </c>
      <c r="AJ1361" t="s">
        <v>87</v>
      </c>
      <c r="AK1361" s="31" t="s">
        <v>87</v>
      </c>
      <c r="AL1361" t="s">
        <v>87</v>
      </c>
      <c r="AM1361" s="31" t="s">
        <v>87</v>
      </c>
      <c r="AN1361">
        <v>0</v>
      </c>
      <c r="AO1361" s="15">
        <v>1</v>
      </c>
      <c r="AP1361" t="s">
        <v>87</v>
      </c>
      <c r="AQ1361" s="15" t="s">
        <v>87</v>
      </c>
      <c r="AR1361" s="15" t="s">
        <v>13</v>
      </c>
      <c r="AS1361">
        <v>0</v>
      </c>
      <c r="AT1361">
        <v>1</v>
      </c>
      <c r="AU1361">
        <v>0</v>
      </c>
      <c r="AV1361">
        <v>0</v>
      </c>
      <c r="AW1361">
        <v>0</v>
      </c>
      <c r="AX1361">
        <v>0</v>
      </c>
      <c r="AY1361" s="15">
        <v>0</v>
      </c>
      <c r="AZ1361">
        <v>0</v>
      </c>
      <c r="BA1361">
        <v>1</v>
      </c>
      <c r="BB1361" s="15">
        <v>0</v>
      </c>
      <c r="BC1361">
        <v>1073</v>
      </c>
      <c r="BD1361">
        <v>69</v>
      </c>
      <c r="BE1361" s="21">
        <v>0.221</v>
      </c>
      <c r="BF1361" s="21">
        <v>30.5</v>
      </c>
      <c r="BG1361">
        <v>1</v>
      </c>
      <c r="BH1361">
        <v>0</v>
      </c>
      <c r="BI1361">
        <v>0</v>
      </c>
      <c r="BJ1361">
        <v>0</v>
      </c>
      <c r="BK1361">
        <v>0</v>
      </c>
      <c r="BL1361" s="15">
        <v>0</v>
      </c>
      <c r="BM1361">
        <v>0</v>
      </c>
      <c r="BN1361">
        <v>0</v>
      </c>
      <c r="BO1361">
        <v>0</v>
      </c>
      <c r="BP1361" s="15">
        <v>1</v>
      </c>
      <c r="BQ1361">
        <v>0</v>
      </c>
      <c r="BR1361">
        <v>0</v>
      </c>
      <c r="BS1361" s="15">
        <v>0</v>
      </c>
      <c r="BT1361">
        <v>0</v>
      </c>
      <c r="BU1361">
        <v>0</v>
      </c>
      <c r="BV1361">
        <v>0</v>
      </c>
      <c r="BW1361">
        <v>0</v>
      </c>
      <c r="BX1361">
        <v>0</v>
      </c>
      <c r="BY1361">
        <v>0</v>
      </c>
      <c r="BZ1361">
        <v>0</v>
      </c>
      <c r="CA1361">
        <v>0</v>
      </c>
      <c r="CB1361">
        <v>0</v>
      </c>
      <c r="CC1361">
        <v>0</v>
      </c>
      <c r="CD1361">
        <v>1</v>
      </c>
      <c r="CE1361" s="15">
        <v>0</v>
      </c>
      <c r="CF1361">
        <v>3.0070000000000001</v>
      </c>
      <c r="CG1361">
        <v>2852</v>
      </c>
      <c r="CH1361">
        <v>1</v>
      </c>
      <c r="CI1361">
        <v>0</v>
      </c>
      <c r="CJ1361">
        <v>22</v>
      </c>
      <c r="CK1361" s="28" t="s">
        <v>80</v>
      </c>
    </row>
    <row r="1362" spans="1:89" x14ac:dyDescent="0.35">
      <c r="A1362">
        <v>1361</v>
      </c>
      <c r="B1362">
        <v>87</v>
      </c>
      <c r="C1362" s="21" t="s">
        <v>256</v>
      </c>
      <c r="D1362" s="11">
        <v>6.89</v>
      </c>
      <c r="E1362" s="12">
        <v>6.2799999999999995E-2</v>
      </c>
      <c r="F1362" s="7">
        <f t="shared" si="223"/>
        <v>109.71337579617835</v>
      </c>
      <c r="G1362" s="8">
        <v>0</v>
      </c>
      <c r="H1362" s="9">
        <v>0</v>
      </c>
      <c r="I1362" s="9">
        <v>1</v>
      </c>
      <c r="J1362" s="9">
        <v>0</v>
      </c>
      <c r="K1362" s="9">
        <v>0</v>
      </c>
      <c r="L1362" s="8">
        <v>55144</v>
      </c>
      <c r="M1362" s="9">
        <v>16</v>
      </c>
      <c r="N1362" s="9">
        <f t="shared" si="221"/>
        <v>55127</v>
      </c>
      <c r="O1362" s="9">
        <f t="shared" si="222"/>
        <v>23</v>
      </c>
      <c r="P1362" s="7">
        <v>9</v>
      </c>
      <c r="Q1362" s="7">
        <f t="shared" si="224"/>
        <v>15.5</v>
      </c>
      <c r="R1362" s="9">
        <v>1</v>
      </c>
      <c r="S1362" s="9">
        <v>0</v>
      </c>
      <c r="T1362" s="9">
        <v>0</v>
      </c>
      <c r="U1362" s="9">
        <v>0</v>
      </c>
      <c r="V1362" s="9">
        <v>1</v>
      </c>
      <c r="W1362" s="25">
        <v>0</v>
      </c>
      <c r="X1362" s="9">
        <v>0</v>
      </c>
      <c r="Y1362" s="9">
        <v>0</v>
      </c>
      <c r="Z1362" s="25">
        <v>1</v>
      </c>
      <c r="AA1362" s="9">
        <v>1</v>
      </c>
      <c r="AB1362" s="25">
        <v>0</v>
      </c>
      <c r="AC1362" s="17">
        <v>1995</v>
      </c>
      <c r="AD1362" s="27">
        <v>0.32</v>
      </c>
      <c r="AE1362" s="27">
        <f t="shared" si="225"/>
        <v>0.16999999999999998</v>
      </c>
      <c r="AF1362" s="27">
        <f t="shared" si="226"/>
        <v>0.33999999999999997</v>
      </c>
      <c r="AG1362" s="27">
        <f t="shared" si="227"/>
        <v>0.16999999999999998</v>
      </c>
      <c r="AH1362" s="33">
        <v>1</v>
      </c>
      <c r="AI1362" s="15">
        <v>0</v>
      </c>
      <c r="AJ1362" t="s">
        <v>87</v>
      </c>
      <c r="AK1362" s="31" t="s">
        <v>87</v>
      </c>
      <c r="AL1362" t="s">
        <v>87</v>
      </c>
      <c r="AM1362" s="31" t="s">
        <v>87</v>
      </c>
      <c r="AN1362">
        <v>0</v>
      </c>
      <c r="AO1362" s="15">
        <v>1</v>
      </c>
      <c r="AP1362" t="s">
        <v>87</v>
      </c>
      <c r="AQ1362" s="15" t="s">
        <v>87</v>
      </c>
      <c r="AR1362" s="15" t="s">
        <v>13</v>
      </c>
      <c r="AS1362">
        <v>0</v>
      </c>
      <c r="AT1362">
        <v>1</v>
      </c>
      <c r="AU1362">
        <v>0</v>
      </c>
      <c r="AV1362">
        <v>0</v>
      </c>
      <c r="AW1362">
        <v>0</v>
      </c>
      <c r="AX1362">
        <v>0</v>
      </c>
      <c r="AY1362" s="15">
        <v>0</v>
      </c>
      <c r="AZ1362">
        <v>0</v>
      </c>
      <c r="BA1362">
        <v>1</v>
      </c>
      <c r="BB1362" s="15">
        <v>0</v>
      </c>
      <c r="BC1362">
        <v>1073</v>
      </c>
      <c r="BD1362">
        <v>69</v>
      </c>
      <c r="BE1362" s="21">
        <v>0.221</v>
      </c>
      <c r="BF1362" s="21">
        <v>30.5</v>
      </c>
      <c r="BG1362">
        <v>1</v>
      </c>
      <c r="BH1362">
        <v>0</v>
      </c>
      <c r="BI1362">
        <v>0</v>
      </c>
      <c r="BJ1362">
        <v>0</v>
      </c>
      <c r="BK1362">
        <v>0</v>
      </c>
      <c r="BL1362" s="15">
        <v>0</v>
      </c>
      <c r="BM1362">
        <v>0</v>
      </c>
      <c r="BN1362">
        <v>0</v>
      </c>
      <c r="BO1362">
        <v>0</v>
      </c>
      <c r="BP1362" s="15">
        <v>1</v>
      </c>
      <c r="BQ1362">
        <v>0</v>
      </c>
      <c r="BR1362">
        <v>0</v>
      </c>
      <c r="BS1362" s="15">
        <v>0</v>
      </c>
      <c r="BT1362">
        <v>0</v>
      </c>
      <c r="BU1362">
        <v>0</v>
      </c>
      <c r="BV1362">
        <v>0</v>
      </c>
      <c r="BW1362">
        <v>0</v>
      </c>
      <c r="BX1362">
        <v>0</v>
      </c>
      <c r="BY1362">
        <v>0</v>
      </c>
      <c r="BZ1362">
        <v>0</v>
      </c>
      <c r="CA1362">
        <v>0</v>
      </c>
      <c r="CB1362">
        <v>0</v>
      </c>
      <c r="CC1362">
        <v>0</v>
      </c>
      <c r="CD1362">
        <v>1</v>
      </c>
      <c r="CE1362" s="15">
        <v>1</v>
      </c>
      <c r="CF1362">
        <v>3.0070000000000001</v>
      </c>
      <c r="CG1362">
        <v>2852</v>
      </c>
      <c r="CH1362">
        <v>1</v>
      </c>
      <c r="CI1362">
        <v>0</v>
      </c>
      <c r="CJ1362">
        <v>22</v>
      </c>
      <c r="CK1362" s="28" t="s">
        <v>80</v>
      </c>
    </row>
    <row r="1363" spans="1:89" x14ac:dyDescent="0.35">
      <c r="A1363">
        <v>1362</v>
      </c>
      <c r="B1363">
        <v>87</v>
      </c>
      <c r="C1363" s="21" t="s">
        <v>256</v>
      </c>
      <c r="D1363" s="11">
        <v>7.56</v>
      </c>
      <c r="E1363" s="12">
        <v>2.8</v>
      </c>
      <c r="F1363" s="7">
        <f t="shared" si="223"/>
        <v>2.7</v>
      </c>
      <c r="G1363" s="8">
        <v>0</v>
      </c>
      <c r="H1363" s="9">
        <v>0</v>
      </c>
      <c r="I1363" s="9">
        <v>1</v>
      </c>
      <c r="J1363" s="9">
        <v>0</v>
      </c>
      <c r="K1363" s="9">
        <v>0</v>
      </c>
      <c r="L1363" s="8">
        <v>60633</v>
      </c>
      <c r="M1363" s="9">
        <v>16</v>
      </c>
      <c r="N1363" s="9">
        <f t="shared" si="221"/>
        <v>60616</v>
      </c>
      <c r="O1363" s="9">
        <f t="shared" si="222"/>
        <v>23</v>
      </c>
      <c r="P1363" s="7">
        <v>9</v>
      </c>
      <c r="Q1363" s="7">
        <f t="shared" si="224"/>
        <v>15.5</v>
      </c>
      <c r="R1363" s="9">
        <v>1</v>
      </c>
      <c r="S1363" s="9">
        <v>0</v>
      </c>
      <c r="T1363" s="9">
        <v>0</v>
      </c>
      <c r="U1363" s="9">
        <v>0</v>
      </c>
      <c r="V1363" s="9">
        <v>1</v>
      </c>
      <c r="W1363" s="25">
        <v>0</v>
      </c>
      <c r="X1363" s="9">
        <v>0</v>
      </c>
      <c r="Y1363" s="9">
        <v>0</v>
      </c>
      <c r="Z1363" s="25">
        <v>1</v>
      </c>
      <c r="AA1363" s="9">
        <v>1</v>
      </c>
      <c r="AB1363" s="25">
        <v>0</v>
      </c>
      <c r="AC1363" s="17">
        <v>1995</v>
      </c>
      <c r="AD1363" s="27">
        <v>0.32</v>
      </c>
      <c r="AE1363" s="27">
        <f t="shared" si="225"/>
        <v>0.16999999999999998</v>
      </c>
      <c r="AF1363" s="27">
        <f t="shared" si="226"/>
        <v>0.33999999999999997</v>
      </c>
      <c r="AG1363" s="27">
        <f t="shared" si="227"/>
        <v>0.16999999999999998</v>
      </c>
      <c r="AH1363" s="33">
        <v>1</v>
      </c>
      <c r="AI1363" s="15">
        <v>0</v>
      </c>
      <c r="AJ1363" t="s">
        <v>87</v>
      </c>
      <c r="AK1363" s="31" t="s">
        <v>87</v>
      </c>
      <c r="AL1363" t="s">
        <v>87</v>
      </c>
      <c r="AM1363" s="31" t="s">
        <v>87</v>
      </c>
      <c r="AN1363">
        <v>0</v>
      </c>
      <c r="AO1363" s="15">
        <v>1</v>
      </c>
      <c r="AP1363" t="s">
        <v>87</v>
      </c>
      <c r="AQ1363" s="15" t="s">
        <v>87</v>
      </c>
      <c r="AR1363" s="15" t="s">
        <v>13</v>
      </c>
      <c r="AS1363">
        <v>0</v>
      </c>
      <c r="AT1363">
        <v>1</v>
      </c>
      <c r="AU1363">
        <v>0</v>
      </c>
      <c r="AV1363">
        <v>0</v>
      </c>
      <c r="AW1363">
        <v>0</v>
      </c>
      <c r="AX1363">
        <v>0</v>
      </c>
      <c r="AY1363" s="15">
        <v>0</v>
      </c>
      <c r="AZ1363">
        <v>0</v>
      </c>
      <c r="BA1363">
        <v>1</v>
      </c>
      <c r="BB1363" s="15">
        <v>0</v>
      </c>
      <c r="BC1363">
        <v>1073</v>
      </c>
      <c r="BD1363">
        <v>69</v>
      </c>
      <c r="BE1363" s="21">
        <v>0.221</v>
      </c>
      <c r="BF1363" s="21">
        <v>30.5</v>
      </c>
      <c r="BG1363">
        <v>0</v>
      </c>
      <c r="BH1363">
        <v>0</v>
      </c>
      <c r="BI1363">
        <v>1</v>
      </c>
      <c r="BJ1363">
        <v>0</v>
      </c>
      <c r="BK1363">
        <v>0</v>
      </c>
      <c r="BL1363" s="15">
        <v>0</v>
      </c>
      <c r="BM1363">
        <v>0</v>
      </c>
      <c r="BN1363">
        <v>0</v>
      </c>
      <c r="BO1363">
        <v>0</v>
      </c>
      <c r="BP1363" s="15">
        <v>1</v>
      </c>
      <c r="BQ1363">
        <v>0</v>
      </c>
      <c r="BR1363">
        <v>0</v>
      </c>
      <c r="BS1363" s="15">
        <v>1</v>
      </c>
      <c r="BT1363">
        <v>0</v>
      </c>
      <c r="BU1363">
        <v>0</v>
      </c>
      <c r="BV1363">
        <v>0</v>
      </c>
      <c r="BW1363">
        <v>0</v>
      </c>
      <c r="BX1363">
        <v>0</v>
      </c>
      <c r="BY1363">
        <v>0</v>
      </c>
      <c r="BZ1363">
        <v>0</v>
      </c>
      <c r="CA1363">
        <v>0</v>
      </c>
      <c r="CB1363">
        <v>0</v>
      </c>
      <c r="CC1363">
        <v>0</v>
      </c>
      <c r="CD1363">
        <v>1</v>
      </c>
      <c r="CE1363" s="15">
        <v>0</v>
      </c>
      <c r="CF1363">
        <v>3.0070000000000001</v>
      </c>
      <c r="CG1363">
        <v>2852</v>
      </c>
      <c r="CH1363">
        <v>1</v>
      </c>
      <c r="CI1363">
        <v>0</v>
      </c>
      <c r="CJ1363">
        <v>22</v>
      </c>
      <c r="CK1363" s="28" t="s">
        <v>80</v>
      </c>
    </row>
    <row r="1364" spans="1:89" x14ac:dyDescent="0.35">
      <c r="A1364">
        <v>1363</v>
      </c>
      <c r="B1364">
        <v>87</v>
      </c>
      <c r="C1364" s="21" t="s">
        <v>256</v>
      </c>
      <c r="D1364" s="11">
        <v>9.25</v>
      </c>
      <c r="E1364" s="12">
        <v>2.78</v>
      </c>
      <c r="F1364" s="7">
        <f t="shared" si="223"/>
        <v>3.3273381294964031</v>
      </c>
      <c r="G1364" s="8">
        <v>0</v>
      </c>
      <c r="H1364" s="9">
        <v>0</v>
      </c>
      <c r="I1364" s="9">
        <v>1</v>
      </c>
      <c r="J1364" s="9">
        <v>0</v>
      </c>
      <c r="K1364" s="9">
        <v>0</v>
      </c>
      <c r="L1364" s="8">
        <v>60466</v>
      </c>
      <c r="M1364" s="9">
        <v>16</v>
      </c>
      <c r="N1364" s="9">
        <f t="shared" si="221"/>
        <v>60449</v>
      </c>
      <c r="O1364" s="9">
        <f t="shared" si="222"/>
        <v>23</v>
      </c>
      <c r="P1364" s="7">
        <v>9</v>
      </c>
      <c r="Q1364" s="7">
        <f t="shared" si="224"/>
        <v>15.5</v>
      </c>
      <c r="R1364" s="9">
        <v>1</v>
      </c>
      <c r="S1364" s="9">
        <v>0</v>
      </c>
      <c r="T1364" s="9">
        <v>0</v>
      </c>
      <c r="U1364" s="9">
        <v>0</v>
      </c>
      <c r="V1364" s="9">
        <v>1</v>
      </c>
      <c r="W1364" s="25">
        <v>0</v>
      </c>
      <c r="X1364" s="9">
        <v>0</v>
      </c>
      <c r="Y1364" s="9">
        <v>0</v>
      </c>
      <c r="Z1364" s="25">
        <v>1</v>
      </c>
      <c r="AA1364" s="9">
        <v>1</v>
      </c>
      <c r="AB1364" s="25">
        <v>0</v>
      </c>
      <c r="AC1364" s="17">
        <v>1995</v>
      </c>
      <c r="AD1364" s="27">
        <v>0.32</v>
      </c>
      <c r="AE1364" s="27">
        <f t="shared" si="225"/>
        <v>0.16999999999999998</v>
      </c>
      <c r="AF1364" s="27">
        <f t="shared" si="226"/>
        <v>0.33999999999999997</v>
      </c>
      <c r="AG1364" s="27">
        <f t="shared" si="227"/>
        <v>0.16999999999999998</v>
      </c>
      <c r="AH1364" s="33">
        <v>1</v>
      </c>
      <c r="AI1364" s="15">
        <v>0</v>
      </c>
      <c r="AJ1364" t="s">
        <v>87</v>
      </c>
      <c r="AK1364" s="31" t="s">
        <v>87</v>
      </c>
      <c r="AL1364" t="s">
        <v>87</v>
      </c>
      <c r="AM1364" s="31" t="s">
        <v>87</v>
      </c>
      <c r="AN1364">
        <v>0</v>
      </c>
      <c r="AO1364" s="15">
        <v>1</v>
      </c>
      <c r="AP1364" t="s">
        <v>87</v>
      </c>
      <c r="AQ1364" s="15" t="s">
        <v>87</v>
      </c>
      <c r="AR1364" s="15" t="s">
        <v>13</v>
      </c>
      <c r="AS1364">
        <v>0</v>
      </c>
      <c r="AT1364">
        <v>1</v>
      </c>
      <c r="AU1364">
        <v>0</v>
      </c>
      <c r="AV1364">
        <v>0</v>
      </c>
      <c r="AW1364">
        <v>0</v>
      </c>
      <c r="AX1364">
        <v>0</v>
      </c>
      <c r="AY1364" s="15">
        <v>0</v>
      </c>
      <c r="AZ1364">
        <v>0</v>
      </c>
      <c r="BA1364">
        <v>1</v>
      </c>
      <c r="BB1364" s="15">
        <v>0</v>
      </c>
      <c r="BC1364">
        <v>1073</v>
      </c>
      <c r="BD1364">
        <v>69</v>
      </c>
      <c r="BE1364" s="21">
        <v>0.221</v>
      </c>
      <c r="BF1364" s="21">
        <v>30.5</v>
      </c>
      <c r="BG1364">
        <v>0</v>
      </c>
      <c r="BH1364">
        <v>0</v>
      </c>
      <c r="BI1364">
        <v>1</v>
      </c>
      <c r="BJ1364">
        <v>0</v>
      </c>
      <c r="BK1364">
        <v>0</v>
      </c>
      <c r="BL1364" s="15">
        <v>0</v>
      </c>
      <c r="BM1364">
        <v>0</v>
      </c>
      <c r="BN1364">
        <v>0</v>
      </c>
      <c r="BO1364">
        <v>0</v>
      </c>
      <c r="BP1364" s="15">
        <v>1</v>
      </c>
      <c r="BQ1364">
        <v>0</v>
      </c>
      <c r="BR1364">
        <v>0</v>
      </c>
      <c r="BS1364" s="15">
        <v>1</v>
      </c>
      <c r="BT1364">
        <v>0</v>
      </c>
      <c r="BU1364">
        <v>0</v>
      </c>
      <c r="BV1364">
        <v>0</v>
      </c>
      <c r="BW1364">
        <v>0</v>
      </c>
      <c r="BX1364">
        <v>0</v>
      </c>
      <c r="BY1364">
        <v>0</v>
      </c>
      <c r="BZ1364">
        <v>0</v>
      </c>
      <c r="CA1364">
        <v>0</v>
      </c>
      <c r="CB1364">
        <v>0</v>
      </c>
      <c r="CC1364">
        <v>0</v>
      </c>
      <c r="CD1364">
        <v>1</v>
      </c>
      <c r="CE1364" s="15">
        <v>0</v>
      </c>
      <c r="CF1364">
        <v>3.0070000000000001</v>
      </c>
      <c r="CG1364">
        <v>2852</v>
      </c>
      <c r="CH1364">
        <v>1</v>
      </c>
      <c r="CI1364">
        <v>0</v>
      </c>
      <c r="CJ1364">
        <v>22</v>
      </c>
      <c r="CK1364" s="28" t="s">
        <v>80</v>
      </c>
    </row>
    <row r="1365" spans="1:89" x14ac:dyDescent="0.35">
      <c r="A1365">
        <v>1364</v>
      </c>
      <c r="B1365">
        <v>87</v>
      </c>
      <c r="C1365" s="21" t="s">
        <v>256</v>
      </c>
      <c r="D1365" s="11">
        <v>9.1300000000000008</v>
      </c>
      <c r="E1365" s="12">
        <v>2.19</v>
      </c>
      <c r="F1365" s="7">
        <f t="shared" si="223"/>
        <v>4.1689497716894985</v>
      </c>
      <c r="G1365" s="8">
        <v>0</v>
      </c>
      <c r="H1365" s="9">
        <v>0</v>
      </c>
      <c r="I1365" s="9">
        <v>1</v>
      </c>
      <c r="J1365" s="9">
        <v>0</v>
      </c>
      <c r="K1365" s="9">
        <v>0</v>
      </c>
      <c r="L1365" s="8">
        <v>55144</v>
      </c>
      <c r="M1365" s="9">
        <v>16</v>
      </c>
      <c r="N1365" s="9">
        <f t="shared" si="221"/>
        <v>55127</v>
      </c>
      <c r="O1365" s="9">
        <f t="shared" si="222"/>
        <v>23</v>
      </c>
      <c r="P1365" s="7">
        <v>9</v>
      </c>
      <c r="Q1365" s="7">
        <f t="shared" si="224"/>
        <v>15.5</v>
      </c>
      <c r="R1365" s="9">
        <v>1</v>
      </c>
      <c r="S1365" s="9">
        <v>0</v>
      </c>
      <c r="T1365" s="9">
        <v>0</v>
      </c>
      <c r="U1365" s="9">
        <v>0</v>
      </c>
      <c r="V1365" s="9">
        <v>1</v>
      </c>
      <c r="W1365" s="25">
        <v>0</v>
      </c>
      <c r="X1365" s="9">
        <v>0</v>
      </c>
      <c r="Y1365" s="9">
        <v>0</v>
      </c>
      <c r="Z1365" s="25">
        <v>1</v>
      </c>
      <c r="AA1365" s="9">
        <v>1</v>
      </c>
      <c r="AB1365" s="25">
        <v>0</v>
      </c>
      <c r="AC1365" s="17">
        <v>1995</v>
      </c>
      <c r="AD1365" s="27">
        <v>0.32</v>
      </c>
      <c r="AE1365" s="27">
        <f t="shared" si="225"/>
        <v>0.16999999999999998</v>
      </c>
      <c r="AF1365" s="27">
        <f t="shared" si="226"/>
        <v>0.33999999999999997</v>
      </c>
      <c r="AG1365" s="27">
        <f t="shared" si="227"/>
        <v>0.16999999999999998</v>
      </c>
      <c r="AH1365" s="33">
        <v>1</v>
      </c>
      <c r="AI1365" s="15">
        <v>0</v>
      </c>
      <c r="AJ1365" t="s">
        <v>87</v>
      </c>
      <c r="AK1365" s="31" t="s">
        <v>87</v>
      </c>
      <c r="AL1365" t="s">
        <v>87</v>
      </c>
      <c r="AM1365" s="31" t="s">
        <v>87</v>
      </c>
      <c r="AN1365">
        <v>0</v>
      </c>
      <c r="AO1365" s="15">
        <v>1</v>
      </c>
      <c r="AP1365" t="s">
        <v>87</v>
      </c>
      <c r="AQ1365" s="15" t="s">
        <v>87</v>
      </c>
      <c r="AR1365" s="15" t="s">
        <v>13</v>
      </c>
      <c r="AS1365">
        <v>0</v>
      </c>
      <c r="AT1365">
        <v>1</v>
      </c>
      <c r="AU1365">
        <v>0</v>
      </c>
      <c r="AV1365">
        <v>0</v>
      </c>
      <c r="AW1365">
        <v>0</v>
      </c>
      <c r="AX1365">
        <v>0</v>
      </c>
      <c r="AY1365" s="15">
        <v>0</v>
      </c>
      <c r="AZ1365">
        <v>0</v>
      </c>
      <c r="BA1365">
        <v>1</v>
      </c>
      <c r="BB1365" s="15">
        <v>0</v>
      </c>
      <c r="BC1365">
        <v>1073</v>
      </c>
      <c r="BD1365">
        <v>69</v>
      </c>
      <c r="BE1365" s="21">
        <v>0.221</v>
      </c>
      <c r="BF1365" s="21">
        <v>30.5</v>
      </c>
      <c r="BG1365">
        <v>0</v>
      </c>
      <c r="BH1365">
        <v>0</v>
      </c>
      <c r="BI1365">
        <v>1</v>
      </c>
      <c r="BJ1365">
        <v>0</v>
      </c>
      <c r="BK1365">
        <v>0</v>
      </c>
      <c r="BL1365" s="15">
        <v>0</v>
      </c>
      <c r="BM1365">
        <v>0</v>
      </c>
      <c r="BN1365">
        <v>0</v>
      </c>
      <c r="BO1365">
        <v>0</v>
      </c>
      <c r="BP1365" s="15">
        <v>1</v>
      </c>
      <c r="BQ1365">
        <v>0</v>
      </c>
      <c r="BR1365">
        <v>0</v>
      </c>
      <c r="BS1365" s="15">
        <v>1</v>
      </c>
      <c r="BT1365">
        <v>0</v>
      </c>
      <c r="BU1365">
        <v>0</v>
      </c>
      <c r="BV1365">
        <v>0</v>
      </c>
      <c r="BW1365">
        <v>0</v>
      </c>
      <c r="BX1365">
        <v>0</v>
      </c>
      <c r="BY1365">
        <v>0</v>
      </c>
      <c r="BZ1365">
        <v>0</v>
      </c>
      <c r="CA1365">
        <v>0</v>
      </c>
      <c r="CB1365">
        <v>0</v>
      </c>
      <c r="CC1365">
        <v>0</v>
      </c>
      <c r="CD1365">
        <v>1</v>
      </c>
      <c r="CE1365" s="15">
        <v>1</v>
      </c>
      <c r="CF1365">
        <v>3.0070000000000001</v>
      </c>
      <c r="CG1365">
        <v>2852</v>
      </c>
      <c r="CH1365">
        <v>1</v>
      </c>
      <c r="CI1365">
        <v>0</v>
      </c>
      <c r="CJ1365">
        <v>22</v>
      </c>
      <c r="CK1365" s="28" t="s">
        <v>80</v>
      </c>
    </row>
    <row r="1366" spans="1:89" x14ac:dyDescent="0.35">
      <c r="A1366">
        <v>1365</v>
      </c>
      <c r="B1366">
        <v>87</v>
      </c>
      <c r="C1366" s="21" t="s">
        <v>256</v>
      </c>
      <c r="D1366" s="11">
        <v>13.4</v>
      </c>
      <c r="E1366" s="12">
        <v>6.31</v>
      </c>
      <c r="F1366" s="7">
        <f t="shared" si="223"/>
        <v>2.1236133122028527</v>
      </c>
      <c r="G1366" s="8">
        <v>0</v>
      </c>
      <c r="H1366" s="9">
        <v>0</v>
      </c>
      <c r="I1366" s="9">
        <v>1</v>
      </c>
      <c r="J1366" s="9">
        <v>0</v>
      </c>
      <c r="K1366" s="9">
        <v>0</v>
      </c>
      <c r="L1366" s="8">
        <v>55144</v>
      </c>
      <c r="M1366" s="9">
        <v>16</v>
      </c>
      <c r="N1366" s="9">
        <f t="shared" si="221"/>
        <v>55127</v>
      </c>
      <c r="O1366" s="9">
        <f t="shared" si="222"/>
        <v>23</v>
      </c>
      <c r="P1366" s="7">
        <v>9</v>
      </c>
      <c r="Q1366" s="7">
        <f t="shared" si="224"/>
        <v>15.5</v>
      </c>
      <c r="R1366" s="9">
        <v>1</v>
      </c>
      <c r="S1366" s="9">
        <v>0</v>
      </c>
      <c r="T1366" s="9">
        <v>0</v>
      </c>
      <c r="U1366" s="9">
        <v>0</v>
      </c>
      <c r="V1366" s="9">
        <v>1</v>
      </c>
      <c r="W1366" s="25">
        <v>0</v>
      </c>
      <c r="X1366" s="9">
        <v>0</v>
      </c>
      <c r="Y1366" s="9">
        <v>0</v>
      </c>
      <c r="Z1366" s="25">
        <v>1</v>
      </c>
      <c r="AA1366" s="9">
        <v>1</v>
      </c>
      <c r="AB1366" s="25">
        <v>0</v>
      </c>
      <c r="AC1366" s="17">
        <v>1995</v>
      </c>
      <c r="AD1366" s="27">
        <v>0.32</v>
      </c>
      <c r="AE1366" s="27">
        <f t="shared" si="225"/>
        <v>0.16999999999999998</v>
      </c>
      <c r="AF1366" s="27">
        <f t="shared" si="226"/>
        <v>0.33999999999999997</v>
      </c>
      <c r="AG1366" s="27">
        <f t="shared" si="227"/>
        <v>0.16999999999999998</v>
      </c>
      <c r="AH1366" s="33">
        <v>1</v>
      </c>
      <c r="AI1366" s="15">
        <v>0</v>
      </c>
      <c r="AJ1366" t="s">
        <v>87</v>
      </c>
      <c r="AK1366" s="31" t="s">
        <v>87</v>
      </c>
      <c r="AL1366" t="s">
        <v>87</v>
      </c>
      <c r="AM1366" s="31" t="s">
        <v>87</v>
      </c>
      <c r="AN1366">
        <v>0</v>
      </c>
      <c r="AO1366" s="15">
        <v>1</v>
      </c>
      <c r="AP1366" t="s">
        <v>87</v>
      </c>
      <c r="AQ1366" s="15" t="s">
        <v>87</v>
      </c>
      <c r="AR1366" s="15" t="s">
        <v>13</v>
      </c>
      <c r="AS1366">
        <v>0</v>
      </c>
      <c r="AT1366">
        <v>1</v>
      </c>
      <c r="AU1366">
        <v>0</v>
      </c>
      <c r="AV1366">
        <v>0</v>
      </c>
      <c r="AW1366">
        <v>0</v>
      </c>
      <c r="AX1366">
        <v>0</v>
      </c>
      <c r="AY1366" s="15">
        <v>0</v>
      </c>
      <c r="AZ1366">
        <v>0</v>
      </c>
      <c r="BA1366">
        <v>1</v>
      </c>
      <c r="BB1366" s="15">
        <v>0</v>
      </c>
      <c r="BC1366">
        <v>1073</v>
      </c>
      <c r="BD1366">
        <v>69</v>
      </c>
      <c r="BE1366" s="21">
        <v>0.221</v>
      </c>
      <c r="BF1366" s="21">
        <v>30.5</v>
      </c>
      <c r="BG1366">
        <v>0</v>
      </c>
      <c r="BH1366">
        <v>0</v>
      </c>
      <c r="BI1366">
        <v>1</v>
      </c>
      <c r="BJ1366">
        <v>0</v>
      </c>
      <c r="BK1366">
        <v>0</v>
      </c>
      <c r="BL1366" s="15">
        <v>0</v>
      </c>
      <c r="BM1366">
        <v>0</v>
      </c>
      <c r="BN1366">
        <v>0</v>
      </c>
      <c r="BO1366">
        <v>0</v>
      </c>
      <c r="BP1366" s="15">
        <v>1</v>
      </c>
      <c r="BQ1366">
        <v>0</v>
      </c>
      <c r="BR1366">
        <v>0</v>
      </c>
      <c r="BS1366" s="15">
        <v>1</v>
      </c>
      <c r="BT1366">
        <v>0</v>
      </c>
      <c r="BU1366">
        <v>0</v>
      </c>
      <c r="BV1366">
        <v>0</v>
      </c>
      <c r="BW1366">
        <v>0</v>
      </c>
      <c r="BX1366">
        <v>0</v>
      </c>
      <c r="BY1366">
        <v>0</v>
      </c>
      <c r="BZ1366">
        <v>0</v>
      </c>
      <c r="CA1366">
        <v>0</v>
      </c>
      <c r="CB1366">
        <v>0</v>
      </c>
      <c r="CC1366">
        <v>0</v>
      </c>
      <c r="CD1366">
        <v>1</v>
      </c>
      <c r="CE1366" s="15">
        <v>0</v>
      </c>
      <c r="CF1366">
        <v>3.0070000000000001</v>
      </c>
      <c r="CG1366">
        <v>2852</v>
      </c>
      <c r="CH1366">
        <v>1</v>
      </c>
      <c r="CI1366">
        <v>0</v>
      </c>
      <c r="CJ1366">
        <v>22</v>
      </c>
      <c r="CK1366" s="28" t="s">
        <v>80</v>
      </c>
    </row>
    <row r="1367" spans="1:89" x14ac:dyDescent="0.35">
      <c r="A1367">
        <v>1366</v>
      </c>
      <c r="B1367">
        <v>87</v>
      </c>
      <c r="C1367" s="21" t="s">
        <v>256</v>
      </c>
      <c r="D1367" s="11">
        <v>5.39</v>
      </c>
      <c r="E1367" s="12">
        <v>3.5400000000000001E-2</v>
      </c>
      <c r="F1367" s="7">
        <f t="shared" si="223"/>
        <v>152.25988700564972</v>
      </c>
      <c r="G1367" s="8">
        <v>0</v>
      </c>
      <c r="H1367" s="9">
        <v>0</v>
      </c>
      <c r="I1367" s="9">
        <v>1</v>
      </c>
      <c r="J1367" s="9">
        <v>0</v>
      </c>
      <c r="K1367" s="9">
        <v>0</v>
      </c>
      <c r="L1367" s="8">
        <v>152989</v>
      </c>
      <c r="M1367" s="9">
        <v>16</v>
      </c>
      <c r="N1367" s="9">
        <f t="shared" si="221"/>
        <v>152972</v>
      </c>
      <c r="O1367" s="9">
        <f t="shared" si="222"/>
        <v>23</v>
      </c>
      <c r="P1367" s="7">
        <v>7.98</v>
      </c>
      <c r="Q1367" s="7">
        <f t="shared" si="224"/>
        <v>16.52</v>
      </c>
      <c r="R1367" s="9">
        <v>1</v>
      </c>
      <c r="S1367" s="9">
        <v>0</v>
      </c>
      <c r="T1367" s="9">
        <v>1</v>
      </c>
      <c r="U1367" s="9">
        <v>0</v>
      </c>
      <c r="V1367" s="9">
        <v>0</v>
      </c>
      <c r="W1367" s="25">
        <v>0</v>
      </c>
      <c r="X1367" s="9">
        <v>0</v>
      </c>
      <c r="Y1367" s="9">
        <v>0</v>
      </c>
      <c r="Z1367" s="25">
        <v>1</v>
      </c>
      <c r="AA1367" s="9">
        <v>1</v>
      </c>
      <c r="AB1367" s="25">
        <v>0</v>
      </c>
      <c r="AC1367" s="17">
        <v>1995</v>
      </c>
      <c r="AD1367" s="27">
        <v>0.32</v>
      </c>
      <c r="AE1367" s="27">
        <f t="shared" si="225"/>
        <v>0.16999999999999998</v>
      </c>
      <c r="AF1367" s="27">
        <f t="shared" si="226"/>
        <v>0.33999999999999997</v>
      </c>
      <c r="AG1367" s="27">
        <f t="shared" si="227"/>
        <v>0.16999999999999998</v>
      </c>
      <c r="AH1367" s="33">
        <v>0.38500000000000001</v>
      </c>
      <c r="AI1367" s="15">
        <f t="shared" ref="AI1367:AI1372" si="228">1-AH1367</f>
        <v>0.61499999999999999</v>
      </c>
      <c r="AJ1367" t="s">
        <v>87</v>
      </c>
      <c r="AK1367" s="31" t="s">
        <v>87</v>
      </c>
      <c r="AL1367" t="s">
        <v>87</v>
      </c>
      <c r="AM1367" s="31" t="s">
        <v>87</v>
      </c>
      <c r="AN1367">
        <v>0</v>
      </c>
      <c r="AO1367" s="15">
        <v>1</v>
      </c>
      <c r="AP1367" t="s">
        <v>87</v>
      </c>
      <c r="AQ1367" s="15" t="s">
        <v>87</v>
      </c>
      <c r="AR1367" s="15" t="s">
        <v>13</v>
      </c>
      <c r="AS1367">
        <v>0</v>
      </c>
      <c r="AT1367">
        <v>1</v>
      </c>
      <c r="AU1367">
        <v>0</v>
      </c>
      <c r="AV1367">
        <v>0</v>
      </c>
      <c r="AW1367">
        <v>0</v>
      </c>
      <c r="AX1367">
        <v>0</v>
      </c>
      <c r="AY1367" s="15">
        <v>0</v>
      </c>
      <c r="AZ1367">
        <v>0</v>
      </c>
      <c r="BA1367">
        <v>1</v>
      </c>
      <c r="BB1367" s="15">
        <v>0</v>
      </c>
      <c r="BC1367">
        <v>1073</v>
      </c>
      <c r="BD1367">
        <v>69</v>
      </c>
      <c r="BE1367" s="21">
        <v>0.221</v>
      </c>
      <c r="BF1367" s="21">
        <v>30.5</v>
      </c>
      <c r="BG1367">
        <v>1</v>
      </c>
      <c r="BH1367">
        <v>0</v>
      </c>
      <c r="BI1367">
        <v>0</v>
      </c>
      <c r="BJ1367">
        <v>0</v>
      </c>
      <c r="BK1367">
        <v>0</v>
      </c>
      <c r="BL1367" s="15">
        <v>0</v>
      </c>
      <c r="BM1367">
        <v>0</v>
      </c>
      <c r="BN1367">
        <v>0</v>
      </c>
      <c r="BO1367">
        <v>0</v>
      </c>
      <c r="BP1367" s="15">
        <v>1</v>
      </c>
      <c r="BQ1367">
        <v>0</v>
      </c>
      <c r="BR1367">
        <v>0</v>
      </c>
      <c r="BS1367" s="15">
        <v>0</v>
      </c>
      <c r="BT1367">
        <v>0</v>
      </c>
      <c r="BU1367">
        <v>0</v>
      </c>
      <c r="BV1367">
        <v>0</v>
      </c>
      <c r="BW1367">
        <v>0</v>
      </c>
      <c r="BX1367">
        <v>0</v>
      </c>
      <c r="BY1367">
        <v>0</v>
      </c>
      <c r="BZ1367">
        <v>0</v>
      </c>
      <c r="CA1367">
        <v>0</v>
      </c>
      <c r="CB1367">
        <v>0</v>
      </c>
      <c r="CC1367">
        <v>0</v>
      </c>
      <c r="CD1367">
        <v>1</v>
      </c>
      <c r="CE1367" s="15">
        <v>0</v>
      </c>
      <c r="CF1367">
        <v>3.0070000000000001</v>
      </c>
      <c r="CG1367">
        <v>2852</v>
      </c>
      <c r="CH1367">
        <v>1</v>
      </c>
      <c r="CI1367">
        <v>0</v>
      </c>
      <c r="CJ1367">
        <v>22</v>
      </c>
      <c r="CK1367" s="28" t="s">
        <v>80</v>
      </c>
    </row>
    <row r="1368" spans="1:89" x14ac:dyDescent="0.35">
      <c r="A1368">
        <v>1367</v>
      </c>
      <c r="B1368">
        <v>87</v>
      </c>
      <c r="C1368" s="21" t="s">
        <v>256</v>
      </c>
      <c r="D1368" s="11">
        <v>5.39</v>
      </c>
      <c r="E1368" s="12">
        <v>3.5400000000000001E-2</v>
      </c>
      <c r="F1368" s="7">
        <f t="shared" si="223"/>
        <v>152.25988700564972</v>
      </c>
      <c r="G1368" s="8">
        <v>0</v>
      </c>
      <c r="H1368" s="9">
        <v>0</v>
      </c>
      <c r="I1368" s="9">
        <v>1</v>
      </c>
      <c r="J1368" s="9">
        <v>0</v>
      </c>
      <c r="K1368" s="9">
        <v>0</v>
      </c>
      <c r="L1368" s="8">
        <v>152495</v>
      </c>
      <c r="M1368" s="9">
        <v>16</v>
      </c>
      <c r="N1368" s="9">
        <f t="shared" si="221"/>
        <v>152478</v>
      </c>
      <c r="O1368" s="9">
        <f t="shared" si="222"/>
        <v>23</v>
      </c>
      <c r="P1368" s="7">
        <v>7.98</v>
      </c>
      <c r="Q1368" s="7">
        <f t="shared" si="224"/>
        <v>16.52</v>
      </c>
      <c r="R1368" s="9">
        <v>1</v>
      </c>
      <c r="S1368" s="9">
        <v>0</v>
      </c>
      <c r="T1368" s="9">
        <v>1</v>
      </c>
      <c r="U1368" s="9">
        <v>0</v>
      </c>
      <c r="V1368" s="9">
        <v>0</v>
      </c>
      <c r="W1368" s="25">
        <v>0</v>
      </c>
      <c r="X1368" s="9">
        <v>0</v>
      </c>
      <c r="Y1368" s="9">
        <v>0</v>
      </c>
      <c r="Z1368" s="25">
        <v>1</v>
      </c>
      <c r="AA1368" s="9">
        <v>1</v>
      </c>
      <c r="AB1368" s="25">
        <v>0</v>
      </c>
      <c r="AC1368" s="17">
        <v>1995</v>
      </c>
      <c r="AD1368" s="27">
        <v>0.32</v>
      </c>
      <c r="AE1368" s="27">
        <f t="shared" si="225"/>
        <v>0.16999999999999998</v>
      </c>
      <c r="AF1368" s="27">
        <f t="shared" si="226"/>
        <v>0.33999999999999997</v>
      </c>
      <c r="AG1368" s="27">
        <f t="shared" si="227"/>
        <v>0.16999999999999998</v>
      </c>
      <c r="AH1368" s="33">
        <v>0.38500000000000001</v>
      </c>
      <c r="AI1368" s="15">
        <f t="shared" si="228"/>
        <v>0.61499999999999999</v>
      </c>
      <c r="AJ1368" t="s">
        <v>87</v>
      </c>
      <c r="AK1368" s="31" t="s">
        <v>87</v>
      </c>
      <c r="AL1368" t="s">
        <v>87</v>
      </c>
      <c r="AM1368" s="31" t="s">
        <v>87</v>
      </c>
      <c r="AN1368">
        <v>0</v>
      </c>
      <c r="AO1368" s="15">
        <v>1</v>
      </c>
      <c r="AP1368" t="s">
        <v>87</v>
      </c>
      <c r="AQ1368" s="15" t="s">
        <v>87</v>
      </c>
      <c r="AR1368" s="15" t="s">
        <v>13</v>
      </c>
      <c r="AS1368">
        <v>0</v>
      </c>
      <c r="AT1368">
        <v>1</v>
      </c>
      <c r="AU1368">
        <v>0</v>
      </c>
      <c r="AV1368">
        <v>0</v>
      </c>
      <c r="AW1368">
        <v>0</v>
      </c>
      <c r="AX1368">
        <v>0</v>
      </c>
      <c r="AY1368" s="15">
        <v>0</v>
      </c>
      <c r="AZ1368">
        <v>0</v>
      </c>
      <c r="BA1368">
        <v>1</v>
      </c>
      <c r="BB1368" s="15">
        <v>0</v>
      </c>
      <c r="BC1368">
        <v>1073</v>
      </c>
      <c r="BD1368">
        <v>69</v>
      </c>
      <c r="BE1368" s="21">
        <v>0.221</v>
      </c>
      <c r="BF1368" s="21">
        <v>30.5</v>
      </c>
      <c r="BG1368">
        <v>1</v>
      </c>
      <c r="BH1368">
        <v>0</v>
      </c>
      <c r="BI1368">
        <v>0</v>
      </c>
      <c r="BJ1368">
        <v>0</v>
      </c>
      <c r="BK1368">
        <v>0</v>
      </c>
      <c r="BL1368" s="15">
        <v>0</v>
      </c>
      <c r="BM1368">
        <v>0</v>
      </c>
      <c r="BN1368">
        <v>0</v>
      </c>
      <c r="BO1368">
        <v>0</v>
      </c>
      <c r="BP1368" s="15">
        <v>1</v>
      </c>
      <c r="BQ1368">
        <v>0</v>
      </c>
      <c r="BR1368">
        <v>0</v>
      </c>
      <c r="BS1368" s="15">
        <v>0</v>
      </c>
      <c r="BT1368">
        <v>0</v>
      </c>
      <c r="BU1368">
        <v>0</v>
      </c>
      <c r="BV1368">
        <v>0</v>
      </c>
      <c r="BW1368">
        <v>0</v>
      </c>
      <c r="BX1368">
        <v>0</v>
      </c>
      <c r="BY1368">
        <v>0</v>
      </c>
      <c r="BZ1368">
        <v>0</v>
      </c>
      <c r="CA1368">
        <v>0</v>
      </c>
      <c r="CB1368">
        <v>0</v>
      </c>
      <c r="CC1368">
        <v>0</v>
      </c>
      <c r="CD1368">
        <v>1</v>
      </c>
      <c r="CE1368" s="15">
        <v>0</v>
      </c>
      <c r="CF1368">
        <v>3.0070000000000001</v>
      </c>
      <c r="CG1368">
        <v>2852</v>
      </c>
      <c r="CH1368">
        <v>1</v>
      </c>
      <c r="CI1368">
        <v>0</v>
      </c>
      <c r="CJ1368">
        <v>22</v>
      </c>
      <c r="CK1368" s="28" t="s">
        <v>80</v>
      </c>
    </row>
    <row r="1369" spans="1:89" x14ac:dyDescent="0.35">
      <c r="A1369">
        <v>1368</v>
      </c>
      <c r="B1369">
        <v>87</v>
      </c>
      <c r="C1369" s="21" t="s">
        <v>256</v>
      </c>
      <c r="D1369" s="11">
        <v>5.39</v>
      </c>
      <c r="E1369" s="12">
        <v>3.5499999999999997E-2</v>
      </c>
      <c r="F1369" s="7">
        <f t="shared" si="223"/>
        <v>151.83098591549296</v>
      </c>
      <c r="G1369" s="8">
        <v>0</v>
      </c>
      <c r="H1369" s="9">
        <v>0</v>
      </c>
      <c r="I1369" s="9">
        <v>1</v>
      </c>
      <c r="J1369" s="9">
        <v>0</v>
      </c>
      <c r="K1369" s="9">
        <v>0</v>
      </c>
      <c r="L1369" s="8">
        <v>143107</v>
      </c>
      <c r="M1369" s="9">
        <v>16</v>
      </c>
      <c r="N1369" s="9">
        <f t="shared" si="221"/>
        <v>143090</v>
      </c>
      <c r="O1369" s="9">
        <f t="shared" si="222"/>
        <v>23</v>
      </c>
      <c r="P1369" s="7">
        <v>7.98</v>
      </c>
      <c r="Q1369" s="7">
        <f t="shared" si="224"/>
        <v>16.52</v>
      </c>
      <c r="R1369" s="9">
        <v>1</v>
      </c>
      <c r="S1369" s="9">
        <v>0</v>
      </c>
      <c r="T1369" s="9">
        <v>1</v>
      </c>
      <c r="U1369" s="9">
        <v>0</v>
      </c>
      <c r="V1369" s="9">
        <v>0</v>
      </c>
      <c r="W1369" s="25">
        <v>0</v>
      </c>
      <c r="X1369" s="9">
        <v>0</v>
      </c>
      <c r="Y1369" s="9">
        <v>0</v>
      </c>
      <c r="Z1369" s="25">
        <v>1</v>
      </c>
      <c r="AA1369" s="9">
        <v>1</v>
      </c>
      <c r="AB1369" s="25">
        <v>0</v>
      </c>
      <c r="AC1369" s="17">
        <v>1995</v>
      </c>
      <c r="AD1369" s="27">
        <v>0.32</v>
      </c>
      <c r="AE1369" s="27">
        <f t="shared" si="225"/>
        <v>0.16999999999999998</v>
      </c>
      <c r="AF1369" s="27">
        <f t="shared" si="226"/>
        <v>0.33999999999999997</v>
      </c>
      <c r="AG1369" s="27">
        <f t="shared" si="227"/>
        <v>0.16999999999999998</v>
      </c>
      <c r="AH1369" s="33">
        <v>0.38500000000000001</v>
      </c>
      <c r="AI1369" s="15">
        <f t="shared" si="228"/>
        <v>0.61499999999999999</v>
      </c>
      <c r="AJ1369" t="s">
        <v>87</v>
      </c>
      <c r="AK1369" s="31" t="s">
        <v>87</v>
      </c>
      <c r="AL1369" t="s">
        <v>87</v>
      </c>
      <c r="AM1369" s="31" t="s">
        <v>87</v>
      </c>
      <c r="AN1369">
        <v>0</v>
      </c>
      <c r="AO1369" s="15">
        <v>1</v>
      </c>
      <c r="AP1369" t="s">
        <v>87</v>
      </c>
      <c r="AQ1369" s="15" t="s">
        <v>87</v>
      </c>
      <c r="AR1369" s="15" t="s">
        <v>13</v>
      </c>
      <c r="AS1369">
        <v>0</v>
      </c>
      <c r="AT1369">
        <v>1</v>
      </c>
      <c r="AU1369">
        <v>0</v>
      </c>
      <c r="AV1369">
        <v>0</v>
      </c>
      <c r="AW1369">
        <v>0</v>
      </c>
      <c r="AX1369">
        <v>0</v>
      </c>
      <c r="AY1369" s="15">
        <v>0</v>
      </c>
      <c r="AZ1369">
        <v>0</v>
      </c>
      <c r="BA1369">
        <v>1</v>
      </c>
      <c r="BB1369" s="15">
        <v>0</v>
      </c>
      <c r="BC1369">
        <v>1073</v>
      </c>
      <c r="BD1369">
        <v>69</v>
      </c>
      <c r="BE1369" s="21">
        <v>0.221</v>
      </c>
      <c r="BF1369" s="21">
        <v>30.5</v>
      </c>
      <c r="BG1369">
        <v>1</v>
      </c>
      <c r="BH1369">
        <v>0</v>
      </c>
      <c r="BI1369">
        <v>0</v>
      </c>
      <c r="BJ1369">
        <v>0</v>
      </c>
      <c r="BK1369">
        <v>0</v>
      </c>
      <c r="BL1369" s="15">
        <v>0</v>
      </c>
      <c r="BM1369">
        <v>0</v>
      </c>
      <c r="BN1369">
        <v>0</v>
      </c>
      <c r="BO1369">
        <v>0</v>
      </c>
      <c r="BP1369" s="15">
        <v>1</v>
      </c>
      <c r="BQ1369">
        <v>0</v>
      </c>
      <c r="BR1369">
        <v>0</v>
      </c>
      <c r="BS1369" s="15">
        <v>0</v>
      </c>
      <c r="BT1369">
        <v>0</v>
      </c>
      <c r="BU1369">
        <v>0</v>
      </c>
      <c r="BV1369">
        <v>0</v>
      </c>
      <c r="BW1369">
        <v>0</v>
      </c>
      <c r="BX1369">
        <v>0</v>
      </c>
      <c r="BY1369">
        <v>0</v>
      </c>
      <c r="BZ1369">
        <v>0</v>
      </c>
      <c r="CA1369">
        <v>0</v>
      </c>
      <c r="CB1369">
        <v>0</v>
      </c>
      <c r="CC1369">
        <v>0</v>
      </c>
      <c r="CD1369">
        <v>1</v>
      </c>
      <c r="CE1369" s="15">
        <v>1</v>
      </c>
      <c r="CF1369">
        <v>3.0070000000000001</v>
      </c>
      <c r="CG1369">
        <v>2852</v>
      </c>
      <c r="CH1369">
        <v>1</v>
      </c>
      <c r="CI1369">
        <v>0</v>
      </c>
      <c r="CJ1369">
        <v>22</v>
      </c>
      <c r="CK1369" s="28" t="s">
        <v>80</v>
      </c>
    </row>
    <row r="1370" spans="1:89" x14ac:dyDescent="0.35">
      <c r="A1370">
        <v>1369</v>
      </c>
      <c r="B1370">
        <v>87</v>
      </c>
      <c r="C1370" s="21" t="s">
        <v>256</v>
      </c>
      <c r="D1370" s="11">
        <v>5.09</v>
      </c>
      <c r="E1370" s="12">
        <v>1.57</v>
      </c>
      <c r="F1370" s="7">
        <f t="shared" si="223"/>
        <v>3.2420382165605095</v>
      </c>
      <c r="G1370" s="8">
        <v>0</v>
      </c>
      <c r="H1370" s="9">
        <v>0</v>
      </c>
      <c r="I1370" s="9">
        <v>1</v>
      </c>
      <c r="J1370" s="9">
        <v>0</v>
      </c>
      <c r="K1370" s="9">
        <v>0</v>
      </c>
      <c r="L1370" s="8">
        <v>152989</v>
      </c>
      <c r="M1370" s="9">
        <v>16</v>
      </c>
      <c r="N1370" s="9">
        <f t="shared" si="221"/>
        <v>152972</v>
      </c>
      <c r="O1370" s="9">
        <f t="shared" si="222"/>
        <v>23</v>
      </c>
      <c r="P1370" s="7">
        <v>7.98</v>
      </c>
      <c r="Q1370" s="7">
        <f t="shared" si="224"/>
        <v>16.52</v>
      </c>
      <c r="R1370" s="9">
        <v>1</v>
      </c>
      <c r="S1370" s="9">
        <v>0</v>
      </c>
      <c r="T1370" s="9">
        <v>1</v>
      </c>
      <c r="U1370" s="9">
        <v>0</v>
      </c>
      <c r="V1370" s="9">
        <v>0</v>
      </c>
      <c r="W1370" s="25">
        <v>0</v>
      </c>
      <c r="X1370" s="9">
        <v>0</v>
      </c>
      <c r="Y1370" s="9">
        <v>0</v>
      </c>
      <c r="Z1370" s="25">
        <v>1</v>
      </c>
      <c r="AA1370" s="9">
        <v>1</v>
      </c>
      <c r="AB1370" s="25">
        <v>0</v>
      </c>
      <c r="AC1370" s="17">
        <v>1995</v>
      </c>
      <c r="AD1370" s="27">
        <v>0.32</v>
      </c>
      <c r="AE1370" s="27">
        <f t="shared" si="225"/>
        <v>0.16999999999999998</v>
      </c>
      <c r="AF1370" s="27">
        <f t="shared" si="226"/>
        <v>0.33999999999999997</v>
      </c>
      <c r="AG1370" s="27">
        <f t="shared" si="227"/>
        <v>0.16999999999999998</v>
      </c>
      <c r="AH1370" s="33">
        <v>0.38500000000000001</v>
      </c>
      <c r="AI1370" s="15">
        <f t="shared" si="228"/>
        <v>0.61499999999999999</v>
      </c>
      <c r="AJ1370" t="s">
        <v>87</v>
      </c>
      <c r="AK1370" s="31" t="s">
        <v>87</v>
      </c>
      <c r="AL1370" t="s">
        <v>87</v>
      </c>
      <c r="AM1370" s="31" t="s">
        <v>87</v>
      </c>
      <c r="AN1370">
        <v>0</v>
      </c>
      <c r="AO1370" s="15">
        <v>1</v>
      </c>
      <c r="AP1370" t="s">
        <v>87</v>
      </c>
      <c r="AQ1370" s="15" t="s">
        <v>87</v>
      </c>
      <c r="AR1370" s="15" t="s">
        <v>13</v>
      </c>
      <c r="AS1370">
        <v>0</v>
      </c>
      <c r="AT1370">
        <v>1</v>
      </c>
      <c r="AU1370">
        <v>0</v>
      </c>
      <c r="AV1370">
        <v>0</v>
      </c>
      <c r="AW1370">
        <v>0</v>
      </c>
      <c r="AX1370">
        <v>0</v>
      </c>
      <c r="AY1370" s="15">
        <v>0</v>
      </c>
      <c r="AZ1370">
        <v>0</v>
      </c>
      <c r="BA1370">
        <v>1</v>
      </c>
      <c r="BB1370" s="15">
        <v>0</v>
      </c>
      <c r="BC1370">
        <v>1073</v>
      </c>
      <c r="BD1370">
        <v>69</v>
      </c>
      <c r="BE1370" s="21">
        <v>0.221</v>
      </c>
      <c r="BF1370" s="21">
        <v>30.5</v>
      </c>
      <c r="BG1370">
        <v>0</v>
      </c>
      <c r="BH1370">
        <v>0</v>
      </c>
      <c r="BI1370">
        <v>1</v>
      </c>
      <c r="BJ1370">
        <v>0</v>
      </c>
      <c r="BK1370">
        <v>0</v>
      </c>
      <c r="BL1370" s="15">
        <v>0</v>
      </c>
      <c r="BM1370">
        <v>0</v>
      </c>
      <c r="BN1370">
        <v>0</v>
      </c>
      <c r="BO1370">
        <v>0</v>
      </c>
      <c r="BP1370" s="15">
        <v>1</v>
      </c>
      <c r="BQ1370">
        <v>0</v>
      </c>
      <c r="BR1370">
        <v>0</v>
      </c>
      <c r="BS1370" s="15">
        <v>1</v>
      </c>
      <c r="BT1370">
        <v>0</v>
      </c>
      <c r="BU1370">
        <v>0</v>
      </c>
      <c r="BV1370">
        <v>0</v>
      </c>
      <c r="BW1370">
        <v>0</v>
      </c>
      <c r="BX1370">
        <v>0</v>
      </c>
      <c r="BY1370">
        <v>0</v>
      </c>
      <c r="BZ1370">
        <v>0</v>
      </c>
      <c r="CA1370">
        <v>0</v>
      </c>
      <c r="CB1370">
        <v>0</v>
      </c>
      <c r="CC1370">
        <v>0</v>
      </c>
      <c r="CD1370">
        <v>1</v>
      </c>
      <c r="CE1370" s="15">
        <v>0</v>
      </c>
      <c r="CF1370">
        <v>3.0070000000000001</v>
      </c>
      <c r="CG1370">
        <v>2852</v>
      </c>
      <c r="CH1370">
        <v>1</v>
      </c>
      <c r="CI1370">
        <v>0</v>
      </c>
      <c r="CJ1370">
        <v>22</v>
      </c>
      <c r="CK1370" s="28" t="s">
        <v>80</v>
      </c>
    </row>
    <row r="1371" spans="1:89" x14ac:dyDescent="0.35">
      <c r="A1371">
        <v>1370</v>
      </c>
      <c r="B1371">
        <v>87</v>
      </c>
      <c r="C1371" s="21" t="s">
        <v>256</v>
      </c>
      <c r="D1371" s="11">
        <v>7.45</v>
      </c>
      <c r="E1371" s="12">
        <v>1.36</v>
      </c>
      <c r="F1371" s="7">
        <f t="shared" si="223"/>
        <v>5.4779411764705879</v>
      </c>
      <c r="G1371" s="8">
        <v>0</v>
      </c>
      <c r="H1371" s="9">
        <v>0</v>
      </c>
      <c r="I1371" s="9">
        <v>1</v>
      </c>
      <c r="J1371" s="9">
        <v>0</v>
      </c>
      <c r="K1371" s="9">
        <v>0</v>
      </c>
      <c r="L1371" s="8">
        <v>152495</v>
      </c>
      <c r="M1371" s="9">
        <v>16</v>
      </c>
      <c r="N1371" s="9">
        <f t="shared" si="221"/>
        <v>152478</v>
      </c>
      <c r="O1371" s="9">
        <f t="shared" si="222"/>
        <v>23</v>
      </c>
      <c r="P1371" s="7">
        <v>7.98</v>
      </c>
      <c r="Q1371" s="7">
        <f t="shared" si="224"/>
        <v>16.52</v>
      </c>
      <c r="R1371" s="9">
        <v>1</v>
      </c>
      <c r="S1371" s="9">
        <v>0</v>
      </c>
      <c r="T1371" s="9">
        <v>1</v>
      </c>
      <c r="U1371" s="9">
        <v>0</v>
      </c>
      <c r="V1371" s="9">
        <v>0</v>
      </c>
      <c r="W1371" s="25">
        <v>0</v>
      </c>
      <c r="X1371" s="9">
        <v>0</v>
      </c>
      <c r="Y1371" s="9">
        <v>0</v>
      </c>
      <c r="Z1371" s="25">
        <v>1</v>
      </c>
      <c r="AA1371" s="9">
        <v>1</v>
      </c>
      <c r="AB1371" s="25">
        <v>0</v>
      </c>
      <c r="AC1371" s="17">
        <v>1995</v>
      </c>
      <c r="AD1371" s="27">
        <v>0.32</v>
      </c>
      <c r="AE1371" s="27">
        <f t="shared" si="225"/>
        <v>0.16999999999999998</v>
      </c>
      <c r="AF1371" s="27">
        <f t="shared" si="226"/>
        <v>0.33999999999999997</v>
      </c>
      <c r="AG1371" s="27">
        <f t="shared" si="227"/>
        <v>0.16999999999999998</v>
      </c>
      <c r="AH1371" s="33">
        <v>0.38500000000000001</v>
      </c>
      <c r="AI1371" s="15">
        <f t="shared" si="228"/>
        <v>0.61499999999999999</v>
      </c>
      <c r="AJ1371" t="s">
        <v>87</v>
      </c>
      <c r="AK1371" s="31" t="s">
        <v>87</v>
      </c>
      <c r="AL1371" t="s">
        <v>87</v>
      </c>
      <c r="AM1371" s="31" t="s">
        <v>87</v>
      </c>
      <c r="AN1371">
        <v>0</v>
      </c>
      <c r="AO1371" s="15">
        <v>1</v>
      </c>
      <c r="AP1371" t="s">
        <v>87</v>
      </c>
      <c r="AQ1371" s="15" t="s">
        <v>87</v>
      </c>
      <c r="AR1371" s="15" t="s">
        <v>13</v>
      </c>
      <c r="AS1371">
        <v>0</v>
      </c>
      <c r="AT1371">
        <v>1</v>
      </c>
      <c r="AU1371">
        <v>0</v>
      </c>
      <c r="AV1371">
        <v>0</v>
      </c>
      <c r="AW1371">
        <v>0</v>
      </c>
      <c r="AX1371">
        <v>0</v>
      </c>
      <c r="AY1371" s="15">
        <v>0</v>
      </c>
      <c r="AZ1371">
        <v>0</v>
      </c>
      <c r="BA1371">
        <v>1</v>
      </c>
      <c r="BB1371" s="15">
        <v>0</v>
      </c>
      <c r="BC1371">
        <v>1073</v>
      </c>
      <c r="BD1371">
        <v>69</v>
      </c>
      <c r="BE1371" s="21">
        <v>0.221</v>
      </c>
      <c r="BF1371" s="21">
        <v>30.5</v>
      </c>
      <c r="BG1371">
        <v>0</v>
      </c>
      <c r="BH1371">
        <v>0</v>
      </c>
      <c r="BI1371">
        <v>1</v>
      </c>
      <c r="BJ1371">
        <v>0</v>
      </c>
      <c r="BK1371">
        <v>0</v>
      </c>
      <c r="BL1371" s="15">
        <v>0</v>
      </c>
      <c r="BM1371">
        <v>0</v>
      </c>
      <c r="BN1371">
        <v>0</v>
      </c>
      <c r="BO1371">
        <v>0</v>
      </c>
      <c r="BP1371" s="15">
        <v>1</v>
      </c>
      <c r="BQ1371">
        <v>0</v>
      </c>
      <c r="BR1371">
        <v>0</v>
      </c>
      <c r="BS1371" s="15">
        <v>1</v>
      </c>
      <c r="BT1371">
        <v>0</v>
      </c>
      <c r="BU1371">
        <v>0</v>
      </c>
      <c r="BV1371">
        <v>0</v>
      </c>
      <c r="BW1371">
        <v>0</v>
      </c>
      <c r="BX1371">
        <v>0</v>
      </c>
      <c r="BY1371">
        <v>0</v>
      </c>
      <c r="BZ1371">
        <v>0</v>
      </c>
      <c r="CA1371">
        <v>0</v>
      </c>
      <c r="CB1371">
        <v>0</v>
      </c>
      <c r="CC1371">
        <v>0</v>
      </c>
      <c r="CD1371">
        <v>1</v>
      </c>
      <c r="CE1371" s="15">
        <v>0</v>
      </c>
      <c r="CF1371">
        <v>3.0070000000000001</v>
      </c>
      <c r="CG1371">
        <v>2852</v>
      </c>
      <c r="CH1371">
        <v>1</v>
      </c>
      <c r="CI1371">
        <v>0</v>
      </c>
      <c r="CJ1371">
        <v>22</v>
      </c>
      <c r="CK1371" s="28" t="s">
        <v>80</v>
      </c>
    </row>
    <row r="1372" spans="1:89" x14ac:dyDescent="0.35">
      <c r="A1372">
        <v>1371</v>
      </c>
      <c r="B1372">
        <v>87</v>
      </c>
      <c r="C1372" s="21" t="s">
        <v>256</v>
      </c>
      <c r="D1372" s="11">
        <v>3.46</v>
      </c>
      <c r="E1372" s="12">
        <v>1.38</v>
      </c>
      <c r="F1372" s="7">
        <f t="shared" si="223"/>
        <v>2.5072463768115942</v>
      </c>
      <c r="G1372" s="8">
        <v>0</v>
      </c>
      <c r="H1372" s="9">
        <v>0</v>
      </c>
      <c r="I1372" s="9">
        <v>1</v>
      </c>
      <c r="J1372" s="9">
        <v>0</v>
      </c>
      <c r="K1372" s="9">
        <v>0</v>
      </c>
      <c r="L1372" s="8">
        <v>143107</v>
      </c>
      <c r="M1372" s="9">
        <v>16</v>
      </c>
      <c r="N1372" s="9">
        <f t="shared" si="221"/>
        <v>143090</v>
      </c>
      <c r="O1372" s="9">
        <f t="shared" si="222"/>
        <v>23</v>
      </c>
      <c r="P1372" s="7">
        <v>7.98</v>
      </c>
      <c r="Q1372" s="7">
        <f t="shared" si="224"/>
        <v>16.52</v>
      </c>
      <c r="R1372" s="9">
        <v>1</v>
      </c>
      <c r="S1372" s="9">
        <v>0</v>
      </c>
      <c r="T1372" s="9">
        <v>1</v>
      </c>
      <c r="U1372" s="9">
        <v>0</v>
      </c>
      <c r="V1372" s="9">
        <v>0</v>
      </c>
      <c r="W1372" s="25">
        <v>0</v>
      </c>
      <c r="X1372" s="9">
        <v>0</v>
      </c>
      <c r="Y1372" s="9">
        <v>0</v>
      </c>
      <c r="Z1372" s="25">
        <v>1</v>
      </c>
      <c r="AA1372" s="9">
        <v>1</v>
      </c>
      <c r="AB1372" s="25">
        <v>0</v>
      </c>
      <c r="AC1372" s="17">
        <v>1995</v>
      </c>
      <c r="AD1372" s="27">
        <v>0.32</v>
      </c>
      <c r="AE1372" s="27">
        <f t="shared" si="225"/>
        <v>0.16999999999999998</v>
      </c>
      <c r="AF1372" s="27">
        <f t="shared" si="226"/>
        <v>0.33999999999999997</v>
      </c>
      <c r="AG1372" s="27">
        <f t="shared" si="227"/>
        <v>0.16999999999999998</v>
      </c>
      <c r="AH1372" s="33">
        <v>0.38500000000000001</v>
      </c>
      <c r="AI1372" s="15">
        <f t="shared" si="228"/>
        <v>0.61499999999999999</v>
      </c>
      <c r="AJ1372" t="s">
        <v>87</v>
      </c>
      <c r="AK1372" s="31" t="s">
        <v>87</v>
      </c>
      <c r="AL1372" t="s">
        <v>87</v>
      </c>
      <c r="AM1372" s="31" t="s">
        <v>87</v>
      </c>
      <c r="AN1372">
        <v>0</v>
      </c>
      <c r="AO1372" s="15">
        <v>1</v>
      </c>
      <c r="AP1372" t="s">
        <v>87</v>
      </c>
      <c r="AQ1372" s="15" t="s">
        <v>87</v>
      </c>
      <c r="AR1372" s="15" t="s">
        <v>13</v>
      </c>
      <c r="AS1372">
        <v>0</v>
      </c>
      <c r="AT1372">
        <v>1</v>
      </c>
      <c r="AU1372">
        <v>0</v>
      </c>
      <c r="AV1372">
        <v>0</v>
      </c>
      <c r="AW1372">
        <v>0</v>
      </c>
      <c r="AX1372">
        <v>0</v>
      </c>
      <c r="AY1372" s="15">
        <v>0</v>
      </c>
      <c r="AZ1372">
        <v>0</v>
      </c>
      <c r="BA1372">
        <v>1</v>
      </c>
      <c r="BB1372" s="15">
        <v>0</v>
      </c>
      <c r="BC1372">
        <v>1073</v>
      </c>
      <c r="BD1372">
        <v>69</v>
      </c>
      <c r="BE1372" s="21">
        <v>0.221</v>
      </c>
      <c r="BF1372" s="21">
        <v>30.5</v>
      </c>
      <c r="BG1372">
        <v>0</v>
      </c>
      <c r="BH1372">
        <v>0</v>
      </c>
      <c r="BI1372">
        <v>1</v>
      </c>
      <c r="BJ1372">
        <v>0</v>
      </c>
      <c r="BK1372">
        <v>0</v>
      </c>
      <c r="BL1372" s="15">
        <v>0</v>
      </c>
      <c r="BM1372">
        <v>0</v>
      </c>
      <c r="BN1372">
        <v>0</v>
      </c>
      <c r="BO1372">
        <v>0</v>
      </c>
      <c r="BP1372" s="15">
        <v>1</v>
      </c>
      <c r="BQ1372">
        <v>0</v>
      </c>
      <c r="BR1372">
        <v>0</v>
      </c>
      <c r="BS1372" s="15">
        <v>1</v>
      </c>
      <c r="BT1372">
        <v>0</v>
      </c>
      <c r="BU1372">
        <v>0</v>
      </c>
      <c r="BV1372">
        <v>0</v>
      </c>
      <c r="BW1372">
        <v>0</v>
      </c>
      <c r="BX1372">
        <v>0</v>
      </c>
      <c r="BY1372">
        <v>0</v>
      </c>
      <c r="BZ1372">
        <v>0</v>
      </c>
      <c r="CA1372">
        <v>0</v>
      </c>
      <c r="CB1372">
        <v>0</v>
      </c>
      <c r="CC1372">
        <v>0</v>
      </c>
      <c r="CD1372">
        <v>1</v>
      </c>
      <c r="CE1372" s="15">
        <v>1</v>
      </c>
      <c r="CF1372">
        <v>3.0070000000000001</v>
      </c>
      <c r="CG1372">
        <v>2852</v>
      </c>
      <c r="CH1372">
        <v>1</v>
      </c>
      <c r="CI1372">
        <v>0</v>
      </c>
      <c r="CJ1372">
        <v>22</v>
      </c>
      <c r="CK1372" s="28" t="s">
        <v>80</v>
      </c>
    </row>
    <row r="1373" spans="1:89" x14ac:dyDescent="0.35">
      <c r="A1373">
        <v>1372</v>
      </c>
      <c r="B1373">
        <v>88</v>
      </c>
      <c r="C1373" s="21" t="s">
        <v>257</v>
      </c>
      <c r="D1373" s="11">
        <v>6.8845274530016756</v>
      </c>
      <c r="E1373" s="12">
        <v>0.1449810515534459</v>
      </c>
      <c r="F1373" s="7">
        <v>47.48570505755891</v>
      </c>
      <c r="G1373" s="8">
        <v>1</v>
      </c>
      <c r="H1373" s="9">
        <v>0</v>
      </c>
      <c r="I1373" s="9">
        <v>0</v>
      </c>
      <c r="J1373" s="9">
        <v>0</v>
      </c>
      <c r="K1373" s="9">
        <v>0</v>
      </c>
      <c r="L1373" s="8">
        <v>83900</v>
      </c>
      <c r="M1373" s="9">
        <v>9</v>
      </c>
      <c r="N1373" s="9">
        <f t="shared" si="221"/>
        <v>83890</v>
      </c>
      <c r="O1373" s="9">
        <f t="shared" si="222"/>
        <v>30</v>
      </c>
      <c r="P1373" s="7">
        <f t="shared" ref="P1373:P1402" si="229">AD1373*0+AE1373*5+AF1373*10+AG1373*15</f>
        <v>4.42</v>
      </c>
      <c r="Q1373" s="7">
        <f t="shared" ref="Q1373:Q1382" si="230">AVERAGE(Q1383,Q1393)</f>
        <v>24.856999999999999</v>
      </c>
      <c r="R1373" s="9">
        <v>0</v>
      </c>
      <c r="S1373" s="9">
        <v>1</v>
      </c>
      <c r="T1373" s="9">
        <v>0</v>
      </c>
      <c r="U1373" s="9">
        <v>1</v>
      </c>
      <c r="V1373" s="9">
        <v>0</v>
      </c>
      <c r="W1373" s="25">
        <v>0</v>
      </c>
      <c r="X1373" s="9">
        <v>1</v>
      </c>
      <c r="Y1373" s="9">
        <v>0</v>
      </c>
      <c r="Z1373" s="25">
        <v>0</v>
      </c>
      <c r="AA1373" s="9">
        <v>0</v>
      </c>
      <c r="AB1373" s="25">
        <v>1</v>
      </c>
      <c r="AC1373" s="17">
        <v>1994</v>
      </c>
      <c r="AD1373" s="27">
        <f t="shared" ref="AD1373:AG1382" si="231">AVERAGE(AD1383,AD1393)</f>
        <v>0.56299999999999994</v>
      </c>
      <c r="AE1373" s="27">
        <f t="shared" si="231"/>
        <v>9.4500000000000001E-2</v>
      </c>
      <c r="AF1373" s="27">
        <f t="shared" si="231"/>
        <v>0.23799999999999999</v>
      </c>
      <c r="AG1373" s="27">
        <f t="shared" si="231"/>
        <v>0.10449999999999997</v>
      </c>
      <c r="AH1373" s="119">
        <f t="shared" ref="AH1373:AH1402" si="232">1-AI1373</f>
        <v>0.44750000000000001</v>
      </c>
      <c r="AI1373" s="27">
        <f t="shared" ref="AI1373:AI1382" si="233">AVERAGE(AI1383,AI1393)</f>
        <v>0.55249999999999999</v>
      </c>
      <c r="AJ1373" s="30">
        <v>0.75693600000000005</v>
      </c>
      <c r="AK1373" s="31">
        <f t="shared" ref="AK1373:AK1436" si="234">1-AJ1373</f>
        <v>0.24306399999999995</v>
      </c>
      <c r="AL1373" t="s">
        <v>87</v>
      </c>
      <c r="AM1373" s="31" t="s">
        <v>87</v>
      </c>
      <c r="AN1373">
        <v>0</v>
      </c>
      <c r="AO1373" s="15">
        <v>1</v>
      </c>
      <c r="AP1373" s="30">
        <f t="shared" ref="AP1373:AP1402" si="235">1-AQ1373</f>
        <v>0.41649999999999998</v>
      </c>
      <c r="AQ1373" s="31">
        <f t="shared" ref="AQ1373:AQ1382" si="236">AVERAGE(AQ1383,AQ1393)</f>
        <v>0.58350000000000002</v>
      </c>
      <c r="AR1373" s="15" t="s">
        <v>12</v>
      </c>
      <c r="AS1373">
        <v>0</v>
      </c>
      <c r="AT1373">
        <v>0</v>
      </c>
      <c r="AU1373">
        <v>0</v>
      </c>
      <c r="AV1373">
        <v>0</v>
      </c>
      <c r="AW1373">
        <v>0</v>
      </c>
      <c r="AX1373">
        <v>1</v>
      </c>
      <c r="AY1373" s="15">
        <v>0</v>
      </c>
      <c r="AZ1373">
        <v>0</v>
      </c>
      <c r="BA1373">
        <v>1</v>
      </c>
      <c r="BB1373" s="15">
        <v>0</v>
      </c>
      <c r="BC1373">
        <v>397</v>
      </c>
      <c r="BD1373">
        <v>327</v>
      </c>
      <c r="BE1373" s="56">
        <v>0.71</v>
      </c>
      <c r="BF1373" s="56">
        <f t="shared" ref="BF1373:BF1402" si="237">P1373+Q1373+6</f>
        <v>35.277000000000001</v>
      </c>
      <c r="BG1373">
        <v>1</v>
      </c>
      <c r="BH1373">
        <v>0</v>
      </c>
      <c r="BI1373">
        <v>0</v>
      </c>
      <c r="BJ1373">
        <v>0</v>
      </c>
      <c r="BK1373">
        <v>0</v>
      </c>
      <c r="BL1373" s="15">
        <v>0</v>
      </c>
      <c r="BM1373">
        <v>0</v>
      </c>
      <c r="BN1373">
        <v>0</v>
      </c>
      <c r="BO1373">
        <v>1</v>
      </c>
      <c r="BP1373" s="15">
        <v>0</v>
      </c>
      <c r="BQ1373">
        <v>0</v>
      </c>
      <c r="BR1373">
        <v>0</v>
      </c>
      <c r="BS1373" s="15">
        <v>0</v>
      </c>
      <c r="BT1373">
        <v>0</v>
      </c>
      <c r="BU1373">
        <v>0</v>
      </c>
      <c r="BV1373">
        <v>1</v>
      </c>
      <c r="BW1373">
        <v>1</v>
      </c>
      <c r="BX1373">
        <v>0</v>
      </c>
      <c r="BY1373">
        <v>0</v>
      </c>
      <c r="BZ1373">
        <v>0</v>
      </c>
      <c r="CA1373">
        <v>0</v>
      </c>
      <c r="CB1373">
        <v>0</v>
      </c>
      <c r="CC1373">
        <v>0</v>
      </c>
      <c r="CD1373">
        <v>1</v>
      </c>
      <c r="CE1373" s="15">
        <v>0</v>
      </c>
      <c r="CF1373">
        <v>0.29799999999999999</v>
      </c>
      <c r="CG1373">
        <v>386</v>
      </c>
      <c r="CH1373">
        <v>1</v>
      </c>
      <c r="CI1373">
        <v>0</v>
      </c>
      <c r="CJ1373">
        <v>23</v>
      </c>
      <c r="CK1373" s="28" t="s">
        <v>80</v>
      </c>
    </row>
    <row r="1374" spans="1:89" x14ac:dyDescent="0.35">
      <c r="A1374">
        <v>1373</v>
      </c>
      <c r="B1374">
        <v>88</v>
      </c>
      <c r="C1374" s="21" t="s">
        <v>257</v>
      </c>
      <c r="D1374" s="11">
        <v>6.1912547640321947</v>
      </c>
      <c r="E1374" s="12">
        <v>7.7718818302770887E-2</v>
      </c>
      <c r="F1374" s="7">
        <v>79.662234954638521</v>
      </c>
      <c r="G1374" s="8">
        <v>1</v>
      </c>
      <c r="H1374" s="9">
        <v>0</v>
      </c>
      <c r="I1374" s="9">
        <v>0</v>
      </c>
      <c r="J1374" s="9">
        <v>0</v>
      </c>
      <c r="K1374" s="9">
        <v>0</v>
      </c>
      <c r="L1374" s="8">
        <v>83900</v>
      </c>
      <c r="M1374" s="9">
        <v>9</v>
      </c>
      <c r="N1374" s="9">
        <f t="shared" si="221"/>
        <v>83890</v>
      </c>
      <c r="O1374" s="9">
        <f t="shared" si="222"/>
        <v>30</v>
      </c>
      <c r="P1374" s="7">
        <f t="shared" si="229"/>
        <v>4.42</v>
      </c>
      <c r="Q1374" s="7">
        <f t="shared" si="230"/>
        <v>24.856999999999999</v>
      </c>
      <c r="R1374" s="9">
        <v>0</v>
      </c>
      <c r="S1374" s="9">
        <v>1</v>
      </c>
      <c r="T1374" s="9">
        <v>0</v>
      </c>
      <c r="U1374" s="9">
        <v>1</v>
      </c>
      <c r="V1374" s="9">
        <v>0</v>
      </c>
      <c r="W1374" s="25">
        <v>0</v>
      </c>
      <c r="X1374" s="9">
        <v>1</v>
      </c>
      <c r="Y1374" s="9">
        <v>0</v>
      </c>
      <c r="Z1374" s="25">
        <v>0</v>
      </c>
      <c r="AA1374" s="9">
        <v>0</v>
      </c>
      <c r="AB1374" s="25">
        <v>1</v>
      </c>
      <c r="AC1374" s="17">
        <v>1994</v>
      </c>
      <c r="AD1374" s="27">
        <f t="shared" si="231"/>
        <v>0.56299999999999994</v>
      </c>
      <c r="AE1374" s="27">
        <f t="shared" si="231"/>
        <v>9.4500000000000001E-2</v>
      </c>
      <c r="AF1374" s="27">
        <f t="shared" si="231"/>
        <v>0.23799999999999999</v>
      </c>
      <c r="AG1374" s="27">
        <f t="shared" si="231"/>
        <v>0.10449999999999997</v>
      </c>
      <c r="AH1374" s="119">
        <f t="shared" si="232"/>
        <v>0.44750000000000001</v>
      </c>
      <c r="AI1374" s="27">
        <f t="shared" si="233"/>
        <v>0.55249999999999999</v>
      </c>
      <c r="AJ1374" s="30">
        <v>0.75693600000000005</v>
      </c>
      <c r="AK1374" s="31">
        <f t="shared" si="234"/>
        <v>0.24306399999999995</v>
      </c>
      <c r="AL1374" t="s">
        <v>87</v>
      </c>
      <c r="AM1374" s="31" t="s">
        <v>87</v>
      </c>
      <c r="AN1374">
        <v>0</v>
      </c>
      <c r="AO1374" s="15">
        <v>1</v>
      </c>
      <c r="AP1374" s="30">
        <f t="shared" si="235"/>
        <v>0.41649999999999998</v>
      </c>
      <c r="AQ1374" s="31">
        <f t="shared" si="236"/>
        <v>0.58350000000000002</v>
      </c>
      <c r="AR1374" s="15" t="s">
        <v>12</v>
      </c>
      <c r="AS1374">
        <v>0</v>
      </c>
      <c r="AT1374">
        <v>0</v>
      </c>
      <c r="AU1374">
        <v>0</v>
      </c>
      <c r="AV1374">
        <v>0</v>
      </c>
      <c r="AW1374">
        <v>0</v>
      </c>
      <c r="AX1374">
        <v>1</v>
      </c>
      <c r="AY1374" s="15">
        <v>0</v>
      </c>
      <c r="AZ1374">
        <v>0</v>
      </c>
      <c r="BA1374">
        <v>1</v>
      </c>
      <c r="BB1374" s="15">
        <v>0</v>
      </c>
      <c r="BC1374">
        <v>397</v>
      </c>
      <c r="BD1374">
        <v>327</v>
      </c>
      <c r="BE1374" s="56">
        <v>0.71</v>
      </c>
      <c r="BF1374" s="56">
        <f t="shared" si="237"/>
        <v>35.277000000000001</v>
      </c>
      <c r="BG1374">
        <v>1</v>
      </c>
      <c r="BH1374">
        <v>0</v>
      </c>
      <c r="BI1374">
        <v>0</v>
      </c>
      <c r="BJ1374">
        <v>0</v>
      </c>
      <c r="BK1374">
        <v>0</v>
      </c>
      <c r="BL1374" s="15">
        <v>0</v>
      </c>
      <c r="BM1374">
        <v>0</v>
      </c>
      <c r="BN1374">
        <v>0</v>
      </c>
      <c r="BO1374">
        <v>1</v>
      </c>
      <c r="BP1374" s="15">
        <v>0</v>
      </c>
      <c r="BQ1374">
        <v>0</v>
      </c>
      <c r="BR1374">
        <v>0</v>
      </c>
      <c r="BS1374" s="15">
        <v>0</v>
      </c>
      <c r="BT1374">
        <v>0</v>
      </c>
      <c r="BU1374">
        <v>0</v>
      </c>
      <c r="BV1374">
        <v>1</v>
      </c>
      <c r="BW1374">
        <v>1</v>
      </c>
      <c r="BX1374">
        <v>0</v>
      </c>
      <c r="BY1374">
        <v>0</v>
      </c>
      <c r="BZ1374">
        <v>0</v>
      </c>
      <c r="CA1374">
        <v>0</v>
      </c>
      <c r="CB1374">
        <v>0</v>
      </c>
      <c r="CC1374">
        <v>0</v>
      </c>
      <c r="CD1374">
        <v>1</v>
      </c>
      <c r="CE1374" s="15">
        <v>0</v>
      </c>
      <c r="CF1374">
        <v>0.29799999999999999</v>
      </c>
      <c r="CG1374">
        <v>386</v>
      </c>
      <c r="CH1374">
        <v>1</v>
      </c>
      <c r="CI1374">
        <v>0</v>
      </c>
      <c r="CJ1374">
        <v>23</v>
      </c>
      <c r="CK1374" s="28" t="s">
        <v>80</v>
      </c>
    </row>
    <row r="1375" spans="1:89" x14ac:dyDescent="0.35">
      <c r="A1375">
        <v>1374</v>
      </c>
      <c r="B1375">
        <v>88</v>
      </c>
      <c r="C1375" s="21" t="s">
        <v>257</v>
      </c>
      <c r="D1375" s="11">
        <v>6.9773978944610127</v>
      </c>
      <c r="E1375" s="12">
        <v>5.5086077942281722E-2</v>
      </c>
      <c r="F1375" s="7">
        <v>126.66354467587639</v>
      </c>
      <c r="G1375" s="8">
        <v>1</v>
      </c>
      <c r="H1375" s="9">
        <v>0</v>
      </c>
      <c r="I1375" s="9">
        <v>0</v>
      </c>
      <c r="J1375" s="9">
        <v>0</v>
      </c>
      <c r="K1375" s="9">
        <v>0</v>
      </c>
      <c r="L1375" s="8">
        <v>83900</v>
      </c>
      <c r="M1375" s="9">
        <v>9</v>
      </c>
      <c r="N1375" s="9">
        <f t="shared" si="221"/>
        <v>83890</v>
      </c>
      <c r="O1375" s="9">
        <f t="shared" si="222"/>
        <v>30</v>
      </c>
      <c r="P1375" s="7">
        <f t="shared" si="229"/>
        <v>4.42</v>
      </c>
      <c r="Q1375" s="7">
        <f t="shared" si="230"/>
        <v>24.856999999999999</v>
      </c>
      <c r="R1375" s="9">
        <v>0</v>
      </c>
      <c r="S1375" s="9">
        <v>1</v>
      </c>
      <c r="T1375" s="9">
        <v>0</v>
      </c>
      <c r="U1375" s="9">
        <v>1</v>
      </c>
      <c r="V1375" s="9">
        <v>0</v>
      </c>
      <c r="W1375" s="25">
        <v>0</v>
      </c>
      <c r="X1375" s="9">
        <v>1</v>
      </c>
      <c r="Y1375" s="9">
        <v>0</v>
      </c>
      <c r="Z1375" s="25">
        <v>0</v>
      </c>
      <c r="AA1375" s="9">
        <v>0</v>
      </c>
      <c r="AB1375" s="25">
        <v>1</v>
      </c>
      <c r="AC1375" s="17">
        <v>1994</v>
      </c>
      <c r="AD1375" s="27">
        <f t="shared" si="231"/>
        <v>0.56299999999999994</v>
      </c>
      <c r="AE1375" s="27">
        <f t="shared" si="231"/>
        <v>9.4500000000000001E-2</v>
      </c>
      <c r="AF1375" s="27">
        <f t="shared" si="231"/>
        <v>0.23799999999999999</v>
      </c>
      <c r="AG1375" s="27">
        <f t="shared" si="231"/>
        <v>0.10449999999999997</v>
      </c>
      <c r="AH1375" s="119">
        <f t="shared" si="232"/>
        <v>0.44750000000000001</v>
      </c>
      <c r="AI1375" s="27">
        <f t="shared" si="233"/>
        <v>0.55249999999999999</v>
      </c>
      <c r="AJ1375" s="30">
        <v>0.75693600000000005</v>
      </c>
      <c r="AK1375" s="31">
        <f t="shared" si="234"/>
        <v>0.24306399999999995</v>
      </c>
      <c r="AL1375" t="s">
        <v>87</v>
      </c>
      <c r="AM1375" s="31" t="s">
        <v>87</v>
      </c>
      <c r="AN1375">
        <v>0</v>
      </c>
      <c r="AO1375" s="15">
        <v>1</v>
      </c>
      <c r="AP1375" s="30">
        <f t="shared" si="235"/>
        <v>0.41649999999999998</v>
      </c>
      <c r="AQ1375" s="31">
        <f t="shared" si="236"/>
        <v>0.58350000000000002</v>
      </c>
      <c r="AR1375" s="15" t="s">
        <v>12</v>
      </c>
      <c r="AS1375">
        <v>0</v>
      </c>
      <c r="AT1375">
        <v>0</v>
      </c>
      <c r="AU1375">
        <v>0</v>
      </c>
      <c r="AV1375">
        <v>0</v>
      </c>
      <c r="AW1375">
        <v>0</v>
      </c>
      <c r="AX1375">
        <v>1</v>
      </c>
      <c r="AY1375" s="15">
        <v>0</v>
      </c>
      <c r="AZ1375">
        <v>0</v>
      </c>
      <c r="BA1375">
        <v>1</v>
      </c>
      <c r="BB1375" s="15">
        <v>0</v>
      </c>
      <c r="BC1375">
        <v>397</v>
      </c>
      <c r="BD1375">
        <v>327</v>
      </c>
      <c r="BE1375" s="56">
        <v>0.71</v>
      </c>
      <c r="BF1375" s="56">
        <f t="shared" si="237"/>
        <v>35.277000000000001</v>
      </c>
      <c r="BG1375">
        <v>1</v>
      </c>
      <c r="BH1375">
        <v>0</v>
      </c>
      <c r="BI1375">
        <v>0</v>
      </c>
      <c r="BJ1375">
        <v>0</v>
      </c>
      <c r="BK1375">
        <v>0</v>
      </c>
      <c r="BL1375" s="15">
        <v>0</v>
      </c>
      <c r="BM1375">
        <v>0</v>
      </c>
      <c r="BN1375">
        <v>0</v>
      </c>
      <c r="BO1375">
        <v>1</v>
      </c>
      <c r="BP1375" s="15">
        <v>0</v>
      </c>
      <c r="BQ1375">
        <v>0</v>
      </c>
      <c r="BR1375">
        <v>0</v>
      </c>
      <c r="BS1375" s="15">
        <v>0</v>
      </c>
      <c r="BT1375">
        <v>0</v>
      </c>
      <c r="BU1375">
        <v>0</v>
      </c>
      <c r="BV1375">
        <v>1</v>
      </c>
      <c r="BW1375">
        <v>1</v>
      </c>
      <c r="BX1375">
        <v>0</v>
      </c>
      <c r="BY1375">
        <v>0</v>
      </c>
      <c r="BZ1375">
        <v>0</v>
      </c>
      <c r="CA1375">
        <v>0</v>
      </c>
      <c r="CB1375">
        <v>0</v>
      </c>
      <c r="CC1375">
        <v>0</v>
      </c>
      <c r="CD1375">
        <v>1</v>
      </c>
      <c r="CE1375" s="15">
        <v>0</v>
      </c>
      <c r="CF1375">
        <v>0.29799999999999999</v>
      </c>
      <c r="CG1375">
        <v>386</v>
      </c>
      <c r="CH1375">
        <v>1</v>
      </c>
      <c r="CI1375">
        <v>0</v>
      </c>
      <c r="CJ1375">
        <v>23</v>
      </c>
      <c r="CK1375" s="28" t="s">
        <v>80</v>
      </c>
    </row>
    <row r="1376" spans="1:89" x14ac:dyDescent="0.35">
      <c r="A1376">
        <v>1375</v>
      </c>
      <c r="B1376">
        <v>88</v>
      </c>
      <c r="C1376" s="21" t="s">
        <v>257</v>
      </c>
      <c r="D1376" s="11">
        <v>6.5826141471972077</v>
      </c>
      <c r="E1376" s="12">
        <v>5.2741593698360081E-2</v>
      </c>
      <c r="F1376" s="7">
        <v>124.8087834593039</v>
      </c>
      <c r="G1376" s="8">
        <v>1</v>
      </c>
      <c r="H1376" s="9">
        <v>0</v>
      </c>
      <c r="I1376" s="9">
        <v>0</v>
      </c>
      <c r="J1376" s="9">
        <v>0</v>
      </c>
      <c r="K1376" s="9">
        <v>0</v>
      </c>
      <c r="L1376" s="8">
        <v>83900</v>
      </c>
      <c r="M1376" s="9">
        <v>9</v>
      </c>
      <c r="N1376" s="9">
        <f t="shared" si="221"/>
        <v>83890</v>
      </c>
      <c r="O1376" s="9">
        <f t="shared" si="222"/>
        <v>30</v>
      </c>
      <c r="P1376" s="7">
        <f t="shared" si="229"/>
        <v>4.42</v>
      </c>
      <c r="Q1376" s="7">
        <f t="shared" si="230"/>
        <v>24.856999999999999</v>
      </c>
      <c r="R1376" s="9">
        <v>0</v>
      </c>
      <c r="S1376" s="9">
        <v>1</v>
      </c>
      <c r="T1376" s="9">
        <v>0</v>
      </c>
      <c r="U1376" s="9">
        <v>1</v>
      </c>
      <c r="V1376" s="9">
        <v>0</v>
      </c>
      <c r="W1376" s="25">
        <v>0</v>
      </c>
      <c r="X1376" s="9">
        <v>1</v>
      </c>
      <c r="Y1376" s="9">
        <v>0</v>
      </c>
      <c r="Z1376" s="25">
        <v>0</v>
      </c>
      <c r="AA1376" s="9">
        <v>0</v>
      </c>
      <c r="AB1376" s="25">
        <v>1</v>
      </c>
      <c r="AC1376" s="17">
        <v>1994</v>
      </c>
      <c r="AD1376" s="27">
        <f t="shared" si="231"/>
        <v>0.56299999999999994</v>
      </c>
      <c r="AE1376" s="27">
        <f t="shared" si="231"/>
        <v>9.4500000000000001E-2</v>
      </c>
      <c r="AF1376" s="27">
        <f t="shared" si="231"/>
        <v>0.23799999999999999</v>
      </c>
      <c r="AG1376" s="27">
        <f t="shared" si="231"/>
        <v>0.10449999999999997</v>
      </c>
      <c r="AH1376" s="119">
        <f t="shared" si="232"/>
        <v>0.44750000000000001</v>
      </c>
      <c r="AI1376" s="27">
        <f t="shared" si="233"/>
        <v>0.55249999999999999</v>
      </c>
      <c r="AJ1376" s="30">
        <v>0.75693600000000005</v>
      </c>
      <c r="AK1376" s="31">
        <f t="shared" si="234"/>
        <v>0.24306399999999995</v>
      </c>
      <c r="AL1376" t="s">
        <v>87</v>
      </c>
      <c r="AM1376" s="31" t="s">
        <v>87</v>
      </c>
      <c r="AN1376">
        <v>0</v>
      </c>
      <c r="AO1376" s="15">
        <v>1</v>
      </c>
      <c r="AP1376" s="30">
        <f t="shared" si="235"/>
        <v>0.41649999999999998</v>
      </c>
      <c r="AQ1376" s="31">
        <f t="shared" si="236"/>
        <v>0.58350000000000002</v>
      </c>
      <c r="AR1376" s="15" t="s">
        <v>12</v>
      </c>
      <c r="AS1376">
        <v>0</v>
      </c>
      <c r="AT1376">
        <v>0</v>
      </c>
      <c r="AU1376">
        <v>0</v>
      </c>
      <c r="AV1376">
        <v>0</v>
      </c>
      <c r="AW1376">
        <v>0</v>
      </c>
      <c r="AX1376">
        <v>1</v>
      </c>
      <c r="AY1376" s="15">
        <v>0</v>
      </c>
      <c r="AZ1376">
        <v>0</v>
      </c>
      <c r="BA1376">
        <v>1</v>
      </c>
      <c r="BB1376" s="15">
        <v>0</v>
      </c>
      <c r="BC1376">
        <v>397</v>
      </c>
      <c r="BD1376">
        <v>327</v>
      </c>
      <c r="BE1376" s="56">
        <v>0.71</v>
      </c>
      <c r="BF1376" s="56">
        <f t="shared" si="237"/>
        <v>35.277000000000001</v>
      </c>
      <c r="BG1376">
        <v>1</v>
      </c>
      <c r="BH1376">
        <v>0</v>
      </c>
      <c r="BI1376">
        <v>0</v>
      </c>
      <c r="BJ1376">
        <v>0</v>
      </c>
      <c r="BK1376">
        <v>0</v>
      </c>
      <c r="BL1376" s="15">
        <v>0</v>
      </c>
      <c r="BM1376">
        <v>0</v>
      </c>
      <c r="BN1376">
        <v>0</v>
      </c>
      <c r="BO1376">
        <v>1</v>
      </c>
      <c r="BP1376" s="15">
        <v>0</v>
      </c>
      <c r="BQ1376">
        <v>0</v>
      </c>
      <c r="BR1376">
        <v>0</v>
      </c>
      <c r="BS1376" s="15">
        <v>0</v>
      </c>
      <c r="BT1376">
        <v>0</v>
      </c>
      <c r="BU1376">
        <v>0</v>
      </c>
      <c r="BV1376">
        <v>1</v>
      </c>
      <c r="BW1376">
        <v>1</v>
      </c>
      <c r="BX1376">
        <v>0</v>
      </c>
      <c r="BY1376">
        <v>0</v>
      </c>
      <c r="BZ1376">
        <v>0</v>
      </c>
      <c r="CA1376">
        <v>0</v>
      </c>
      <c r="CB1376">
        <v>0</v>
      </c>
      <c r="CC1376">
        <v>0</v>
      </c>
      <c r="CD1376">
        <v>1</v>
      </c>
      <c r="CE1376" s="15">
        <v>0</v>
      </c>
      <c r="CF1376">
        <v>0.29799999999999999</v>
      </c>
      <c r="CG1376">
        <v>386</v>
      </c>
      <c r="CH1376">
        <v>1</v>
      </c>
      <c r="CI1376">
        <v>0</v>
      </c>
      <c r="CJ1376">
        <v>23</v>
      </c>
      <c r="CK1376" s="28" t="s">
        <v>80</v>
      </c>
    </row>
    <row r="1377" spans="1:89" x14ac:dyDescent="0.35">
      <c r="A1377">
        <v>1376</v>
      </c>
      <c r="B1377">
        <v>88</v>
      </c>
      <c r="C1377" s="21" t="s">
        <v>257</v>
      </c>
      <c r="D1377" s="11">
        <v>6.2990379289539433</v>
      </c>
      <c r="E1377" s="12">
        <v>2.9779811718435051E-2</v>
      </c>
      <c r="F1377" s="7">
        <v>211.52040813792499</v>
      </c>
      <c r="G1377" s="8">
        <v>1</v>
      </c>
      <c r="H1377" s="9">
        <v>0</v>
      </c>
      <c r="I1377" s="9">
        <v>0</v>
      </c>
      <c r="J1377" s="9">
        <v>0</v>
      </c>
      <c r="K1377" s="9">
        <v>0</v>
      </c>
      <c r="L1377" s="8">
        <v>83900</v>
      </c>
      <c r="M1377" s="9">
        <v>9</v>
      </c>
      <c r="N1377" s="9">
        <f t="shared" si="221"/>
        <v>83890</v>
      </c>
      <c r="O1377" s="9">
        <f t="shared" si="222"/>
        <v>30</v>
      </c>
      <c r="P1377" s="7">
        <f t="shared" si="229"/>
        <v>4.42</v>
      </c>
      <c r="Q1377" s="7">
        <f t="shared" si="230"/>
        <v>24.856999999999999</v>
      </c>
      <c r="R1377" s="9">
        <v>0</v>
      </c>
      <c r="S1377" s="9">
        <v>1</v>
      </c>
      <c r="T1377" s="9">
        <v>0</v>
      </c>
      <c r="U1377" s="9">
        <v>1</v>
      </c>
      <c r="V1377" s="9">
        <v>0</v>
      </c>
      <c r="W1377" s="25">
        <v>0</v>
      </c>
      <c r="X1377" s="9">
        <v>1</v>
      </c>
      <c r="Y1377" s="9">
        <v>0</v>
      </c>
      <c r="Z1377" s="25">
        <v>0</v>
      </c>
      <c r="AA1377" s="9">
        <v>0</v>
      </c>
      <c r="AB1377" s="25">
        <v>1</v>
      </c>
      <c r="AC1377" s="17">
        <v>1994</v>
      </c>
      <c r="AD1377" s="27">
        <f t="shared" si="231"/>
        <v>0.56299999999999994</v>
      </c>
      <c r="AE1377" s="27">
        <f t="shared" si="231"/>
        <v>9.4500000000000001E-2</v>
      </c>
      <c r="AF1377" s="27">
        <f t="shared" si="231"/>
        <v>0.23799999999999999</v>
      </c>
      <c r="AG1377" s="27">
        <f t="shared" si="231"/>
        <v>0.10449999999999997</v>
      </c>
      <c r="AH1377" s="119">
        <f t="shared" si="232"/>
        <v>0.44750000000000001</v>
      </c>
      <c r="AI1377" s="27">
        <f t="shared" si="233"/>
        <v>0.55249999999999999</v>
      </c>
      <c r="AJ1377" s="30">
        <v>0.75693600000000005</v>
      </c>
      <c r="AK1377" s="31">
        <f t="shared" si="234"/>
        <v>0.24306399999999995</v>
      </c>
      <c r="AL1377" t="s">
        <v>87</v>
      </c>
      <c r="AM1377" s="31" t="s">
        <v>87</v>
      </c>
      <c r="AN1377">
        <v>0</v>
      </c>
      <c r="AO1377" s="15">
        <v>1</v>
      </c>
      <c r="AP1377" s="30">
        <f t="shared" si="235"/>
        <v>0.41649999999999998</v>
      </c>
      <c r="AQ1377" s="31">
        <f t="shared" si="236"/>
        <v>0.58350000000000002</v>
      </c>
      <c r="AR1377" s="15" t="s">
        <v>12</v>
      </c>
      <c r="AS1377">
        <v>0</v>
      </c>
      <c r="AT1377">
        <v>0</v>
      </c>
      <c r="AU1377">
        <v>0</v>
      </c>
      <c r="AV1377">
        <v>0</v>
      </c>
      <c r="AW1377">
        <v>0</v>
      </c>
      <c r="AX1377">
        <v>1</v>
      </c>
      <c r="AY1377" s="15">
        <v>0</v>
      </c>
      <c r="AZ1377">
        <v>0</v>
      </c>
      <c r="BA1377">
        <v>1</v>
      </c>
      <c r="BB1377" s="15">
        <v>0</v>
      </c>
      <c r="BC1377">
        <v>397</v>
      </c>
      <c r="BD1377">
        <v>327</v>
      </c>
      <c r="BE1377" s="56">
        <v>0.71</v>
      </c>
      <c r="BF1377" s="56">
        <f t="shared" si="237"/>
        <v>35.277000000000001</v>
      </c>
      <c r="BG1377">
        <v>1</v>
      </c>
      <c r="BH1377">
        <v>0</v>
      </c>
      <c r="BI1377">
        <v>0</v>
      </c>
      <c r="BJ1377">
        <v>0</v>
      </c>
      <c r="BK1377">
        <v>0</v>
      </c>
      <c r="BL1377" s="15">
        <v>0</v>
      </c>
      <c r="BM1377">
        <v>0</v>
      </c>
      <c r="BN1377">
        <v>0</v>
      </c>
      <c r="BO1377">
        <v>1</v>
      </c>
      <c r="BP1377" s="15">
        <v>0</v>
      </c>
      <c r="BQ1377">
        <v>0</v>
      </c>
      <c r="BR1377">
        <v>0</v>
      </c>
      <c r="BS1377" s="15">
        <v>0</v>
      </c>
      <c r="BT1377">
        <v>0</v>
      </c>
      <c r="BU1377">
        <v>0</v>
      </c>
      <c r="BV1377">
        <v>1</v>
      </c>
      <c r="BW1377">
        <v>1</v>
      </c>
      <c r="BX1377">
        <v>0</v>
      </c>
      <c r="BY1377">
        <v>0</v>
      </c>
      <c r="BZ1377">
        <v>0</v>
      </c>
      <c r="CA1377">
        <v>0</v>
      </c>
      <c r="CB1377">
        <v>0</v>
      </c>
      <c r="CC1377">
        <v>0</v>
      </c>
      <c r="CD1377">
        <v>1</v>
      </c>
      <c r="CE1377" s="15">
        <v>0</v>
      </c>
      <c r="CF1377">
        <v>0.29799999999999999</v>
      </c>
      <c r="CG1377">
        <v>386</v>
      </c>
      <c r="CH1377">
        <v>1</v>
      </c>
      <c r="CI1377">
        <v>0</v>
      </c>
      <c r="CJ1377">
        <v>23</v>
      </c>
      <c r="CK1377" s="28" t="s">
        <v>80</v>
      </c>
    </row>
    <row r="1378" spans="1:89" x14ac:dyDescent="0.35">
      <c r="A1378">
        <v>1377</v>
      </c>
      <c r="B1378">
        <v>88</v>
      </c>
      <c r="C1378" s="21" t="s">
        <v>257</v>
      </c>
      <c r="D1378" s="11">
        <v>6.7770438721748372</v>
      </c>
      <c r="E1378" s="12">
        <v>0.14653086849481931</v>
      </c>
      <c r="F1378" s="7">
        <v>46.249939973668027</v>
      </c>
      <c r="G1378" s="8">
        <v>1</v>
      </c>
      <c r="H1378" s="9">
        <v>0</v>
      </c>
      <c r="I1378" s="9">
        <v>0</v>
      </c>
      <c r="J1378" s="9">
        <v>0</v>
      </c>
      <c r="K1378" s="9">
        <v>0</v>
      </c>
      <c r="L1378" s="8">
        <v>348546</v>
      </c>
      <c r="M1378" s="9">
        <v>9</v>
      </c>
      <c r="N1378" s="9">
        <f t="shared" si="221"/>
        <v>348536</v>
      </c>
      <c r="O1378" s="9">
        <f t="shared" si="222"/>
        <v>30</v>
      </c>
      <c r="P1378" s="7">
        <f t="shared" si="229"/>
        <v>4.8174999999999999</v>
      </c>
      <c r="Q1378" s="7">
        <f t="shared" si="230"/>
        <v>23.59</v>
      </c>
      <c r="R1378" s="9">
        <v>0</v>
      </c>
      <c r="S1378" s="9">
        <v>1</v>
      </c>
      <c r="T1378" s="9">
        <v>0</v>
      </c>
      <c r="U1378" s="9">
        <v>1</v>
      </c>
      <c r="V1378" s="9">
        <v>0</v>
      </c>
      <c r="W1378" s="25">
        <v>0</v>
      </c>
      <c r="X1378" s="9">
        <v>1</v>
      </c>
      <c r="Y1378" s="9">
        <v>0</v>
      </c>
      <c r="Z1378" s="25">
        <v>0</v>
      </c>
      <c r="AA1378" s="9">
        <v>0</v>
      </c>
      <c r="AB1378" s="25">
        <v>1</v>
      </c>
      <c r="AC1378" s="17">
        <v>1994</v>
      </c>
      <c r="AD1378" s="27">
        <f t="shared" si="231"/>
        <v>0.48799999999999999</v>
      </c>
      <c r="AE1378" s="27">
        <f t="shared" si="231"/>
        <v>0.1225</v>
      </c>
      <c r="AF1378" s="27">
        <f t="shared" si="231"/>
        <v>0.32750000000000001</v>
      </c>
      <c r="AG1378" s="27">
        <f t="shared" si="231"/>
        <v>6.2E-2</v>
      </c>
      <c r="AH1378" s="119">
        <f t="shared" si="232"/>
        <v>0.44750000000000001</v>
      </c>
      <c r="AI1378" s="27">
        <f t="shared" si="233"/>
        <v>0.55249999999999999</v>
      </c>
      <c r="AJ1378" s="30">
        <v>0.75693600000000005</v>
      </c>
      <c r="AK1378" s="31">
        <f t="shared" si="234"/>
        <v>0.24306399999999995</v>
      </c>
      <c r="AL1378" t="s">
        <v>87</v>
      </c>
      <c r="AM1378" s="31" t="s">
        <v>87</v>
      </c>
      <c r="AN1378">
        <v>0</v>
      </c>
      <c r="AO1378" s="15">
        <v>1</v>
      </c>
      <c r="AP1378" s="30">
        <f t="shared" si="235"/>
        <v>0.38650000000000007</v>
      </c>
      <c r="AQ1378" s="31">
        <f t="shared" si="236"/>
        <v>0.61349999999999993</v>
      </c>
      <c r="AR1378" s="15" t="s">
        <v>12</v>
      </c>
      <c r="AS1378">
        <v>0</v>
      </c>
      <c r="AT1378">
        <v>0</v>
      </c>
      <c r="AU1378">
        <v>0</v>
      </c>
      <c r="AV1378">
        <v>0</v>
      </c>
      <c r="AW1378">
        <v>0</v>
      </c>
      <c r="AX1378">
        <v>1</v>
      </c>
      <c r="AY1378" s="15">
        <v>0</v>
      </c>
      <c r="AZ1378">
        <v>0</v>
      </c>
      <c r="BA1378">
        <v>1</v>
      </c>
      <c r="BB1378" s="15">
        <v>0</v>
      </c>
      <c r="BC1378">
        <v>397</v>
      </c>
      <c r="BD1378">
        <v>327</v>
      </c>
      <c r="BE1378" s="56">
        <v>0.71</v>
      </c>
      <c r="BF1378" s="56">
        <f t="shared" si="237"/>
        <v>34.407499999999999</v>
      </c>
      <c r="BG1378">
        <v>0</v>
      </c>
      <c r="BH1378">
        <v>0</v>
      </c>
      <c r="BI1378">
        <v>0</v>
      </c>
      <c r="BJ1378">
        <v>1</v>
      </c>
      <c r="BK1378">
        <v>0</v>
      </c>
      <c r="BL1378" s="15">
        <v>0</v>
      </c>
      <c r="BM1378">
        <v>0</v>
      </c>
      <c r="BN1378">
        <v>0</v>
      </c>
      <c r="BO1378">
        <v>1</v>
      </c>
      <c r="BP1378" s="15">
        <v>0</v>
      </c>
      <c r="BQ1378">
        <v>0</v>
      </c>
      <c r="BR1378">
        <v>0</v>
      </c>
      <c r="BS1378" s="15">
        <v>0</v>
      </c>
      <c r="BT1378">
        <v>0</v>
      </c>
      <c r="BU1378">
        <v>0</v>
      </c>
      <c r="BV1378">
        <v>1</v>
      </c>
      <c r="BW1378">
        <v>1</v>
      </c>
      <c r="BX1378">
        <v>0</v>
      </c>
      <c r="BY1378">
        <v>0</v>
      </c>
      <c r="BZ1378">
        <v>0</v>
      </c>
      <c r="CA1378">
        <v>0</v>
      </c>
      <c r="CB1378">
        <v>0</v>
      </c>
      <c r="CC1378">
        <v>0</v>
      </c>
      <c r="CD1378">
        <v>1</v>
      </c>
      <c r="CE1378" s="15">
        <v>0</v>
      </c>
      <c r="CF1378">
        <v>0.29799999999999999</v>
      </c>
      <c r="CG1378">
        <v>386</v>
      </c>
      <c r="CH1378">
        <v>1</v>
      </c>
      <c r="CI1378">
        <v>0</v>
      </c>
      <c r="CJ1378">
        <v>23</v>
      </c>
      <c r="CK1378" s="28" t="s">
        <v>80</v>
      </c>
    </row>
    <row r="1379" spans="1:89" x14ac:dyDescent="0.35">
      <c r="A1379">
        <v>1378</v>
      </c>
      <c r="B1379">
        <v>88</v>
      </c>
      <c r="C1379" s="21" t="s">
        <v>257</v>
      </c>
      <c r="D1379" s="11">
        <v>6.133682837398613</v>
      </c>
      <c r="E1379" s="12">
        <v>7.8514801433865244E-2</v>
      </c>
      <c r="F1379" s="7">
        <v>78.121357061128791</v>
      </c>
      <c r="G1379" s="8">
        <v>1</v>
      </c>
      <c r="H1379" s="9">
        <v>0</v>
      </c>
      <c r="I1379" s="9">
        <v>0</v>
      </c>
      <c r="J1379" s="9">
        <v>0</v>
      </c>
      <c r="K1379" s="9">
        <v>0</v>
      </c>
      <c r="L1379" s="8">
        <v>348546</v>
      </c>
      <c r="M1379" s="9">
        <v>9</v>
      </c>
      <c r="N1379" s="9">
        <f t="shared" si="221"/>
        <v>348536</v>
      </c>
      <c r="O1379" s="9">
        <f t="shared" si="222"/>
        <v>30</v>
      </c>
      <c r="P1379" s="7">
        <f t="shared" si="229"/>
        <v>4.8174999999999999</v>
      </c>
      <c r="Q1379" s="7">
        <f t="shared" si="230"/>
        <v>23.59</v>
      </c>
      <c r="R1379" s="9">
        <v>0</v>
      </c>
      <c r="S1379" s="9">
        <v>1</v>
      </c>
      <c r="T1379" s="9">
        <v>0</v>
      </c>
      <c r="U1379" s="9">
        <v>1</v>
      </c>
      <c r="V1379" s="9">
        <v>0</v>
      </c>
      <c r="W1379" s="25">
        <v>0</v>
      </c>
      <c r="X1379" s="9">
        <v>1</v>
      </c>
      <c r="Y1379" s="9">
        <v>0</v>
      </c>
      <c r="Z1379" s="25">
        <v>0</v>
      </c>
      <c r="AA1379" s="9">
        <v>0</v>
      </c>
      <c r="AB1379" s="25">
        <v>1</v>
      </c>
      <c r="AC1379" s="17">
        <v>1994</v>
      </c>
      <c r="AD1379" s="27">
        <f t="shared" si="231"/>
        <v>0.48799999999999999</v>
      </c>
      <c r="AE1379" s="27">
        <f t="shared" si="231"/>
        <v>0.1225</v>
      </c>
      <c r="AF1379" s="27">
        <f t="shared" si="231"/>
        <v>0.32750000000000001</v>
      </c>
      <c r="AG1379" s="27">
        <f t="shared" si="231"/>
        <v>6.2E-2</v>
      </c>
      <c r="AH1379" s="119">
        <f t="shared" si="232"/>
        <v>0.44750000000000001</v>
      </c>
      <c r="AI1379" s="27">
        <f t="shared" si="233"/>
        <v>0.55249999999999999</v>
      </c>
      <c r="AJ1379" s="30">
        <v>0.75693600000000005</v>
      </c>
      <c r="AK1379" s="31">
        <f t="shared" si="234"/>
        <v>0.24306399999999995</v>
      </c>
      <c r="AL1379" t="s">
        <v>87</v>
      </c>
      <c r="AM1379" s="31" t="s">
        <v>87</v>
      </c>
      <c r="AN1379">
        <v>0</v>
      </c>
      <c r="AO1379" s="15">
        <v>1</v>
      </c>
      <c r="AP1379" s="30">
        <f t="shared" si="235"/>
        <v>0.38650000000000007</v>
      </c>
      <c r="AQ1379" s="31">
        <f t="shared" si="236"/>
        <v>0.61349999999999993</v>
      </c>
      <c r="AR1379" s="15" t="s">
        <v>12</v>
      </c>
      <c r="AS1379">
        <v>0</v>
      </c>
      <c r="AT1379">
        <v>0</v>
      </c>
      <c r="AU1379">
        <v>0</v>
      </c>
      <c r="AV1379">
        <v>0</v>
      </c>
      <c r="AW1379">
        <v>0</v>
      </c>
      <c r="AX1379">
        <v>1</v>
      </c>
      <c r="AY1379" s="15">
        <v>0</v>
      </c>
      <c r="AZ1379">
        <v>0</v>
      </c>
      <c r="BA1379">
        <v>1</v>
      </c>
      <c r="BB1379" s="15">
        <v>0</v>
      </c>
      <c r="BC1379">
        <v>397</v>
      </c>
      <c r="BD1379">
        <v>327</v>
      </c>
      <c r="BE1379" s="56">
        <v>0.71</v>
      </c>
      <c r="BF1379" s="56">
        <f t="shared" si="237"/>
        <v>34.407499999999999</v>
      </c>
      <c r="BG1379">
        <v>0</v>
      </c>
      <c r="BH1379">
        <v>0</v>
      </c>
      <c r="BI1379">
        <v>0</v>
      </c>
      <c r="BJ1379">
        <v>1</v>
      </c>
      <c r="BK1379">
        <v>0</v>
      </c>
      <c r="BL1379" s="15">
        <v>0</v>
      </c>
      <c r="BM1379">
        <v>0</v>
      </c>
      <c r="BN1379">
        <v>0</v>
      </c>
      <c r="BO1379">
        <v>1</v>
      </c>
      <c r="BP1379" s="15">
        <v>0</v>
      </c>
      <c r="BQ1379">
        <v>0</v>
      </c>
      <c r="BR1379">
        <v>0</v>
      </c>
      <c r="BS1379" s="15">
        <v>0</v>
      </c>
      <c r="BT1379">
        <v>0</v>
      </c>
      <c r="BU1379">
        <v>0</v>
      </c>
      <c r="BV1379">
        <v>1</v>
      </c>
      <c r="BW1379">
        <v>1</v>
      </c>
      <c r="BX1379">
        <v>0</v>
      </c>
      <c r="BY1379">
        <v>0</v>
      </c>
      <c r="BZ1379">
        <v>0</v>
      </c>
      <c r="CA1379">
        <v>0</v>
      </c>
      <c r="CB1379">
        <v>0</v>
      </c>
      <c r="CC1379">
        <v>0</v>
      </c>
      <c r="CD1379">
        <v>1</v>
      </c>
      <c r="CE1379" s="15">
        <v>0</v>
      </c>
      <c r="CF1379">
        <v>0.29799999999999999</v>
      </c>
      <c r="CG1379">
        <v>386</v>
      </c>
      <c r="CH1379">
        <v>1</v>
      </c>
      <c r="CI1379">
        <v>0</v>
      </c>
      <c r="CJ1379">
        <v>23</v>
      </c>
      <c r="CK1379" s="28" t="s">
        <v>80</v>
      </c>
    </row>
    <row r="1380" spans="1:89" x14ac:dyDescent="0.35">
      <c r="A1380">
        <v>1379</v>
      </c>
      <c r="B1380">
        <v>88</v>
      </c>
      <c r="C1380" s="21" t="s">
        <v>257</v>
      </c>
      <c r="D1380" s="11">
        <v>6.9773978944610127</v>
      </c>
      <c r="E1380" s="12">
        <v>5.5213578596119722E-2</v>
      </c>
      <c r="F1380" s="7">
        <v>126.371049873434</v>
      </c>
      <c r="G1380" s="8">
        <v>1</v>
      </c>
      <c r="H1380" s="9">
        <v>0</v>
      </c>
      <c r="I1380" s="9">
        <v>0</v>
      </c>
      <c r="J1380" s="9">
        <v>0</v>
      </c>
      <c r="K1380" s="9">
        <v>0</v>
      </c>
      <c r="L1380" s="8">
        <v>348546</v>
      </c>
      <c r="M1380" s="9">
        <v>9</v>
      </c>
      <c r="N1380" s="9">
        <f t="shared" si="221"/>
        <v>348536</v>
      </c>
      <c r="O1380" s="9">
        <f t="shared" si="222"/>
        <v>30</v>
      </c>
      <c r="P1380" s="7">
        <f t="shared" si="229"/>
        <v>4.8174999999999999</v>
      </c>
      <c r="Q1380" s="7">
        <f t="shared" si="230"/>
        <v>23.59</v>
      </c>
      <c r="R1380" s="9">
        <v>0</v>
      </c>
      <c r="S1380" s="9">
        <v>1</v>
      </c>
      <c r="T1380" s="9">
        <v>0</v>
      </c>
      <c r="U1380" s="9">
        <v>1</v>
      </c>
      <c r="V1380" s="9">
        <v>0</v>
      </c>
      <c r="W1380" s="25">
        <v>0</v>
      </c>
      <c r="X1380" s="9">
        <v>1</v>
      </c>
      <c r="Y1380" s="9">
        <v>0</v>
      </c>
      <c r="Z1380" s="25">
        <v>0</v>
      </c>
      <c r="AA1380" s="9">
        <v>0</v>
      </c>
      <c r="AB1380" s="25">
        <v>1</v>
      </c>
      <c r="AC1380" s="17">
        <v>1994</v>
      </c>
      <c r="AD1380" s="27">
        <f t="shared" si="231"/>
        <v>0.48799999999999999</v>
      </c>
      <c r="AE1380" s="27">
        <f t="shared" si="231"/>
        <v>0.1225</v>
      </c>
      <c r="AF1380" s="27">
        <f t="shared" si="231"/>
        <v>0.32750000000000001</v>
      </c>
      <c r="AG1380" s="27">
        <f t="shared" si="231"/>
        <v>6.2E-2</v>
      </c>
      <c r="AH1380" s="119">
        <f t="shared" si="232"/>
        <v>0.44750000000000001</v>
      </c>
      <c r="AI1380" s="27">
        <f t="shared" si="233"/>
        <v>0.55249999999999999</v>
      </c>
      <c r="AJ1380" s="30">
        <v>0.75693600000000005</v>
      </c>
      <c r="AK1380" s="31">
        <f t="shared" si="234"/>
        <v>0.24306399999999995</v>
      </c>
      <c r="AL1380" t="s">
        <v>87</v>
      </c>
      <c r="AM1380" s="31" t="s">
        <v>87</v>
      </c>
      <c r="AN1380">
        <v>0</v>
      </c>
      <c r="AO1380" s="15">
        <v>1</v>
      </c>
      <c r="AP1380" s="30">
        <f t="shared" si="235"/>
        <v>0.38650000000000007</v>
      </c>
      <c r="AQ1380" s="31">
        <f t="shared" si="236"/>
        <v>0.61349999999999993</v>
      </c>
      <c r="AR1380" s="15" t="s">
        <v>12</v>
      </c>
      <c r="AS1380">
        <v>0</v>
      </c>
      <c r="AT1380">
        <v>0</v>
      </c>
      <c r="AU1380">
        <v>0</v>
      </c>
      <c r="AV1380">
        <v>0</v>
      </c>
      <c r="AW1380">
        <v>0</v>
      </c>
      <c r="AX1380">
        <v>1</v>
      </c>
      <c r="AY1380" s="15">
        <v>0</v>
      </c>
      <c r="AZ1380">
        <v>0</v>
      </c>
      <c r="BA1380">
        <v>1</v>
      </c>
      <c r="BB1380" s="15">
        <v>0</v>
      </c>
      <c r="BC1380">
        <v>397</v>
      </c>
      <c r="BD1380">
        <v>327</v>
      </c>
      <c r="BE1380" s="56">
        <v>0.71</v>
      </c>
      <c r="BF1380" s="56">
        <f t="shared" si="237"/>
        <v>34.407499999999999</v>
      </c>
      <c r="BG1380">
        <v>0</v>
      </c>
      <c r="BH1380">
        <v>0</v>
      </c>
      <c r="BI1380">
        <v>0</v>
      </c>
      <c r="BJ1380">
        <v>1</v>
      </c>
      <c r="BK1380">
        <v>0</v>
      </c>
      <c r="BL1380" s="15">
        <v>0</v>
      </c>
      <c r="BM1380">
        <v>0</v>
      </c>
      <c r="BN1380">
        <v>0</v>
      </c>
      <c r="BO1380">
        <v>1</v>
      </c>
      <c r="BP1380" s="15">
        <v>0</v>
      </c>
      <c r="BQ1380">
        <v>0</v>
      </c>
      <c r="BR1380">
        <v>0</v>
      </c>
      <c r="BS1380" s="15">
        <v>0</v>
      </c>
      <c r="BT1380">
        <v>0</v>
      </c>
      <c r="BU1380">
        <v>0</v>
      </c>
      <c r="BV1380">
        <v>1</v>
      </c>
      <c r="BW1380">
        <v>1</v>
      </c>
      <c r="BX1380">
        <v>0</v>
      </c>
      <c r="BY1380">
        <v>0</v>
      </c>
      <c r="BZ1380">
        <v>0</v>
      </c>
      <c r="CA1380">
        <v>0</v>
      </c>
      <c r="CB1380">
        <v>0</v>
      </c>
      <c r="CC1380">
        <v>0</v>
      </c>
      <c r="CD1380">
        <v>1</v>
      </c>
      <c r="CE1380" s="15">
        <v>0</v>
      </c>
      <c r="CF1380">
        <v>0.29799999999999999</v>
      </c>
      <c r="CG1380">
        <v>386</v>
      </c>
      <c r="CH1380">
        <v>1</v>
      </c>
      <c r="CI1380">
        <v>0</v>
      </c>
      <c r="CJ1380">
        <v>23</v>
      </c>
      <c r="CK1380" s="28" t="s">
        <v>80</v>
      </c>
    </row>
    <row r="1381" spans="1:89" x14ac:dyDescent="0.35">
      <c r="A1381">
        <v>1380</v>
      </c>
      <c r="B1381">
        <v>88</v>
      </c>
      <c r="C1381" s="21" t="s">
        <v>257</v>
      </c>
      <c r="D1381" s="11">
        <v>6.6115022641344501</v>
      </c>
      <c r="E1381" s="12">
        <v>5.2840408146689583E-2</v>
      </c>
      <c r="F1381" s="7">
        <v>125.12208924996079</v>
      </c>
      <c r="G1381" s="8">
        <v>1</v>
      </c>
      <c r="H1381" s="9">
        <v>0</v>
      </c>
      <c r="I1381" s="9">
        <v>0</v>
      </c>
      <c r="J1381" s="9">
        <v>0</v>
      </c>
      <c r="K1381" s="9">
        <v>0</v>
      </c>
      <c r="L1381" s="8">
        <v>348546</v>
      </c>
      <c r="M1381" s="9">
        <v>9</v>
      </c>
      <c r="N1381" s="9">
        <f t="shared" si="221"/>
        <v>348536</v>
      </c>
      <c r="O1381" s="9">
        <f t="shared" si="222"/>
        <v>30</v>
      </c>
      <c r="P1381" s="7">
        <f t="shared" si="229"/>
        <v>4.8174999999999999</v>
      </c>
      <c r="Q1381" s="7">
        <f t="shared" si="230"/>
        <v>23.59</v>
      </c>
      <c r="R1381" s="9">
        <v>0</v>
      </c>
      <c r="S1381" s="9">
        <v>1</v>
      </c>
      <c r="T1381" s="9">
        <v>0</v>
      </c>
      <c r="U1381" s="9">
        <v>1</v>
      </c>
      <c r="V1381" s="9">
        <v>0</v>
      </c>
      <c r="W1381" s="25">
        <v>0</v>
      </c>
      <c r="X1381" s="9">
        <v>1</v>
      </c>
      <c r="Y1381" s="9">
        <v>0</v>
      </c>
      <c r="Z1381" s="25">
        <v>0</v>
      </c>
      <c r="AA1381" s="9">
        <v>0</v>
      </c>
      <c r="AB1381" s="25">
        <v>1</v>
      </c>
      <c r="AC1381" s="17">
        <v>1994</v>
      </c>
      <c r="AD1381" s="27">
        <f t="shared" si="231"/>
        <v>0.48799999999999999</v>
      </c>
      <c r="AE1381" s="27">
        <f t="shared" si="231"/>
        <v>0.1225</v>
      </c>
      <c r="AF1381" s="27">
        <f t="shared" si="231"/>
        <v>0.32750000000000001</v>
      </c>
      <c r="AG1381" s="27">
        <f t="shared" si="231"/>
        <v>6.2E-2</v>
      </c>
      <c r="AH1381" s="119">
        <f t="shared" si="232"/>
        <v>0.44750000000000001</v>
      </c>
      <c r="AI1381" s="27">
        <f t="shared" si="233"/>
        <v>0.55249999999999999</v>
      </c>
      <c r="AJ1381" s="30">
        <v>0.75693600000000005</v>
      </c>
      <c r="AK1381" s="31">
        <f t="shared" si="234"/>
        <v>0.24306399999999995</v>
      </c>
      <c r="AL1381" t="s">
        <v>87</v>
      </c>
      <c r="AM1381" s="31" t="s">
        <v>87</v>
      </c>
      <c r="AN1381">
        <v>0</v>
      </c>
      <c r="AO1381" s="15">
        <v>1</v>
      </c>
      <c r="AP1381" s="30">
        <f t="shared" si="235"/>
        <v>0.38650000000000007</v>
      </c>
      <c r="AQ1381" s="31">
        <f t="shared" si="236"/>
        <v>0.61349999999999993</v>
      </c>
      <c r="AR1381" s="15" t="s">
        <v>12</v>
      </c>
      <c r="AS1381">
        <v>0</v>
      </c>
      <c r="AT1381">
        <v>0</v>
      </c>
      <c r="AU1381">
        <v>0</v>
      </c>
      <c r="AV1381">
        <v>0</v>
      </c>
      <c r="AW1381">
        <v>0</v>
      </c>
      <c r="AX1381">
        <v>1</v>
      </c>
      <c r="AY1381" s="15">
        <v>0</v>
      </c>
      <c r="AZ1381">
        <v>0</v>
      </c>
      <c r="BA1381">
        <v>1</v>
      </c>
      <c r="BB1381" s="15">
        <v>0</v>
      </c>
      <c r="BC1381">
        <v>397</v>
      </c>
      <c r="BD1381">
        <v>327</v>
      </c>
      <c r="BE1381" s="56">
        <v>0.71</v>
      </c>
      <c r="BF1381" s="56">
        <f t="shared" si="237"/>
        <v>34.407499999999999</v>
      </c>
      <c r="BG1381">
        <v>0</v>
      </c>
      <c r="BH1381">
        <v>0</v>
      </c>
      <c r="BI1381">
        <v>0</v>
      </c>
      <c r="BJ1381">
        <v>1</v>
      </c>
      <c r="BK1381">
        <v>0</v>
      </c>
      <c r="BL1381" s="15">
        <v>0</v>
      </c>
      <c r="BM1381">
        <v>0</v>
      </c>
      <c r="BN1381">
        <v>0</v>
      </c>
      <c r="BO1381">
        <v>1</v>
      </c>
      <c r="BP1381" s="15">
        <v>0</v>
      </c>
      <c r="BQ1381">
        <v>0</v>
      </c>
      <c r="BR1381">
        <v>0</v>
      </c>
      <c r="BS1381" s="15">
        <v>0</v>
      </c>
      <c r="BT1381">
        <v>0</v>
      </c>
      <c r="BU1381">
        <v>0</v>
      </c>
      <c r="BV1381">
        <v>1</v>
      </c>
      <c r="BW1381">
        <v>1</v>
      </c>
      <c r="BX1381">
        <v>0</v>
      </c>
      <c r="BY1381">
        <v>0</v>
      </c>
      <c r="BZ1381">
        <v>0</v>
      </c>
      <c r="CA1381">
        <v>0</v>
      </c>
      <c r="CB1381">
        <v>0</v>
      </c>
      <c r="CC1381">
        <v>0</v>
      </c>
      <c r="CD1381">
        <v>1</v>
      </c>
      <c r="CE1381" s="15">
        <v>0</v>
      </c>
      <c r="CF1381">
        <v>0.29799999999999999</v>
      </c>
      <c r="CG1381">
        <v>386</v>
      </c>
      <c r="CH1381">
        <v>1</v>
      </c>
      <c r="CI1381">
        <v>0</v>
      </c>
      <c r="CJ1381">
        <v>23</v>
      </c>
      <c r="CK1381" s="28" t="s">
        <v>80</v>
      </c>
    </row>
    <row r="1382" spans="1:89" x14ac:dyDescent="0.35">
      <c r="A1382">
        <v>1381</v>
      </c>
      <c r="B1382">
        <v>88</v>
      </c>
      <c r="C1382" s="21" t="s">
        <v>257</v>
      </c>
      <c r="D1382" s="11">
        <v>6.4032020981969806</v>
      </c>
      <c r="E1382" s="12">
        <v>3.2487975786189963E-2</v>
      </c>
      <c r="F1382" s="7">
        <v>197.0945232272324</v>
      </c>
      <c r="G1382" s="8">
        <v>1</v>
      </c>
      <c r="H1382" s="9">
        <v>0</v>
      </c>
      <c r="I1382" s="9">
        <v>0</v>
      </c>
      <c r="J1382" s="9">
        <v>0</v>
      </c>
      <c r="K1382" s="9">
        <v>0</v>
      </c>
      <c r="L1382" s="8">
        <v>348546</v>
      </c>
      <c r="M1382" s="9">
        <v>9</v>
      </c>
      <c r="N1382" s="9">
        <f t="shared" si="221"/>
        <v>348536</v>
      </c>
      <c r="O1382" s="9">
        <f t="shared" si="222"/>
        <v>30</v>
      </c>
      <c r="P1382" s="7">
        <f t="shared" si="229"/>
        <v>4.8174999999999999</v>
      </c>
      <c r="Q1382" s="7">
        <f t="shared" si="230"/>
        <v>23.59</v>
      </c>
      <c r="R1382" s="9">
        <v>0</v>
      </c>
      <c r="S1382" s="9">
        <v>1</v>
      </c>
      <c r="T1382" s="9">
        <v>0</v>
      </c>
      <c r="U1382" s="9">
        <v>1</v>
      </c>
      <c r="V1382" s="9">
        <v>0</v>
      </c>
      <c r="W1382" s="25">
        <v>0</v>
      </c>
      <c r="X1382" s="9">
        <v>1</v>
      </c>
      <c r="Y1382" s="9">
        <v>0</v>
      </c>
      <c r="Z1382" s="25">
        <v>0</v>
      </c>
      <c r="AA1382" s="9">
        <v>0</v>
      </c>
      <c r="AB1382" s="25">
        <v>1</v>
      </c>
      <c r="AC1382" s="17">
        <v>1994</v>
      </c>
      <c r="AD1382" s="27">
        <f t="shared" si="231"/>
        <v>0.48799999999999999</v>
      </c>
      <c r="AE1382" s="27">
        <f t="shared" si="231"/>
        <v>0.1225</v>
      </c>
      <c r="AF1382" s="27">
        <f t="shared" si="231"/>
        <v>0.32750000000000001</v>
      </c>
      <c r="AG1382" s="27">
        <f t="shared" si="231"/>
        <v>6.2E-2</v>
      </c>
      <c r="AH1382" s="119">
        <f t="shared" si="232"/>
        <v>0.44750000000000001</v>
      </c>
      <c r="AI1382" s="27">
        <f t="shared" si="233"/>
        <v>0.55249999999999999</v>
      </c>
      <c r="AJ1382" s="30">
        <v>0.75693600000000005</v>
      </c>
      <c r="AK1382" s="31">
        <f t="shared" si="234"/>
        <v>0.24306399999999995</v>
      </c>
      <c r="AL1382" t="s">
        <v>87</v>
      </c>
      <c r="AM1382" s="31" t="s">
        <v>87</v>
      </c>
      <c r="AN1382">
        <v>0</v>
      </c>
      <c r="AO1382" s="15">
        <v>1</v>
      </c>
      <c r="AP1382" s="30">
        <f t="shared" si="235"/>
        <v>0.38650000000000007</v>
      </c>
      <c r="AQ1382" s="31">
        <f t="shared" si="236"/>
        <v>0.61349999999999993</v>
      </c>
      <c r="AR1382" s="15" t="s">
        <v>12</v>
      </c>
      <c r="AS1382">
        <v>0</v>
      </c>
      <c r="AT1382">
        <v>0</v>
      </c>
      <c r="AU1382">
        <v>0</v>
      </c>
      <c r="AV1382">
        <v>0</v>
      </c>
      <c r="AW1382">
        <v>0</v>
      </c>
      <c r="AX1382">
        <v>1</v>
      </c>
      <c r="AY1382" s="15">
        <v>0</v>
      </c>
      <c r="AZ1382">
        <v>0</v>
      </c>
      <c r="BA1382">
        <v>1</v>
      </c>
      <c r="BB1382" s="15">
        <v>0</v>
      </c>
      <c r="BC1382">
        <v>397</v>
      </c>
      <c r="BD1382">
        <v>327</v>
      </c>
      <c r="BE1382" s="56">
        <v>0.71</v>
      </c>
      <c r="BF1382" s="56">
        <f t="shared" si="237"/>
        <v>34.407499999999999</v>
      </c>
      <c r="BG1382">
        <v>0</v>
      </c>
      <c r="BH1382">
        <v>0</v>
      </c>
      <c r="BI1382">
        <v>0</v>
      </c>
      <c r="BJ1382">
        <v>1</v>
      </c>
      <c r="BK1382">
        <v>0</v>
      </c>
      <c r="BL1382" s="15">
        <v>0</v>
      </c>
      <c r="BM1382">
        <v>0</v>
      </c>
      <c r="BN1382">
        <v>0</v>
      </c>
      <c r="BO1382">
        <v>1</v>
      </c>
      <c r="BP1382" s="15">
        <v>0</v>
      </c>
      <c r="BQ1382">
        <v>0</v>
      </c>
      <c r="BR1382">
        <v>0</v>
      </c>
      <c r="BS1382" s="15">
        <v>0</v>
      </c>
      <c r="BT1382">
        <v>0</v>
      </c>
      <c r="BU1382">
        <v>0</v>
      </c>
      <c r="BV1382">
        <v>1</v>
      </c>
      <c r="BW1382">
        <v>1</v>
      </c>
      <c r="BX1382">
        <v>0</v>
      </c>
      <c r="BY1382">
        <v>0</v>
      </c>
      <c r="BZ1382">
        <v>0</v>
      </c>
      <c r="CA1382">
        <v>0</v>
      </c>
      <c r="CB1382">
        <v>0</v>
      </c>
      <c r="CC1382">
        <v>0</v>
      </c>
      <c r="CD1382">
        <v>1</v>
      </c>
      <c r="CE1382" s="15">
        <v>0</v>
      </c>
      <c r="CF1382">
        <v>0.29799999999999999</v>
      </c>
      <c r="CG1382">
        <v>386</v>
      </c>
      <c r="CH1382">
        <v>1</v>
      </c>
      <c r="CI1382">
        <v>0</v>
      </c>
      <c r="CJ1382">
        <v>23</v>
      </c>
      <c r="CK1382" s="28" t="s">
        <v>80</v>
      </c>
    </row>
    <row r="1383" spans="1:89" x14ac:dyDescent="0.35">
      <c r="A1383">
        <v>1382</v>
      </c>
      <c r="B1383">
        <v>88</v>
      </c>
      <c r="C1383" s="21" t="s">
        <v>257</v>
      </c>
      <c r="D1383" s="11">
        <v>5.5973319208808334</v>
      </c>
      <c r="E1383" s="12">
        <v>0.16528469980349891</v>
      </c>
      <c r="F1383" s="7">
        <v>33.864791644570253</v>
      </c>
      <c r="G1383" s="8">
        <v>1</v>
      </c>
      <c r="H1383" s="9">
        <v>0</v>
      </c>
      <c r="I1383" s="9">
        <v>0</v>
      </c>
      <c r="J1383" s="9">
        <v>0</v>
      </c>
      <c r="K1383" s="9">
        <v>0</v>
      </c>
      <c r="L1383" s="8">
        <v>63507</v>
      </c>
      <c r="M1383" s="9">
        <v>9</v>
      </c>
      <c r="N1383" s="9">
        <f t="shared" si="221"/>
        <v>63497</v>
      </c>
      <c r="O1383" s="9">
        <f t="shared" si="222"/>
        <v>30</v>
      </c>
      <c r="P1383" s="7">
        <f t="shared" si="229"/>
        <v>5.714999999999999</v>
      </c>
      <c r="Q1383" s="7">
        <v>23.812999999999999</v>
      </c>
      <c r="R1383" s="9">
        <v>0</v>
      </c>
      <c r="S1383" s="9">
        <v>1</v>
      </c>
      <c r="T1383" s="9">
        <v>0</v>
      </c>
      <c r="U1383" s="9">
        <v>1</v>
      </c>
      <c r="V1383" s="9">
        <v>0</v>
      </c>
      <c r="W1383" s="25">
        <v>0</v>
      </c>
      <c r="X1383" s="9">
        <v>1</v>
      </c>
      <c r="Y1383" s="9">
        <v>0</v>
      </c>
      <c r="Z1383" s="25">
        <v>0</v>
      </c>
      <c r="AA1383" s="9">
        <v>0</v>
      </c>
      <c r="AB1383" s="25">
        <v>1</v>
      </c>
      <c r="AC1383" s="17">
        <v>1994</v>
      </c>
      <c r="AD1383" s="27">
        <v>0.42499999999999999</v>
      </c>
      <c r="AE1383" s="27">
        <v>0.127</v>
      </c>
      <c r="AF1383" s="27">
        <v>0.32800000000000001</v>
      </c>
      <c r="AG1383" s="34">
        <f>1-AF1383-AE1383-AD1383</f>
        <v>0.11999999999999994</v>
      </c>
      <c r="AH1383" s="119">
        <f t="shared" si="232"/>
        <v>0.46299999999999997</v>
      </c>
      <c r="AI1383" s="15">
        <v>0.53700000000000003</v>
      </c>
      <c r="AJ1383">
        <v>1</v>
      </c>
      <c r="AK1383" s="31">
        <f t="shared" si="234"/>
        <v>0</v>
      </c>
      <c r="AL1383" t="s">
        <v>87</v>
      </c>
      <c r="AM1383" s="31" t="s">
        <v>87</v>
      </c>
      <c r="AN1383">
        <v>0</v>
      </c>
      <c r="AO1383" s="15">
        <v>1</v>
      </c>
      <c r="AP1383" s="30">
        <f t="shared" si="235"/>
        <v>0.47799999999999998</v>
      </c>
      <c r="AQ1383" s="15">
        <v>0.52200000000000002</v>
      </c>
      <c r="AR1383" s="15" t="s">
        <v>12</v>
      </c>
      <c r="AS1383">
        <v>0</v>
      </c>
      <c r="AT1383">
        <v>0</v>
      </c>
      <c r="AU1383">
        <v>0</v>
      </c>
      <c r="AV1383">
        <v>0</v>
      </c>
      <c r="AW1383">
        <v>0</v>
      </c>
      <c r="AX1383">
        <v>1</v>
      </c>
      <c r="AY1383" s="15">
        <v>0</v>
      </c>
      <c r="AZ1383">
        <v>0</v>
      </c>
      <c r="BA1383">
        <v>1</v>
      </c>
      <c r="BB1383" s="15">
        <v>0</v>
      </c>
      <c r="BC1383">
        <v>397</v>
      </c>
      <c r="BD1383">
        <v>327</v>
      </c>
      <c r="BE1383" s="56">
        <v>0.71</v>
      </c>
      <c r="BF1383" s="56">
        <f t="shared" si="237"/>
        <v>35.527999999999999</v>
      </c>
      <c r="BG1383">
        <v>1</v>
      </c>
      <c r="BH1383">
        <v>0</v>
      </c>
      <c r="BI1383">
        <v>0</v>
      </c>
      <c r="BJ1383">
        <v>0</v>
      </c>
      <c r="BK1383">
        <v>0</v>
      </c>
      <c r="BL1383" s="15">
        <v>0</v>
      </c>
      <c r="BM1383">
        <v>0</v>
      </c>
      <c r="BN1383">
        <v>0</v>
      </c>
      <c r="BO1383">
        <v>1</v>
      </c>
      <c r="BP1383" s="15">
        <v>0</v>
      </c>
      <c r="BQ1383">
        <v>0</v>
      </c>
      <c r="BR1383">
        <v>0</v>
      </c>
      <c r="BS1383" s="15">
        <v>0</v>
      </c>
      <c r="BT1383">
        <v>0</v>
      </c>
      <c r="BU1383">
        <v>0</v>
      </c>
      <c r="BV1383">
        <v>1</v>
      </c>
      <c r="BW1383">
        <v>1</v>
      </c>
      <c r="BX1383">
        <v>0</v>
      </c>
      <c r="BY1383">
        <v>0</v>
      </c>
      <c r="BZ1383">
        <v>0</v>
      </c>
      <c r="CA1383">
        <v>0</v>
      </c>
      <c r="CB1383">
        <v>0</v>
      </c>
      <c r="CC1383">
        <v>0</v>
      </c>
      <c r="CD1383">
        <v>1</v>
      </c>
      <c r="CE1383" s="15">
        <v>0</v>
      </c>
      <c r="CF1383">
        <v>0.29799999999999999</v>
      </c>
      <c r="CG1383">
        <v>386</v>
      </c>
      <c r="CH1383">
        <v>1</v>
      </c>
      <c r="CI1383">
        <v>0</v>
      </c>
      <c r="CJ1383">
        <v>23</v>
      </c>
      <c r="CK1383" s="28" t="s">
        <v>80</v>
      </c>
    </row>
    <row r="1384" spans="1:89" x14ac:dyDescent="0.35">
      <c r="A1384">
        <v>1383</v>
      </c>
      <c r="B1384">
        <v>88</v>
      </c>
      <c r="C1384" s="21" t="s">
        <v>257</v>
      </c>
      <c r="D1384" s="11">
        <v>5.2514582065212636</v>
      </c>
      <c r="E1384" s="12">
        <v>8.9013722684272573E-2</v>
      </c>
      <c r="F1384" s="7">
        <v>58.996051936260841</v>
      </c>
      <c r="G1384" s="8">
        <v>1</v>
      </c>
      <c r="H1384" s="9">
        <v>0</v>
      </c>
      <c r="I1384" s="9">
        <v>0</v>
      </c>
      <c r="J1384" s="9">
        <v>0</v>
      </c>
      <c r="K1384" s="9">
        <v>0</v>
      </c>
      <c r="L1384" s="8">
        <v>63507</v>
      </c>
      <c r="M1384" s="9">
        <v>9</v>
      </c>
      <c r="N1384" s="9">
        <f t="shared" si="221"/>
        <v>63497</v>
      </c>
      <c r="O1384" s="9">
        <f t="shared" si="222"/>
        <v>30</v>
      </c>
      <c r="P1384" s="7">
        <f t="shared" si="229"/>
        <v>5.714999999999999</v>
      </c>
      <c r="Q1384" s="7">
        <v>23.812999999999999</v>
      </c>
      <c r="R1384" s="9">
        <v>0</v>
      </c>
      <c r="S1384" s="9">
        <v>1</v>
      </c>
      <c r="T1384" s="9">
        <v>0</v>
      </c>
      <c r="U1384" s="9">
        <v>1</v>
      </c>
      <c r="V1384" s="9">
        <v>0</v>
      </c>
      <c r="W1384" s="25">
        <v>0</v>
      </c>
      <c r="X1384" s="9">
        <v>1</v>
      </c>
      <c r="Y1384" s="9">
        <v>0</v>
      </c>
      <c r="Z1384" s="25">
        <v>0</v>
      </c>
      <c r="AA1384" s="9">
        <v>0</v>
      </c>
      <c r="AB1384" s="25">
        <v>1</v>
      </c>
      <c r="AC1384" s="17">
        <v>1994</v>
      </c>
      <c r="AD1384" s="27">
        <v>0.42499999999999999</v>
      </c>
      <c r="AE1384" s="27">
        <v>0.127</v>
      </c>
      <c r="AF1384" s="27">
        <v>0.32800000000000001</v>
      </c>
      <c r="AG1384" s="34">
        <f>1-AF1384-AE1384-AD1384</f>
        <v>0.11999999999999994</v>
      </c>
      <c r="AH1384" s="119">
        <f t="shared" si="232"/>
        <v>0.46299999999999997</v>
      </c>
      <c r="AI1384" s="15">
        <v>0.53700000000000003</v>
      </c>
      <c r="AJ1384">
        <v>1</v>
      </c>
      <c r="AK1384" s="31">
        <f t="shared" si="234"/>
        <v>0</v>
      </c>
      <c r="AL1384" t="s">
        <v>87</v>
      </c>
      <c r="AM1384" s="31" t="s">
        <v>87</v>
      </c>
      <c r="AN1384">
        <v>0</v>
      </c>
      <c r="AO1384" s="15">
        <v>1</v>
      </c>
      <c r="AP1384" s="30">
        <f t="shared" si="235"/>
        <v>0.47799999999999998</v>
      </c>
      <c r="AQ1384" s="15">
        <v>0.52200000000000002</v>
      </c>
      <c r="AR1384" s="15" t="s">
        <v>12</v>
      </c>
      <c r="AS1384">
        <v>0</v>
      </c>
      <c r="AT1384">
        <v>0</v>
      </c>
      <c r="AU1384">
        <v>0</v>
      </c>
      <c r="AV1384">
        <v>0</v>
      </c>
      <c r="AW1384">
        <v>0</v>
      </c>
      <c r="AX1384">
        <v>1</v>
      </c>
      <c r="AY1384" s="15">
        <v>0</v>
      </c>
      <c r="AZ1384">
        <v>0</v>
      </c>
      <c r="BA1384">
        <v>1</v>
      </c>
      <c r="BB1384" s="15">
        <v>0</v>
      </c>
      <c r="BC1384">
        <v>397</v>
      </c>
      <c r="BD1384">
        <v>327</v>
      </c>
      <c r="BE1384" s="56">
        <v>0.71</v>
      </c>
      <c r="BF1384" s="56">
        <f t="shared" si="237"/>
        <v>35.527999999999999</v>
      </c>
      <c r="BG1384">
        <v>1</v>
      </c>
      <c r="BH1384">
        <v>0</v>
      </c>
      <c r="BI1384">
        <v>0</v>
      </c>
      <c r="BJ1384">
        <v>0</v>
      </c>
      <c r="BK1384">
        <v>0</v>
      </c>
      <c r="BL1384" s="15">
        <v>0</v>
      </c>
      <c r="BM1384">
        <v>0</v>
      </c>
      <c r="BN1384">
        <v>0</v>
      </c>
      <c r="BO1384">
        <v>1</v>
      </c>
      <c r="BP1384" s="15">
        <v>0</v>
      </c>
      <c r="BQ1384">
        <v>0</v>
      </c>
      <c r="BR1384">
        <v>0</v>
      </c>
      <c r="BS1384" s="15">
        <v>0</v>
      </c>
      <c r="BT1384">
        <v>0</v>
      </c>
      <c r="BU1384">
        <v>0</v>
      </c>
      <c r="BV1384">
        <v>1</v>
      </c>
      <c r="BW1384">
        <v>1</v>
      </c>
      <c r="BX1384">
        <v>0</v>
      </c>
      <c r="BY1384">
        <v>0</v>
      </c>
      <c r="BZ1384">
        <v>0</v>
      </c>
      <c r="CA1384">
        <v>0</v>
      </c>
      <c r="CB1384">
        <v>0</v>
      </c>
      <c r="CC1384">
        <v>0</v>
      </c>
      <c r="CD1384">
        <v>1</v>
      </c>
      <c r="CE1384" s="15">
        <v>0</v>
      </c>
      <c r="CF1384">
        <v>0.29799999999999999</v>
      </c>
      <c r="CG1384">
        <v>386</v>
      </c>
      <c r="CH1384">
        <v>1</v>
      </c>
      <c r="CI1384">
        <v>0</v>
      </c>
      <c r="CJ1384">
        <v>23</v>
      </c>
      <c r="CK1384" s="28" t="s">
        <v>80</v>
      </c>
    </row>
    <row r="1385" spans="1:89" x14ac:dyDescent="0.35">
      <c r="A1385">
        <v>1384</v>
      </c>
      <c r="B1385">
        <v>88</v>
      </c>
      <c r="C1385" s="21" t="s">
        <v>257</v>
      </c>
      <c r="D1385" s="11">
        <v>6.1713009165691224</v>
      </c>
      <c r="E1385" s="12">
        <v>6.3985314729909856E-2</v>
      </c>
      <c r="F1385" s="7">
        <v>96.448707685802091</v>
      </c>
      <c r="G1385" s="8">
        <v>1</v>
      </c>
      <c r="H1385" s="9">
        <v>0</v>
      </c>
      <c r="I1385" s="9">
        <v>0</v>
      </c>
      <c r="J1385" s="9">
        <v>0</v>
      </c>
      <c r="K1385" s="9">
        <v>0</v>
      </c>
      <c r="L1385" s="8">
        <v>63507</v>
      </c>
      <c r="M1385" s="9">
        <v>9</v>
      </c>
      <c r="N1385" s="9">
        <f t="shared" si="221"/>
        <v>63497</v>
      </c>
      <c r="O1385" s="9">
        <f t="shared" si="222"/>
        <v>30</v>
      </c>
      <c r="P1385" s="7">
        <f t="shared" si="229"/>
        <v>5.714999999999999</v>
      </c>
      <c r="Q1385" s="7">
        <v>23.812999999999999</v>
      </c>
      <c r="R1385" s="9">
        <v>0</v>
      </c>
      <c r="S1385" s="9">
        <v>1</v>
      </c>
      <c r="T1385" s="9">
        <v>0</v>
      </c>
      <c r="U1385" s="9">
        <v>1</v>
      </c>
      <c r="V1385" s="9">
        <v>0</v>
      </c>
      <c r="W1385" s="25">
        <v>0</v>
      </c>
      <c r="X1385" s="9">
        <v>1</v>
      </c>
      <c r="Y1385" s="9">
        <v>0</v>
      </c>
      <c r="Z1385" s="25">
        <v>0</v>
      </c>
      <c r="AA1385" s="9">
        <v>0</v>
      </c>
      <c r="AB1385" s="25">
        <v>1</v>
      </c>
      <c r="AC1385" s="17">
        <v>1994</v>
      </c>
      <c r="AD1385" s="27">
        <v>0.42499999999999999</v>
      </c>
      <c r="AE1385" s="27">
        <v>0.127</v>
      </c>
      <c r="AF1385" s="27">
        <v>0.32800000000000001</v>
      </c>
      <c r="AG1385" s="34">
        <f>1-AF1385-AE1385-AD1385</f>
        <v>0.11999999999999994</v>
      </c>
      <c r="AH1385" s="119">
        <f t="shared" si="232"/>
        <v>0.46299999999999997</v>
      </c>
      <c r="AI1385" s="15">
        <v>0.53700000000000003</v>
      </c>
      <c r="AJ1385">
        <v>1</v>
      </c>
      <c r="AK1385" s="31">
        <f t="shared" si="234"/>
        <v>0</v>
      </c>
      <c r="AL1385" t="s">
        <v>87</v>
      </c>
      <c r="AM1385" s="31" t="s">
        <v>87</v>
      </c>
      <c r="AN1385">
        <v>0</v>
      </c>
      <c r="AO1385" s="15">
        <v>1</v>
      </c>
      <c r="AP1385" s="30">
        <f t="shared" si="235"/>
        <v>0.47799999999999998</v>
      </c>
      <c r="AQ1385" s="15">
        <v>0.52200000000000002</v>
      </c>
      <c r="AR1385" s="15" t="s">
        <v>12</v>
      </c>
      <c r="AS1385">
        <v>0</v>
      </c>
      <c r="AT1385">
        <v>0</v>
      </c>
      <c r="AU1385">
        <v>0</v>
      </c>
      <c r="AV1385">
        <v>0</v>
      </c>
      <c r="AW1385">
        <v>0</v>
      </c>
      <c r="AX1385">
        <v>1</v>
      </c>
      <c r="AY1385" s="15">
        <v>0</v>
      </c>
      <c r="AZ1385">
        <v>0</v>
      </c>
      <c r="BA1385">
        <v>1</v>
      </c>
      <c r="BB1385" s="15">
        <v>0</v>
      </c>
      <c r="BC1385">
        <v>397</v>
      </c>
      <c r="BD1385">
        <v>327</v>
      </c>
      <c r="BE1385" s="56">
        <v>0.71</v>
      </c>
      <c r="BF1385" s="56">
        <f t="shared" si="237"/>
        <v>35.527999999999999</v>
      </c>
      <c r="BG1385">
        <v>1</v>
      </c>
      <c r="BH1385">
        <v>0</v>
      </c>
      <c r="BI1385">
        <v>0</v>
      </c>
      <c r="BJ1385">
        <v>0</v>
      </c>
      <c r="BK1385">
        <v>0</v>
      </c>
      <c r="BL1385" s="15">
        <v>0</v>
      </c>
      <c r="BM1385">
        <v>0</v>
      </c>
      <c r="BN1385">
        <v>0</v>
      </c>
      <c r="BO1385">
        <v>1</v>
      </c>
      <c r="BP1385" s="15">
        <v>0</v>
      </c>
      <c r="BQ1385">
        <v>0</v>
      </c>
      <c r="BR1385">
        <v>0</v>
      </c>
      <c r="BS1385" s="15">
        <v>0</v>
      </c>
      <c r="BT1385">
        <v>0</v>
      </c>
      <c r="BU1385">
        <v>0</v>
      </c>
      <c r="BV1385">
        <v>1</v>
      </c>
      <c r="BW1385">
        <v>1</v>
      </c>
      <c r="BX1385">
        <v>0</v>
      </c>
      <c r="BY1385">
        <v>0</v>
      </c>
      <c r="BZ1385">
        <v>0</v>
      </c>
      <c r="CA1385">
        <v>0</v>
      </c>
      <c r="CB1385">
        <v>0</v>
      </c>
      <c r="CC1385">
        <v>0</v>
      </c>
      <c r="CD1385">
        <v>1</v>
      </c>
      <c r="CE1385" s="15">
        <v>0</v>
      </c>
      <c r="CF1385">
        <v>0.29799999999999999</v>
      </c>
      <c r="CG1385">
        <v>386</v>
      </c>
      <c r="CH1385">
        <v>1</v>
      </c>
      <c r="CI1385">
        <v>0</v>
      </c>
      <c r="CJ1385">
        <v>23</v>
      </c>
      <c r="CK1385" s="28" t="s">
        <v>80</v>
      </c>
    </row>
    <row r="1386" spans="1:89" x14ac:dyDescent="0.35">
      <c r="A1386">
        <v>1385</v>
      </c>
      <c r="B1386">
        <v>88</v>
      </c>
      <c r="C1386" s="21" t="s">
        <v>257</v>
      </c>
      <c r="D1386" s="11">
        <v>5.9418939944062998</v>
      </c>
      <c r="E1386" s="12">
        <v>6.1117015600433033E-2</v>
      </c>
      <c r="F1386" s="7">
        <v>97.221599190196727</v>
      </c>
      <c r="G1386" s="8">
        <v>1</v>
      </c>
      <c r="H1386" s="9">
        <v>0</v>
      </c>
      <c r="I1386" s="9">
        <v>0</v>
      </c>
      <c r="J1386" s="9">
        <v>0</v>
      </c>
      <c r="K1386" s="9">
        <v>0</v>
      </c>
      <c r="L1386" s="8">
        <v>63507</v>
      </c>
      <c r="M1386" s="9">
        <v>9</v>
      </c>
      <c r="N1386" s="9">
        <f t="shared" si="221"/>
        <v>63497</v>
      </c>
      <c r="O1386" s="9">
        <f t="shared" si="222"/>
        <v>30</v>
      </c>
      <c r="P1386" s="7">
        <f t="shared" si="229"/>
        <v>5.714999999999999</v>
      </c>
      <c r="Q1386" s="7">
        <v>23.812999999999999</v>
      </c>
      <c r="R1386" s="9">
        <v>0</v>
      </c>
      <c r="S1386" s="9">
        <v>1</v>
      </c>
      <c r="T1386" s="9">
        <v>0</v>
      </c>
      <c r="U1386" s="9">
        <v>1</v>
      </c>
      <c r="V1386" s="9">
        <v>0</v>
      </c>
      <c r="W1386" s="25">
        <v>0</v>
      </c>
      <c r="X1386" s="9">
        <v>1</v>
      </c>
      <c r="Y1386" s="9">
        <v>0</v>
      </c>
      <c r="Z1386" s="25">
        <v>0</v>
      </c>
      <c r="AA1386" s="9">
        <v>0</v>
      </c>
      <c r="AB1386" s="25">
        <v>1</v>
      </c>
      <c r="AC1386" s="17">
        <v>1994</v>
      </c>
      <c r="AD1386" s="27">
        <v>0.42499999999999999</v>
      </c>
      <c r="AE1386" s="27">
        <v>0.127</v>
      </c>
      <c r="AF1386" s="27">
        <v>0.32800000000000001</v>
      </c>
      <c r="AG1386" s="34">
        <f>1-AF1386-AE1386-AD1386</f>
        <v>0.11999999999999994</v>
      </c>
      <c r="AH1386" s="119">
        <f t="shared" si="232"/>
        <v>0.46299999999999997</v>
      </c>
      <c r="AI1386" s="15">
        <v>0.53700000000000003</v>
      </c>
      <c r="AJ1386">
        <v>1</v>
      </c>
      <c r="AK1386" s="31">
        <f t="shared" si="234"/>
        <v>0</v>
      </c>
      <c r="AL1386" t="s">
        <v>87</v>
      </c>
      <c r="AM1386" s="31" t="s">
        <v>87</v>
      </c>
      <c r="AN1386">
        <v>0</v>
      </c>
      <c r="AO1386" s="15">
        <v>1</v>
      </c>
      <c r="AP1386" s="30">
        <f t="shared" si="235"/>
        <v>0.47799999999999998</v>
      </c>
      <c r="AQ1386" s="15">
        <v>0.52200000000000002</v>
      </c>
      <c r="AR1386" s="15" t="s">
        <v>12</v>
      </c>
      <c r="AS1386">
        <v>0</v>
      </c>
      <c r="AT1386">
        <v>0</v>
      </c>
      <c r="AU1386">
        <v>0</v>
      </c>
      <c r="AV1386">
        <v>0</v>
      </c>
      <c r="AW1386">
        <v>0</v>
      </c>
      <c r="AX1386">
        <v>1</v>
      </c>
      <c r="AY1386" s="15">
        <v>0</v>
      </c>
      <c r="AZ1386">
        <v>0</v>
      </c>
      <c r="BA1386">
        <v>1</v>
      </c>
      <c r="BB1386" s="15">
        <v>0</v>
      </c>
      <c r="BC1386">
        <v>397</v>
      </c>
      <c r="BD1386">
        <v>327</v>
      </c>
      <c r="BE1386" s="56">
        <v>0.71</v>
      </c>
      <c r="BF1386" s="56">
        <f t="shared" si="237"/>
        <v>35.527999999999999</v>
      </c>
      <c r="BG1386">
        <v>1</v>
      </c>
      <c r="BH1386">
        <v>0</v>
      </c>
      <c r="BI1386">
        <v>0</v>
      </c>
      <c r="BJ1386">
        <v>0</v>
      </c>
      <c r="BK1386">
        <v>0</v>
      </c>
      <c r="BL1386" s="15">
        <v>0</v>
      </c>
      <c r="BM1386">
        <v>0</v>
      </c>
      <c r="BN1386">
        <v>0</v>
      </c>
      <c r="BO1386">
        <v>1</v>
      </c>
      <c r="BP1386" s="15">
        <v>0</v>
      </c>
      <c r="BQ1386">
        <v>0</v>
      </c>
      <c r="BR1386">
        <v>0</v>
      </c>
      <c r="BS1386" s="15">
        <v>0</v>
      </c>
      <c r="BT1386">
        <v>0</v>
      </c>
      <c r="BU1386">
        <v>0</v>
      </c>
      <c r="BV1386">
        <v>1</v>
      </c>
      <c r="BW1386">
        <v>1</v>
      </c>
      <c r="BX1386">
        <v>0</v>
      </c>
      <c r="BY1386">
        <v>0</v>
      </c>
      <c r="BZ1386">
        <v>0</v>
      </c>
      <c r="CA1386">
        <v>0</v>
      </c>
      <c r="CB1386">
        <v>0</v>
      </c>
      <c r="CC1386">
        <v>0</v>
      </c>
      <c r="CD1386">
        <v>1</v>
      </c>
      <c r="CE1386" s="15">
        <v>0</v>
      </c>
      <c r="CF1386">
        <v>0.29799999999999999</v>
      </c>
      <c r="CG1386">
        <v>386</v>
      </c>
      <c r="CH1386">
        <v>1</v>
      </c>
      <c r="CI1386">
        <v>0</v>
      </c>
      <c r="CJ1386">
        <v>23</v>
      </c>
      <c r="CK1386" s="28" t="s">
        <v>80</v>
      </c>
    </row>
    <row r="1387" spans="1:89" x14ac:dyDescent="0.35">
      <c r="A1387">
        <v>1386</v>
      </c>
      <c r="B1387">
        <v>88</v>
      </c>
      <c r="C1387" s="21" t="s">
        <v>257</v>
      </c>
      <c r="D1387" s="11">
        <v>5.9272373239351639</v>
      </c>
      <c r="E1387" s="12">
        <v>3.4519218010045608E-2</v>
      </c>
      <c r="F1387" s="7">
        <v>171.7083313477799</v>
      </c>
      <c r="G1387" s="8">
        <v>1</v>
      </c>
      <c r="H1387" s="9">
        <v>0</v>
      </c>
      <c r="I1387" s="9">
        <v>0</v>
      </c>
      <c r="J1387" s="9">
        <v>0</v>
      </c>
      <c r="K1387" s="9">
        <v>0</v>
      </c>
      <c r="L1387" s="8">
        <v>63507</v>
      </c>
      <c r="M1387" s="9">
        <v>9</v>
      </c>
      <c r="N1387" s="9">
        <f t="shared" si="221"/>
        <v>63497</v>
      </c>
      <c r="O1387" s="9">
        <f t="shared" si="222"/>
        <v>30</v>
      </c>
      <c r="P1387" s="7">
        <f t="shared" si="229"/>
        <v>5.714999999999999</v>
      </c>
      <c r="Q1387" s="7">
        <v>23.812999999999999</v>
      </c>
      <c r="R1387" s="9">
        <v>0</v>
      </c>
      <c r="S1387" s="9">
        <v>1</v>
      </c>
      <c r="T1387" s="9">
        <v>0</v>
      </c>
      <c r="U1387" s="9">
        <v>1</v>
      </c>
      <c r="V1387" s="9">
        <v>0</v>
      </c>
      <c r="W1387" s="25">
        <v>0</v>
      </c>
      <c r="X1387" s="9">
        <v>1</v>
      </c>
      <c r="Y1387" s="9">
        <v>0</v>
      </c>
      <c r="Z1387" s="25">
        <v>0</v>
      </c>
      <c r="AA1387" s="9">
        <v>0</v>
      </c>
      <c r="AB1387" s="25">
        <v>1</v>
      </c>
      <c r="AC1387" s="17">
        <v>1994</v>
      </c>
      <c r="AD1387" s="27">
        <v>0.42499999999999999</v>
      </c>
      <c r="AE1387" s="27">
        <v>0.127</v>
      </c>
      <c r="AF1387" s="27">
        <v>0.32800000000000001</v>
      </c>
      <c r="AG1387" s="34">
        <f>1-AF1387-AE1387-AD1387</f>
        <v>0.11999999999999994</v>
      </c>
      <c r="AH1387" s="119">
        <f t="shared" si="232"/>
        <v>0.46299999999999997</v>
      </c>
      <c r="AI1387" s="15">
        <v>0.53700000000000003</v>
      </c>
      <c r="AJ1387">
        <v>1</v>
      </c>
      <c r="AK1387" s="31">
        <f t="shared" si="234"/>
        <v>0</v>
      </c>
      <c r="AL1387" t="s">
        <v>87</v>
      </c>
      <c r="AM1387" s="31" t="s">
        <v>87</v>
      </c>
      <c r="AN1387">
        <v>0</v>
      </c>
      <c r="AO1387" s="15">
        <v>1</v>
      </c>
      <c r="AP1387" s="30">
        <f t="shared" si="235"/>
        <v>0.47799999999999998</v>
      </c>
      <c r="AQ1387" s="15">
        <v>0.52200000000000002</v>
      </c>
      <c r="AR1387" s="15" t="s">
        <v>12</v>
      </c>
      <c r="AS1387">
        <v>0</v>
      </c>
      <c r="AT1387">
        <v>0</v>
      </c>
      <c r="AU1387">
        <v>0</v>
      </c>
      <c r="AV1387">
        <v>0</v>
      </c>
      <c r="AW1387">
        <v>0</v>
      </c>
      <c r="AX1387">
        <v>1</v>
      </c>
      <c r="AY1387" s="15">
        <v>0</v>
      </c>
      <c r="AZ1387">
        <v>0</v>
      </c>
      <c r="BA1387">
        <v>1</v>
      </c>
      <c r="BB1387" s="15">
        <v>0</v>
      </c>
      <c r="BC1387">
        <v>397</v>
      </c>
      <c r="BD1387">
        <v>327</v>
      </c>
      <c r="BE1387" s="56">
        <v>0.71</v>
      </c>
      <c r="BF1387" s="56">
        <f t="shared" si="237"/>
        <v>35.527999999999999</v>
      </c>
      <c r="BG1387">
        <v>1</v>
      </c>
      <c r="BH1387">
        <v>0</v>
      </c>
      <c r="BI1387">
        <v>0</v>
      </c>
      <c r="BJ1387">
        <v>0</v>
      </c>
      <c r="BK1387">
        <v>0</v>
      </c>
      <c r="BL1387" s="15">
        <v>0</v>
      </c>
      <c r="BM1387">
        <v>0</v>
      </c>
      <c r="BN1387">
        <v>0</v>
      </c>
      <c r="BO1387">
        <v>1</v>
      </c>
      <c r="BP1387" s="15">
        <v>0</v>
      </c>
      <c r="BQ1387">
        <v>0</v>
      </c>
      <c r="BR1387">
        <v>0</v>
      </c>
      <c r="BS1387" s="15">
        <v>0</v>
      </c>
      <c r="BT1387">
        <v>0</v>
      </c>
      <c r="BU1387">
        <v>0</v>
      </c>
      <c r="BV1387">
        <v>1</v>
      </c>
      <c r="BW1387">
        <v>1</v>
      </c>
      <c r="BX1387">
        <v>0</v>
      </c>
      <c r="BY1387">
        <v>0</v>
      </c>
      <c r="BZ1387">
        <v>0</v>
      </c>
      <c r="CA1387">
        <v>0</v>
      </c>
      <c r="CB1387">
        <v>0</v>
      </c>
      <c r="CC1387">
        <v>0</v>
      </c>
      <c r="CD1387">
        <v>1</v>
      </c>
      <c r="CE1387" s="15">
        <v>0</v>
      </c>
      <c r="CF1387">
        <v>0.29799999999999999</v>
      </c>
      <c r="CG1387">
        <v>386</v>
      </c>
      <c r="CH1387">
        <v>1</v>
      </c>
      <c r="CI1387">
        <v>0</v>
      </c>
      <c r="CJ1387">
        <v>23</v>
      </c>
      <c r="CK1387" s="28" t="s">
        <v>80</v>
      </c>
    </row>
    <row r="1388" spans="1:89" x14ac:dyDescent="0.35">
      <c r="A1388">
        <v>1387</v>
      </c>
      <c r="B1388">
        <v>88</v>
      </c>
      <c r="C1388" s="21" t="s">
        <v>257</v>
      </c>
      <c r="D1388" s="11">
        <v>5.4198021604014546</v>
      </c>
      <c r="E1388" s="12">
        <v>0.17063651204085209</v>
      </c>
      <c r="F1388" s="7">
        <v>31.76226527124453</v>
      </c>
      <c r="G1388" s="8">
        <v>1</v>
      </c>
      <c r="H1388" s="9">
        <v>0</v>
      </c>
      <c r="I1388" s="9">
        <v>0</v>
      </c>
      <c r="J1388" s="9">
        <v>0</v>
      </c>
      <c r="K1388" s="9">
        <v>0</v>
      </c>
      <c r="L1388" s="8">
        <v>178896</v>
      </c>
      <c r="M1388" s="9">
        <v>9</v>
      </c>
      <c r="N1388" s="9">
        <f t="shared" si="221"/>
        <v>178886</v>
      </c>
      <c r="O1388" s="9">
        <f t="shared" si="222"/>
        <v>30</v>
      </c>
      <c r="P1388" s="7">
        <f t="shared" si="229"/>
        <v>5.96</v>
      </c>
      <c r="Q1388" s="7">
        <v>22.327999999999999</v>
      </c>
      <c r="R1388" s="9">
        <v>0</v>
      </c>
      <c r="S1388" s="9">
        <v>1</v>
      </c>
      <c r="T1388" s="9">
        <v>0</v>
      </c>
      <c r="U1388" s="9">
        <v>1</v>
      </c>
      <c r="V1388" s="9">
        <v>0</v>
      </c>
      <c r="W1388" s="25">
        <v>0</v>
      </c>
      <c r="X1388" s="9">
        <v>1</v>
      </c>
      <c r="Y1388" s="9">
        <v>0</v>
      </c>
      <c r="Z1388" s="25">
        <v>0</v>
      </c>
      <c r="AA1388" s="9">
        <v>0</v>
      </c>
      <c r="AB1388" s="25">
        <v>1</v>
      </c>
      <c r="AC1388" s="17">
        <v>1994</v>
      </c>
      <c r="AD1388" s="27">
        <v>0.378</v>
      </c>
      <c r="AE1388" s="27">
        <v>0.13500000000000001</v>
      </c>
      <c r="AF1388" s="27">
        <f t="shared" ref="AF1388:AF1402" si="238">1-AE1388-AD1388-AG1388</f>
        <v>0.40399999999999997</v>
      </c>
      <c r="AG1388" s="34">
        <v>8.3000000000000004E-2</v>
      </c>
      <c r="AH1388" s="119">
        <f t="shared" si="232"/>
        <v>0.46299999999999997</v>
      </c>
      <c r="AI1388" s="15">
        <v>0.53700000000000003</v>
      </c>
      <c r="AJ1388">
        <v>1</v>
      </c>
      <c r="AK1388" s="31">
        <f t="shared" si="234"/>
        <v>0</v>
      </c>
      <c r="AL1388" t="s">
        <v>87</v>
      </c>
      <c r="AM1388" s="31" t="s">
        <v>87</v>
      </c>
      <c r="AN1388">
        <v>0</v>
      </c>
      <c r="AO1388" s="15">
        <v>1</v>
      </c>
      <c r="AP1388" s="30">
        <f t="shared" si="235"/>
        <v>0.39400000000000002</v>
      </c>
      <c r="AQ1388" s="15">
        <v>0.60599999999999998</v>
      </c>
      <c r="AR1388" s="15" t="s">
        <v>12</v>
      </c>
      <c r="AS1388">
        <v>0</v>
      </c>
      <c r="AT1388">
        <v>0</v>
      </c>
      <c r="AU1388">
        <v>0</v>
      </c>
      <c r="AV1388">
        <v>0</v>
      </c>
      <c r="AW1388">
        <v>0</v>
      </c>
      <c r="AX1388">
        <v>1</v>
      </c>
      <c r="AY1388" s="15">
        <v>0</v>
      </c>
      <c r="AZ1388">
        <v>0</v>
      </c>
      <c r="BA1388">
        <v>1</v>
      </c>
      <c r="BB1388" s="15">
        <v>0</v>
      </c>
      <c r="BC1388">
        <v>397</v>
      </c>
      <c r="BD1388">
        <v>327</v>
      </c>
      <c r="BE1388" s="56">
        <v>0.71</v>
      </c>
      <c r="BF1388" s="56">
        <f t="shared" si="237"/>
        <v>34.287999999999997</v>
      </c>
      <c r="BG1388">
        <v>0</v>
      </c>
      <c r="BH1388">
        <v>0</v>
      </c>
      <c r="BI1388">
        <v>0</v>
      </c>
      <c r="BJ1388">
        <v>1</v>
      </c>
      <c r="BK1388">
        <v>0</v>
      </c>
      <c r="BL1388" s="15">
        <v>0</v>
      </c>
      <c r="BM1388">
        <v>0</v>
      </c>
      <c r="BN1388">
        <v>0</v>
      </c>
      <c r="BO1388">
        <v>1</v>
      </c>
      <c r="BP1388" s="15">
        <v>0</v>
      </c>
      <c r="BQ1388">
        <v>0</v>
      </c>
      <c r="BR1388">
        <v>0</v>
      </c>
      <c r="BS1388" s="15">
        <v>0</v>
      </c>
      <c r="BT1388">
        <v>0</v>
      </c>
      <c r="BU1388">
        <v>0</v>
      </c>
      <c r="BV1388">
        <v>1</v>
      </c>
      <c r="BW1388">
        <v>1</v>
      </c>
      <c r="BX1388">
        <v>0</v>
      </c>
      <c r="BY1388">
        <v>0</v>
      </c>
      <c r="BZ1388">
        <v>0</v>
      </c>
      <c r="CA1388">
        <v>0</v>
      </c>
      <c r="CB1388">
        <v>0</v>
      </c>
      <c r="CC1388">
        <v>0</v>
      </c>
      <c r="CD1388">
        <v>1</v>
      </c>
      <c r="CE1388" s="15">
        <v>0</v>
      </c>
      <c r="CF1388">
        <v>0.29799999999999999</v>
      </c>
      <c r="CG1388">
        <v>386</v>
      </c>
      <c r="CH1388">
        <v>1</v>
      </c>
      <c r="CI1388">
        <v>0</v>
      </c>
      <c r="CJ1388">
        <v>23</v>
      </c>
      <c r="CK1388" s="28" t="s">
        <v>80</v>
      </c>
    </row>
    <row r="1389" spans="1:89" x14ac:dyDescent="0.35">
      <c r="A1389">
        <v>1388</v>
      </c>
      <c r="B1389">
        <v>88</v>
      </c>
      <c r="C1389" s="21" t="s">
        <v>257</v>
      </c>
      <c r="D1389" s="11">
        <v>5.1198434474882371</v>
      </c>
      <c r="E1389" s="12">
        <v>9.3761999829814438E-2</v>
      </c>
      <c r="F1389" s="7">
        <v>54.604674140709072</v>
      </c>
      <c r="G1389" s="8">
        <v>1</v>
      </c>
      <c r="H1389" s="9">
        <v>0</v>
      </c>
      <c r="I1389" s="9">
        <v>0</v>
      </c>
      <c r="J1389" s="9">
        <v>0</v>
      </c>
      <c r="K1389" s="9">
        <v>0</v>
      </c>
      <c r="L1389" s="8">
        <v>178896</v>
      </c>
      <c r="M1389" s="9">
        <v>9</v>
      </c>
      <c r="N1389" s="9">
        <f t="shared" si="221"/>
        <v>178886</v>
      </c>
      <c r="O1389" s="9">
        <f t="shared" si="222"/>
        <v>30</v>
      </c>
      <c r="P1389" s="7">
        <f t="shared" si="229"/>
        <v>5.96</v>
      </c>
      <c r="Q1389" s="7">
        <v>22.327999999999999</v>
      </c>
      <c r="R1389" s="9">
        <v>0</v>
      </c>
      <c r="S1389" s="9">
        <v>1</v>
      </c>
      <c r="T1389" s="9">
        <v>0</v>
      </c>
      <c r="U1389" s="9">
        <v>1</v>
      </c>
      <c r="V1389" s="9">
        <v>0</v>
      </c>
      <c r="W1389" s="25">
        <v>0</v>
      </c>
      <c r="X1389" s="9">
        <v>1</v>
      </c>
      <c r="Y1389" s="9">
        <v>0</v>
      </c>
      <c r="Z1389" s="25">
        <v>0</v>
      </c>
      <c r="AA1389" s="9">
        <v>0</v>
      </c>
      <c r="AB1389" s="25">
        <v>1</v>
      </c>
      <c r="AC1389" s="17">
        <v>1994</v>
      </c>
      <c r="AD1389" s="27">
        <v>0.378</v>
      </c>
      <c r="AE1389" s="27">
        <v>0.13500000000000001</v>
      </c>
      <c r="AF1389" s="27">
        <f t="shared" si="238"/>
        <v>0.40399999999999997</v>
      </c>
      <c r="AG1389" s="34">
        <v>8.3000000000000004E-2</v>
      </c>
      <c r="AH1389" s="119">
        <f t="shared" si="232"/>
        <v>0.46299999999999997</v>
      </c>
      <c r="AI1389" s="15">
        <v>0.53700000000000003</v>
      </c>
      <c r="AJ1389">
        <v>1</v>
      </c>
      <c r="AK1389" s="31">
        <f t="shared" si="234"/>
        <v>0</v>
      </c>
      <c r="AL1389" t="s">
        <v>87</v>
      </c>
      <c r="AM1389" s="31" t="s">
        <v>87</v>
      </c>
      <c r="AN1389">
        <v>0</v>
      </c>
      <c r="AO1389" s="15">
        <v>1</v>
      </c>
      <c r="AP1389" s="30">
        <f t="shared" si="235"/>
        <v>0.39400000000000002</v>
      </c>
      <c r="AQ1389" s="15">
        <v>0.60599999999999998</v>
      </c>
      <c r="AR1389" s="15" t="s">
        <v>12</v>
      </c>
      <c r="AS1389">
        <v>0</v>
      </c>
      <c r="AT1389">
        <v>0</v>
      </c>
      <c r="AU1389">
        <v>0</v>
      </c>
      <c r="AV1389">
        <v>0</v>
      </c>
      <c r="AW1389">
        <v>0</v>
      </c>
      <c r="AX1389">
        <v>1</v>
      </c>
      <c r="AY1389" s="15">
        <v>0</v>
      </c>
      <c r="AZ1389">
        <v>0</v>
      </c>
      <c r="BA1389">
        <v>1</v>
      </c>
      <c r="BB1389" s="15">
        <v>0</v>
      </c>
      <c r="BC1389">
        <v>397</v>
      </c>
      <c r="BD1389">
        <v>327</v>
      </c>
      <c r="BE1389" s="56">
        <v>0.71</v>
      </c>
      <c r="BF1389" s="56">
        <f t="shared" si="237"/>
        <v>34.287999999999997</v>
      </c>
      <c r="BG1389">
        <v>0</v>
      </c>
      <c r="BH1389">
        <v>0</v>
      </c>
      <c r="BI1389">
        <v>0</v>
      </c>
      <c r="BJ1389">
        <v>1</v>
      </c>
      <c r="BK1389">
        <v>0</v>
      </c>
      <c r="BL1389" s="15">
        <v>0</v>
      </c>
      <c r="BM1389">
        <v>0</v>
      </c>
      <c r="BN1389">
        <v>0</v>
      </c>
      <c r="BO1389">
        <v>1</v>
      </c>
      <c r="BP1389" s="15">
        <v>0</v>
      </c>
      <c r="BQ1389">
        <v>0</v>
      </c>
      <c r="BR1389">
        <v>0</v>
      </c>
      <c r="BS1389" s="15">
        <v>0</v>
      </c>
      <c r="BT1389">
        <v>0</v>
      </c>
      <c r="BU1389">
        <v>0</v>
      </c>
      <c r="BV1389">
        <v>1</v>
      </c>
      <c r="BW1389">
        <v>1</v>
      </c>
      <c r="BX1389">
        <v>0</v>
      </c>
      <c r="BY1389">
        <v>0</v>
      </c>
      <c r="BZ1389">
        <v>0</v>
      </c>
      <c r="CA1389">
        <v>0</v>
      </c>
      <c r="CB1389">
        <v>0</v>
      </c>
      <c r="CC1389">
        <v>0</v>
      </c>
      <c r="CD1389">
        <v>1</v>
      </c>
      <c r="CE1389" s="15">
        <v>0</v>
      </c>
      <c r="CF1389">
        <v>0.29799999999999999</v>
      </c>
      <c r="CG1389">
        <v>386</v>
      </c>
      <c r="CH1389">
        <v>1</v>
      </c>
      <c r="CI1389">
        <v>0</v>
      </c>
      <c r="CJ1389">
        <v>23</v>
      </c>
      <c r="CK1389" s="28" t="s">
        <v>80</v>
      </c>
    </row>
    <row r="1390" spans="1:89" x14ac:dyDescent="0.35">
      <c r="A1390">
        <v>1389</v>
      </c>
      <c r="B1390">
        <v>88</v>
      </c>
      <c r="C1390" s="21" t="s">
        <v>257</v>
      </c>
      <c r="D1390" s="11">
        <v>6.1010892881542933</v>
      </c>
      <c r="E1390" s="12">
        <v>6.6512636396667116E-2</v>
      </c>
      <c r="F1390" s="7">
        <v>91.728273282819572</v>
      </c>
      <c r="G1390" s="8">
        <v>1</v>
      </c>
      <c r="H1390" s="9">
        <v>0</v>
      </c>
      <c r="I1390" s="9">
        <v>0</v>
      </c>
      <c r="J1390" s="9">
        <v>0</v>
      </c>
      <c r="K1390" s="9">
        <v>0</v>
      </c>
      <c r="L1390" s="8">
        <v>178896</v>
      </c>
      <c r="M1390" s="9">
        <v>9</v>
      </c>
      <c r="N1390" s="9">
        <f t="shared" si="221"/>
        <v>178886</v>
      </c>
      <c r="O1390" s="9">
        <f t="shared" si="222"/>
        <v>30</v>
      </c>
      <c r="P1390" s="7">
        <f t="shared" si="229"/>
        <v>5.96</v>
      </c>
      <c r="Q1390" s="7">
        <v>22.327999999999999</v>
      </c>
      <c r="R1390" s="9">
        <v>0</v>
      </c>
      <c r="S1390" s="9">
        <v>1</v>
      </c>
      <c r="T1390" s="9">
        <v>0</v>
      </c>
      <c r="U1390" s="9">
        <v>1</v>
      </c>
      <c r="V1390" s="9">
        <v>0</v>
      </c>
      <c r="W1390" s="25">
        <v>0</v>
      </c>
      <c r="X1390" s="9">
        <v>1</v>
      </c>
      <c r="Y1390" s="9">
        <v>0</v>
      </c>
      <c r="Z1390" s="25">
        <v>0</v>
      </c>
      <c r="AA1390" s="9">
        <v>0</v>
      </c>
      <c r="AB1390" s="25">
        <v>1</v>
      </c>
      <c r="AC1390" s="17">
        <v>1994</v>
      </c>
      <c r="AD1390" s="27">
        <v>0.378</v>
      </c>
      <c r="AE1390" s="27">
        <v>0.13500000000000001</v>
      </c>
      <c r="AF1390" s="27">
        <f t="shared" si="238"/>
        <v>0.40399999999999997</v>
      </c>
      <c r="AG1390" s="34">
        <v>8.3000000000000004E-2</v>
      </c>
      <c r="AH1390" s="119">
        <f t="shared" si="232"/>
        <v>0.46299999999999997</v>
      </c>
      <c r="AI1390" s="15">
        <v>0.53700000000000003</v>
      </c>
      <c r="AJ1390">
        <v>1</v>
      </c>
      <c r="AK1390" s="31">
        <f t="shared" si="234"/>
        <v>0</v>
      </c>
      <c r="AL1390" t="s">
        <v>87</v>
      </c>
      <c r="AM1390" s="31" t="s">
        <v>87</v>
      </c>
      <c r="AN1390">
        <v>0</v>
      </c>
      <c r="AO1390" s="15">
        <v>1</v>
      </c>
      <c r="AP1390" s="30">
        <f t="shared" si="235"/>
        <v>0.39400000000000002</v>
      </c>
      <c r="AQ1390" s="15">
        <v>0.60599999999999998</v>
      </c>
      <c r="AR1390" s="15" t="s">
        <v>12</v>
      </c>
      <c r="AS1390">
        <v>0</v>
      </c>
      <c r="AT1390">
        <v>0</v>
      </c>
      <c r="AU1390">
        <v>0</v>
      </c>
      <c r="AV1390">
        <v>0</v>
      </c>
      <c r="AW1390">
        <v>0</v>
      </c>
      <c r="AX1390">
        <v>1</v>
      </c>
      <c r="AY1390" s="15">
        <v>0</v>
      </c>
      <c r="AZ1390">
        <v>0</v>
      </c>
      <c r="BA1390">
        <v>1</v>
      </c>
      <c r="BB1390" s="15">
        <v>0</v>
      </c>
      <c r="BC1390">
        <v>397</v>
      </c>
      <c r="BD1390">
        <v>327</v>
      </c>
      <c r="BE1390" s="56">
        <v>0.71</v>
      </c>
      <c r="BF1390" s="56">
        <f t="shared" si="237"/>
        <v>34.287999999999997</v>
      </c>
      <c r="BG1390">
        <v>0</v>
      </c>
      <c r="BH1390">
        <v>0</v>
      </c>
      <c r="BI1390">
        <v>0</v>
      </c>
      <c r="BJ1390">
        <v>1</v>
      </c>
      <c r="BK1390">
        <v>0</v>
      </c>
      <c r="BL1390" s="15">
        <v>0</v>
      </c>
      <c r="BM1390">
        <v>0</v>
      </c>
      <c r="BN1390">
        <v>0</v>
      </c>
      <c r="BO1390">
        <v>1</v>
      </c>
      <c r="BP1390" s="15">
        <v>0</v>
      </c>
      <c r="BQ1390">
        <v>0</v>
      </c>
      <c r="BR1390">
        <v>0</v>
      </c>
      <c r="BS1390" s="15">
        <v>0</v>
      </c>
      <c r="BT1390">
        <v>0</v>
      </c>
      <c r="BU1390">
        <v>0</v>
      </c>
      <c r="BV1390">
        <v>1</v>
      </c>
      <c r="BW1390">
        <v>1</v>
      </c>
      <c r="BX1390">
        <v>0</v>
      </c>
      <c r="BY1390">
        <v>0</v>
      </c>
      <c r="BZ1390">
        <v>0</v>
      </c>
      <c r="CA1390">
        <v>0</v>
      </c>
      <c r="CB1390">
        <v>0</v>
      </c>
      <c r="CC1390">
        <v>0</v>
      </c>
      <c r="CD1390">
        <v>1</v>
      </c>
      <c r="CE1390" s="15">
        <v>0</v>
      </c>
      <c r="CF1390">
        <v>0.29799999999999999</v>
      </c>
      <c r="CG1390">
        <v>386</v>
      </c>
      <c r="CH1390">
        <v>1</v>
      </c>
      <c r="CI1390">
        <v>0</v>
      </c>
      <c r="CJ1390">
        <v>23</v>
      </c>
      <c r="CK1390" s="28" t="s">
        <v>80</v>
      </c>
    </row>
    <row r="1391" spans="1:89" x14ac:dyDescent="0.35">
      <c r="A1391">
        <v>1390</v>
      </c>
      <c r="B1391">
        <v>88</v>
      </c>
      <c r="C1391" s="21" t="s">
        <v>257</v>
      </c>
      <c r="D1391" s="11">
        <v>5.8931900441560936</v>
      </c>
      <c r="E1391" s="12">
        <v>6.2508311798065472E-2</v>
      </c>
      <c r="F1391" s="7">
        <v>94.278502724472517</v>
      </c>
      <c r="G1391" s="8">
        <v>1</v>
      </c>
      <c r="H1391" s="9">
        <v>0</v>
      </c>
      <c r="I1391" s="9">
        <v>0</v>
      </c>
      <c r="J1391" s="9">
        <v>0</v>
      </c>
      <c r="K1391" s="9">
        <v>0</v>
      </c>
      <c r="L1391" s="8">
        <v>178896</v>
      </c>
      <c r="M1391" s="9">
        <v>9</v>
      </c>
      <c r="N1391" s="9">
        <f t="shared" si="221"/>
        <v>178886</v>
      </c>
      <c r="O1391" s="9">
        <f t="shared" si="222"/>
        <v>30</v>
      </c>
      <c r="P1391" s="7">
        <f t="shared" si="229"/>
        <v>5.96</v>
      </c>
      <c r="Q1391" s="7">
        <v>22.327999999999999</v>
      </c>
      <c r="R1391" s="9">
        <v>0</v>
      </c>
      <c r="S1391" s="9">
        <v>1</v>
      </c>
      <c r="T1391" s="9">
        <v>0</v>
      </c>
      <c r="U1391" s="9">
        <v>1</v>
      </c>
      <c r="V1391" s="9">
        <v>0</v>
      </c>
      <c r="W1391" s="25">
        <v>0</v>
      </c>
      <c r="X1391" s="9">
        <v>1</v>
      </c>
      <c r="Y1391" s="9">
        <v>0</v>
      </c>
      <c r="Z1391" s="25">
        <v>0</v>
      </c>
      <c r="AA1391" s="9">
        <v>0</v>
      </c>
      <c r="AB1391" s="25">
        <v>1</v>
      </c>
      <c r="AC1391" s="17">
        <v>1994</v>
      </c>
      <c r="AD1391" s="27">
        <v>0.378</v>
      </c>
      <c r="AE1391" s="27">
        <v>0.13500000000000001</v>
      </c>
      <c r="AF1391" s="27">
        <f t="shared" si="238"/>
        <v>0.40399999999999997</v>
      </c>
      <c r="AG1391" s="34">
        <v>8.3000000000000004E-2</v>
      </c>
      <c r="AH1391" s="119">
        <f t="shared" si="232"/>
        <v>0.46299999999999997</v>
      </c>
      <c r="AI1391" s="15">
        <v>0.53700000000000003</v>
      </c>
      <c r="AJ1391">
        <v>1</v>
      </c>
      <c r="AK1391" s="31">
        <f t="shared" si="234"/>
        <v>0</v>
      </c>
      <c r="AL1391" t="s">
        <v>87</v>
      </c>
      <c r="AM1391" s="31" t="s">
        <v>87</v>
      </c>
      <c r="AN1391">
        <v>0</v>
      </c>
      <c r="AO1391" s="15">
        <v>1</v>
      </c>
      <c r="AP1391" s="30">
        <f t="shared" si="235"/>
        <v>0.39400000000000002</v>
      </c>
      <c r="AQ1391" s="15">
        <v>0.60599999999999998</v>
      </c>
      <c r="AR1391" s="15" t="s">
        <v>12</v>
      </c>
      <c r="AS1391">
        <v>0</v>
      </c>
      <c r="AT1391">
        <v>0</v>
      </c>
      <c r="AU1391">
        <v>0</v>
      </c>
      <c r="AV1391">
        <v>0</v>
      </c>
      <c r="AW1391">
        <v>0</v>
      </c>
      <c r="AX1391">
        <v>1</v>
      </c>
      <c r="AY1391" s="15">
        <v>0</v>
      </c>
      <c r="AZ1391">
        <v>0</v>
      </c>
      <c r="BA1391">
        <v>1</v>
      </c>
      <c r="BB1391" s="15">
        <v>0</v>
      </c>
      <c r="BC1391">
        <v>397</v>
      </c>
      <c r="BD1391">
        <v>327</v>
      </c>
      <c r="BE1391" s="56">
        <v>0.71</v>
      </c>
      <c r="BF1391" s="56">
        <f t="shared" si="237"/>
        <v>34.287999999999997</v>
      </c>
      <c r="BG1391">
        <v>0</v>
      </c>
      <c r="BH1391">
        <v>0</v>
      </c>
      <c r="BI1391">
        <v>0</v>
      </c>
      <c r="BJ1391">
        <v>1</v>
      </c>
      <c r="BK1391">
        <v>0</v>
      </c>
      <c r="BL1391" s="15">
        <v>0</v>
      </c>
      <c r="BM1391">
        <v>0</v>
      </c>
      <c r="BN1391">
        <v>0</v>
      </c>
      <c r="BO1391">
        <v>1</v>
      </c>
      <c r="BP1391" s="15">
        <v>0</v>
      </c>
      <c r="BQ1391">
        <v>0</v>
      </c>
      <c r="BR1391">
        <v>0</v>
      </c>
      <c r="BS1391" s="15">
        <v>0</v>
      </c>
      <c r="BT1391">
        <v>0</v>
      </c>
      <c r="BU1391">
        <v>0</v>
      </c>
      <c r="BV1391">
        <v>1</v>
      </c>
      <c r="BW1391">
        <v>1</v>
      </c>
      <c r="BX1391">
        <v>0</v>
      </c>
      <c r="BY1391">
        <v>0</v>
      </c>
      <c r="BZ1391">
        <v>0</v>
      </c>
      <c r="CA1391">
        <v>0</v>
      </c>
      <c r="CB1391">
        <v>0</v>
      </c>
      <c r="CC1391">
        <v>0</v>
      </c>
      <c r="CD1391">
        <v>1</v>
      </c>
      <c r="CE1391" s="15">
        <v>0</v>
      </c>
      <c r="CF1391">
        <v>0.29799999999999999</v>
      </c>
      <c r="CG1391">
        <v>386</v>
      </c>
      <c r="CH1391">
        <v>1</v>
      </c>
      <c r="CI1391">
        <v>0</v>
      </c>
      <c r="CJ1391">
        <v>23</v>
      </c>
      <c r="CK1391" s="28" t="s">
        <v>80</v>
      </c>
    </row>
    <row r="1392" spans="1:89" x14ac:dyDescent="0.35">
      <c r="A1392">
        <v>1391</v>
      </c>
      <c r="B1392">
        <v>88</v>
      </c>
      <c r="C1392" s="21" t="s">
        <v>257</v>
      </c>
      <c r="D1392" s="11">
        <v>5.9450792126696017</v>
      </c>
      <c r="E1392" s="12">
        <v>3.4697016639914979E-2</v>
      </c>
      <c r="F1392" s="7">
        <v>171.34266252247349</v>
      </c>
      <c r="G1392" s="8">
        <v>1</v>
      </c>
      <c r="H1392" s="9">
        <v>0</v>
      </c>
      <c r="I1392" s="9">
        <v>0</v>
      </c>
      <c r="J1392" s="9">
        <v>0</v>
      </c>
      <c r="K1392" s="9">
        <v>0</v>
      </c>
      <c r="L1392" s="8">
        <v>178896</v>
      </c>
      <c r="M1392" s="9">
        <v>9</v>
      </c>
      <c r="N1392" s="9">
        <f t="shared" si="221"/>
        <v>178886</v>
      </c>
      <c r="O1392" s="9">
        <f t="shared" si="222"/>
        <v>30</v>
      </c>
      <c r="P1392" s="7">
        <f t="shared" si="229"/>
        <v>5.96</v>
      </c>
      <c r="Q1392" s="7">
        <v>22.327999999999999</v>
      </c>
      <c r="R1392" s="9">
        <v>0</v>
      </c>
      <c r="S1392" s="9">
        <v>1</v>
      </c>
      <c r="T1392" s="9">
        <v>0</v>
      </c>
      <c r="U1392" s="9">
        <v>1</v>
      </c>
      <c r="V1392" s="9">
        <v>0</v>
      </c>
      <c r="W1392" s="25">
        <v>0</v>
      </c>
      <c r="X1392" s="9">
        <v>1</v>
      </c>
      <c r="Y1392" s="9">
        <v>0</v>
      </c>
      <c r="Z1392" s="25">
        <v>0</v>
      </c>
      <c r="AA1392" s="9">
        <v>0</v>
      </c>
      <c r="AB1392" s="25">
        <v>1</v>
      </c>
      <c r="AC1392" s="17">
        <v>1994</v>
      </c>
      <c r="AD1392" s="27">
        <v>0.378</v>
      </c>
      <c r="AE1392" s="27">
        <v>0.13500000000000001</v>
      </c>
      <c r="AF1392" s="27">
        <f t="shared" si="238"/>
        <v>0.40399999999999997</v>
      </c>
      <c r="AG1392" s="34">
        <v>8.3000000000000004E-2</v>
      </c>
      <c r="AH1392" s="119">
        <f t="shared" si="232"/>
        <v>0.46299999999999997</v>
      </c>
      <c r="AI1392" s="15">
        <v>0.53700000000000003</v>
      </c>
      <c r="AJ1392">
        <v>1</v>
      </c>
      <c r="AK1392" s="31">
        <f t="shared" si="234"/>
        <v>0</v>
      </c>
      <c r="AL1392" t="s">
        <v>87</v>
      </c>
      <c r="AM1392" s="31" t="s">
        <v>87</v>
      </c>
      <c r="AN1392">
        <v>0</v>
      </c>
      <c r="AO1392" s="15">
        <v>1</v>
      </c>
      <c r="AP1392" s="30">
        <f t="shared" si="235"/>
        <v>0.39400000000000002</v>
      </c>
      <c r="AQ1392" s="15">
        <v>0.60599999999999998</v>
      </c>
      <c r="AR1392" s="15" t="s">
        <v>12</v>
      </c>
      <c r="AS1392">
        <v>0</v>
      </c>
      <c r="AT1392">
        <v>0</v>
      </c>
      <c r="AU1392">
        <v>0</v>
      </c>
      <c r="AV1392">
        <v>0</v>
      </c>
      <c r="AW1392">
        <v>0</v>
      </c>
      <c r="AX1392">
        <v>1</v>
      </c>
      <c r="AY1392" s="15">
        <v>0</v>
      </c>
      <c r="AZ1392">
        <v>0</v>
      </c>
      <c r="BA1392">
        <v>1</v>
      </c>
      <c r="BB1392" s="15">
        <v>0</v>
      </c>
      <c r="BC1392">
        <v>397</v>
      </c>
      <c r="BD1392">
        <v>327</v>
      </c>
      <c r="BE1392" s="56">
        <v>0.71</v>
      </c>
      <c r="BF1392" s="56">
        <f t="shared" si="237"/>
        <v>34.287999999999997</v>
      </c>
      <c r="BG1392">
        <v>0</v>
      </c>
      <c r="BH1392">
        <v>0</v>
      </c>
      <c r="BI1392">
        <v>0</v>
      </c>
      <c r="BJ1392">
        <v>1</v>
      </c>
      <c r="BK1392">
        <v>0</v>
      </c>
      <c r="BL1392" s="15">
        <v>0</v>
      </c>
      <c r="BM1392">
        <v>0</v>
      </c>
      <c r="BN1392">
        <v>0</v>
      </c>
      <c r="BO1392">
        <v>1</v>
      </c>
      <c r="BP1392" s="15">
        <v>0</v>
      </c>
      <c r="BQ1392">
        <v>0</v>
      </c>
      <c r="BR1392">
        <v>0</v>
      </c>
      <c r="BS1392" s="15">
        <v>0</v>
      </c>
      <c r="BT1392">
        <v>0</v>
      </c>
      <c r="BU1392">
        <v>0</v>
      </c>
      <c r="BV1392">
        <v>1</v>
      </c>
      <c r="BW1392">
        <v>1</v>
      </c>
      <c r="BX1392">
        <v>0</v>
      </c>
      <c r="BY1392">
        <v>0</v>
      </c>
      <c r="BZ1392">
        <v>0</v>
      </c>
      <c r="CA1392">
        <v>0</v>
      </c>
      <c r="CB1392">
        <v>0</v>
      </c>
      <c r="CC1392">
        <v>0</v>
      </c>
      <c r="CD1392">
        <v>1</v>
      </c>
      <c r="CE1392" s="15">
        <v>0</v>
      </c>
      <c r="CF1392">
        <v>0.29799999999999999</v>
      </c>
      <c r="CG1392">
        <v>386</v>
      </c>
      <c r="CH1392">
        <v>1</v>
      </c>
      <c r="CI1392">
        <v>0</v>
      </c>
      <c r="CJ1392">
        <v>23</v>
      </c>
      <c r="CK1392" s="28" t="s">
        <v>80</v>
      </c>
    </row>
    <row r="1393" spans="1:89" x14ac:dyDescent="0.35">
      <c r="A1393">
        <v>1392</v>
      </c>
      <c r="B1393">
        <v>88</v>
      </c>
      <c r="C1393" s="21" t="s">
        <v>257</v>
      </c>
      <c r="D1393" s="11">
        <v>3.5750737198698701</v>
      </c>
      <c r="E1393" s="12">
        <v>0.39627632662355172</v>
      </c>
      <c r="F1393" s="7">
        <v>9.021668668252449</v>
      </c>
      <c r="G1393" s="8">
        <v>1</v>
      </c>
      <c r="H1393" s="9">
        <v>0</v>
      </c>
      <c r="I1393" s="9">
        <v>0</v>
      </c>
      <c r="J1393" s="9">
        <v>0</v>
      </c>
      <c r="K1393" s="9">
        <v>0</v>
      </c>
      <c r="L1393" s="8">
        <v>20393</v>
      </c>
      <c r="M1393" s="9">
        <v>9</v>
      </c>
      <c r="N1393" s="9">
        <f t="shared" si="221"/>
        <v>20383</v>
      </c>
      <c r="O1393" s="9">
        <f t="shared" si="222"/>
        <v>30</v>
      </c>
      <c r="P1393" s="7">
        <f t="shared" si="229"/>
        <v>3.125</v>
      </c>
      <c r="Q1393" s="7">
        <v>25.901</v>
      </c>
      <c r="R1393" s="9">
        <v>0</v>
      </c>
      <c r="S1393" s="9">
        <v>1</v>
      </c>
      <c r="T1393" s="9">
        <v>0</v>
      </c>
      <c r="U1393" s="9">
        <v>1</v>
      </c>
      <c r="V1393" s="9">
        <v>0</v>
      </c>
      <c r="W1393" s="25">
        <v>0</v>
      </c>
      <c r="X1393" s="9">
        <v>1</v>
      </c>
      <c r="Y1393" s="9">
        <v>0</v>
      </c>
      <c r="Z1393" s="25">
        <v>0</v>
      </c>
      <c r="AA1393" s="9">
        <v>0</v>
      </c>
      <c r="AB1393" s="25">
        <v>1</v>
      </c>
      <c r="AC1393" s="17">
        <v>1994</v>
      </c>
      <c r="AD1393" s="27">
        <v>0.70099999999999996</v>
      </c>
      <c r="AE1393" s="27">
        <v>6.2E-2</v>
      </c>
      <c r="AF1393" s="27">
        <f t="shared" si="238"/>
        <v>0.14799999999999999</v>
      </c>
      <c r="AG1393" s="34">
        <v>8.8999999999999996E-2</v>
      </c>
      <c r="AH1393" s="119">
        <f t="shared" si="232"/>
        <v>0.43200000000000005</v>
      </c>
      <c r="AI1393" s="15">
        <v>0.56799999999999995</v>
      </c>
      <c r="AJ1393">
        <v>0</v>
      </c>
      <c r="AK1393" s="31">
        <f t="shared" si="234"/>
        <v>1</v>
      </c>
      <c r="AL1393" t="s">
        <v>87</v>
      </c>
      <c r="AM1393" s="31" t="s">
        <v>87</v>
      </c>
      <c r="AN1393">
        <v>0</v>
      </c>
      <c r="AO1393" s="15">
        <v>1</v>
      </c>
      <c r="AP1393" s="30">
        <f t="shared" si="235"/>
        <v>0.35499999999999998</v>
      </c>
      <c r="AQ1393" s="15">
        <v>0.64500000000000002</v>
      </c>
      <c r="AR1393" s="15" t="s">
        <v>12</v>
      </c>
      <c r="AS1393">
        <v>0</v>
      </c>
      <c r="AT1393">
        <v>0</v>
      </c>
      <c r="AU1393">
        <v>0</v>
      </c>
      <c r="AV1393">
        <v>0</v>
      </c>
      <c r="AW1393">
        <v>0</v>
      </c>
      <c r="AX1393">
        <v>1</v>
      </c>
      <c r="AY1393" s="15">
        <v>0</v>
      </c>
      <c r="AZ1393">
        <v>0</v>
      </c>
      <c r="BA1393">
        <v>1</v>
      </c>
      <c r="BB1393" s="15">
        <v>0</v>
      </c>
      <c r="BC1393">
        <v>397</v>
      </c>
      <c r="BD1393">
        <v>327</v>
      </c>
      <c r="BE1393" s="56">
        <v>0.71</v>
      </c>
      <c r="BF1393" s="56">
        <f t="shared" si="237"/>
        <v>35.025999999999996</v>
      </c>
      <c r="BG1393">
        <v>1</v>
      </c>
      <c r="BH1393">
        <v>0</v>
      </c>
      <c r="BI1393">
        <v>0</v>
      </c>
      <c r="BJ1393">
        <v>0</v>
      </c>
      <c r="BK1393">
        <v>0</v>
      </c>
      <c r="BL1393" s="15">
        <v>0</v>
      </c>
      <c r="BM1393">
        <v>0</v>
      </c>
      <c r="BN1393">
        <v>0</v>
      </c>
      <c r="BO1393">
        <v>1</v>
      </c>
      <c r="BP1393" s="15">
        <v>0</v>
      </c>
      <c r="BQ1393">
        <v>0</v>
      </c>
      <c r="BR1393">
        <v>0</v>
      </c>
      <c r="BS1393" s="15">
        <v>0</v>
      </c>
      <c r="BT1393">
        <v>0</v>
      </c>
      <c r="BU1393">
        <v>0</v>
      </c>
      <c r="BV1393">
        <v>1</v>
      </c>
      <c r="BW1393">
        <v>1</v>
      </c>
      <c r="BX1393">
        <v>0</v>
      </c>
      <c r="BY1393">
        <v>0</v>
      </c>
      <c r="BZ1393">
        <v>0</v>
      </c>
      <c r="CA1393">
        <v>0</v>
      </c>
      <c r="CB1393">
        <v>0</v>
      </c>
      <c r="CC1393">
        <v>0</v>
      </c>
      <c r="CD1393">
        <v>1</v>
      </c>
      <c r="CE1393" s="15">
        <v>0</v>
      </c>
      <c r="CF1393">
        <v>0.29799999999999999</v>
      </c>
      <c r="CG1393">
        <v>386</v>
      </c>
      <c r="CH1393">
        <v>1</v>
      </c>
      <c r="CI1393">
        <v>0</v>
      </c>
      <c r="CJ1393">
        <v>23</v>
      </c>
      <c r="CK1393" s="28" t="s">
        <v>80</v>
      </c>
    </row>
    <row r="1394" spans="1:89" x14ac:dyDescent="0.35">
      <c r="A1394">
        <v>1393</v>
      </c>
      <c r="B1394">
        <v>88</v>
      </c>
      <c r="C1394" s="21" t="s">
        <v>257</v>
      </c>
      <c r="D1394" s="11">
        <v>5.2164734901287044</v>
      </c>
      <c r="E1394" s="12">
        <v>0.22438462895161659</v>
      </c>
      <c r="F1394" s="7">
        <v>23.24790924628584</v>
      </c>
      <c r="G1394" s="8">
        <v>1</v>
      </c>
      <c r="H1394" s="9">
        <v>0</v>
      </c>
      <c r="I1394" s="9">
        <v>0</v>
      </c>
      <c r="J1394" s="9">
        <v>0</v>
      </c>
      <c r="K1394" s="9">
        <v>0</v>
      </c>
      <c r="L1394" s="8">
        <v>20393</v>
      </c>
      <c r="M1394" s="9">
        <v>9</v>
      </c>
      <c r="N1394" s="9">
        <f t="shared" si="221"/>
        <v>20383</v>
      </c>
      <c r="O1394" s="9">
        <f t="shared" si="222"/>
        <v>30</v>
      </c>
      <c r="P1394" s="7">
        <f t="shared" si="229"/>
        <v>3.125</v>
      </c>
      <c r="Q1394" s="7">
        <v>25.901</v>
      </c>
      <c r="R1394" s="9">
        <v>0</v>
      </c>
      <c r="S1394" s="9">
        <v>1</v>
      </c>
      <c r="T1394" s="9">
        <v>0</v>
      </c>
      <c r="U1394" s="9">
        <v>1</v>
      </c>
      <c r="V1394" s="9">
        <v>0</v>
      </c>
      <c r="W1394" s="25">
        <v>0</v>
      </c>
      <c r="X1394" s="9">
        <v>1</v>
      </c>
      <c r="Y1394" s="9">
        <v>0</v>
      </c>
      <c r="Z1394" s="25">
        <v>0</v>
      </c>
      <c r="AA1394" s="9">
        <v>0</v>
      </c>
      <c r="AB1394" s="25">
        <v>1</v>
      </c>
      <c r="AC1394" s="17">
        <v>1994</v>
      </c>
      <c r="AD1394" s="27">
        <v>0.70099999999999996</v>
      </c>
      <c r="AE1394" s="27">
        <v>6.2E-2</v>
      </c>
      <c r="AF1394" s="27">
        <f t="shared" si="238"/>
        <v>0.14799999999999999</v>
      </c>
      <c r="AG1394" s="34">
        <v>8.8999999999999996E-2</v>
      </c>
      <c r="AH1394" s="119">
        <f t="shared" si="232"/>
        <v>0.43200000000000005</v>
      </c>
      <c r="AI1394" s="15">
        <v>0.56799999999999995</v>
      </c>
      <c r="AJ1394">
        <v>0</v>
      </c>
      <c r="AK1394" s="31">
        <f t="shared" si="234"/>
        <v>1</v>
      </c>
      <c r="AL1394" t="s">
        <v>87</v>
      </c>
      <c r="AM1394" s="31" t="s">
        <v>87</v>
      </c>
      <c r="AN1394">
        <v>0</v>
      </c>
      <c r="AO1394" s="15">
        <v>1</v>
      </c>
      <c r="AP1394" s="30">
        <f t="shared" si="235"/>
        <v>0.35499999999999998</v>
      </c>
      <c r="AQ1394" s="15">
        <v>0.64500000000000002</v>
      </c>
      <c r="AR1394" s="15" t="s">
        <v>12</v>
      </c>
      <c r="AS1394">
        <v>0</v>
      </c>
      <c r="AT1394">
        <v>0</v>
      </c>
      <c r="AU1394">
        <v>0</v>
      </c>
      <c r="AV1394">
        <v>0</v>
      </c>
      <c r="AW1394">
        <v>0</v>
      </c>
      <c r="AX1394">
        <v>1</v>
      </c>
      <c r="AY1394" s="15">
        <v>0</v>
      </c>
      <c r="AZ1394">
        <v>0</v>
      </c>
      <c r="BA1394">
        <v>1</v>
      </c>
      <c r="BB1394" s="15">
        <v>0</v>
      </c>
      <c r="BC1394">
        <v>397</v>
      </c>
      <c r="BD1394">
        <v>327</v>
      </c>
      <c r="BE1394" s="56">
        <v>0.71</v>
      </c>
      <c r="BF1394" s="56">
        <f t="shared" si="237"/>
        <v>35.025999999999996</v>
      </c>
      <c r="BG1394">
        <v>1</v>
      </c>
      <c r="BH1394">
        <v>0</v>
      </c>
      <c r="BI1394">
        <v>0</v>
      </c>
      <c r="BJ1394">
        <v>0</v>
      </c>
      <c r="BK1394">
        <v>0</v>
      </c>
      <c r="BL1394" s="15">
        <v>0</v>
      </c>
      <c r="BM1394">
        <v>0</v>
      </c>
      <c r="BN1394">
        <v>0</v>
      </c>
      <c r="BO1394">
        <v>1</v>
      </c>
      <c r="BP1394" s="15">
        <v>0</v>
      </c>
      <c r="BQ1394">
        <v>0</v>
      </c>
      <c r="BR1394">
        <v>0</v>
      </c>
      <c r="BS1394" s="15">
        <v>0</v>
      </c>
      <c r="BT1394">
        <v>0</v>
      </c>
      <c r="BU1394">
        <v>0</v>
      </c>
      <c r="BV1394">
        <v>1</v>
      </c>
      <c r="BW1394">
        <v>1</v>
      </c>
      <c r="BX1394">
        <v>0</v>
      </c>
      <c r="BY1394">
        <v>0</v>
      </c>
      <c r="BZ1394">
        <v>0</v>
      </c>
      <c r="CA1394">
        <v>0</v>
      </c>
      <c r="CB1394">
        <v>0</v>
      </c>
      <c r="CC1394">
        <v>0</v>
      </c>
      <c r="CD1394">
        <v>1</v>
      </c>
      <c r="CE1394" s="15">
        <v>0</v>
      </c>
      <c r="CF1394">
        <v>0.29799999999999999</v>
      </c>
      <c r="CG1394">
        <v>386</v>
      </c>
      <c r="CH1394">
        <v>1</v>
      </c>
      <c r="CI1394">
        <v>0</v>
      </c>
      <c r="CJ1394">
        <v>23</v>
      </c>
      <c r="CK1394" s="28" t="s">
        <v>80</v>
      </c>
    </row>
    <row r="1395" spans="1:89" x14ac:dyDescent="0.35">
      <c r="A1395">
        <v>1394</v>
      </c>
      <c r="B1395">
        <v>88</v>
      </c>
      <c r="C1395" s="21" t="s">
        <v>257</v>
      </c>
      <c r="D1395" s="11">
        <v>8.0851150324888543</v>
      </c>
      <c r="E1395" s="12">
        <v>0.1209893262782045</v>
      </c>
      <c r="F1395" s="7">
        <v>66.825027307762923</v>
      </c>
      <c r="G1395" s="8">
        <v>1</v>
      </c>
      <c r="H1395" s="9">
        <v>0</v>
      </c>
      <c r="I1395" s="9">
        <v>0</v>
      </c>
      <c r="J1395" s="9">
        <v>0</v>
      </c>
      <c r="K1395" s="9">
        <v>0</v>
      </c>
      <c r="L1395" s="8">
        <v>20393</v>
      </c>
      <c r="M1395" s="9">
        <v>9</v>
      </c>
      <c r="N1395" s="9">
        <f t="shared" si="221"/>
        <v>20383</v>
      </c>
      <c r="O1395" s="9">
        <f t="shared" si="222"/>
        <v>30</v>
      </c>
      <c r="P1395" s="7">
        <f t="shared" si="229"/>
        <v>3.125</v>
      </c>
      <c r="Q1395" s="7">
        <v>25.901</v>
      </c>
      <c r="R1395" s="9">
        <v>0</v>
      </c>
      <c r="S1395" s="9">
        <v>1</v>
      </c>
      <c r="T1395" s="9">
        <v>0</v>
      </c>
      <c r="U1395" s="9">
        <v>1</v>
      </c>
      <c r="V1395" s="9">
        <v>0</v>
      </c>
      <c r="W1395" s="25">
        <v>0</v>
      </c>
      <c r="X1395" s="9">
        <v>1</v>
      </c>
      <c r="Y1395" s="9">
        <v>0</v>
      </c>
      <c r="Z1395" s="25">
        <v>0</v>
      </c>
      <c r="AA1395" s="9">
        <v>0</v>
      </c>
      <c r="AB1395" s="25">
        <v>1</v>
      </c>
      <c r="AC1395" s="17">
        <v>1994</v>
      </c>
      <c r="AD1395" s="27">
        <v>0.70099999999999996</v>
      </c>
      <c r="AE1395" s="27">
        <v>6.2E-2</v>
      </c>
      <c r="AF1395" s="27">
        <f t="shared" si="238"/>
        <v>0.14799999999999999</v>
      </c>
      <c r="AG1395" s="34">
        <v>8.8999999999999996E-2</v>
      </c>
      <c r="AH1395" s="119">
        <f t="shared" si="232"/>
        <v>0.43200000000000005</v>
      </c>
      <c r="AI1395" s="15">
        <v>0.56799999999999995</v>
      </c>
      <c r="AJ1395">
        <v>0</v>
      </c>
      <c r="AK1395" s="31">
        <f t="shared" si="234"/>
        <v>1</v>
      </c>
      <c r="AL1395" t="s">
        <v>87</v>
      </c>
      <c r="AM1395" s="31" t="s">
        <v>87</v>
      </c>
      <c r="AN1395">
        <v>0</v>
      </c>
      <c r="AO1395" s="15">
        <v>1</v>
      </c>
      <c r="AP1395" s="30">
        <f t="shared" si="235"/>
        <v>0.35499999999999998</v>
      </c>
      <c r="AQ1395" s="15">
        <v>0.64500000000000002</v>
      </c>
      <c r="AR1395" s="15" t="s">
        <v>12</v>
      </c>
      <c r="AS1395">
        <v>0</v>
      </c>
      <c r="AT1395">
        <v>0</v>
      </c>
      <c r="AU1395">
        <v>0</v>
      </c>
      <c r="AV1395">
        <v>0</v>
      </c>
      <c r="AW1395">
        <v>0</v>
      </c>
      <c r="AX1395">
        <v>1</v>
      </c>
      <c r="AY1395" s="15">
        <v>0</v>
      </c>
      <c r="AZ1395">
        <v>0</v>
      </c>
      <c r="BA1395">
        <v>1</v>
      </c>
      <c r="BB1395" s="15">
        <v>0</v>
      </c>
      <c r="BC1395">
        <v>397</v>
      </c>
      <c r="BD1395">
        <v>327</v>
      </c>
      <c r="BE1395" s="56">
        <v>0.71</v>
      </c>
      <c r="BF1395" s="56">
        <f t="shared" si="237"/>
        <v>35.025999999999996</v>
      </c>
      <c r="BG1395">
        <v>1</v>
      </c>
      <c r="BH1395">
        <v>0</v>
      </c>
      <c r="BI1395">
        <v>0</v>
      </c>
      <c r="BJ1395">
        <v>0</v>
      </c>
      <c r="BK1395">
        <v>0</v>
      </c>
      <c r="BL1395" s="15">
        <v>0</v>
      </c>
      <c r="BM1395">
        <v>0</v>
      </c>
      <c r="BN1395">
        <v>0</v>
      </c>
      <c r="BO1395">
        <v>1</v>
      </c>
      <c r="BP1395" s="15">
        <v>0</v>
      </c>
      <c r="BQ1395">
        <v>0</v>
      </c>
      <c r="BR1395">
        <v>0</v>
      </c>
      <c r="BS1395" s="15">
        <v>0</v>
      </c>
      <c r="BT1395">
        <v>0</v>
      </c>
      <c r="BU1395">
        <v>0</v>
      </c>
      <c r="BV1395">
        <v>1</v>
      </c>
      <c r="BW1395">
        <v>1</v>
      </c>
      <c r="BX1395">
        <v>0</v>
      </c>
      <c r="BY1395">
        <v>0</v>
      </c>
      <c r="BZ1395">
        <v>0</v>
      </c>
      <c r="CA1395">
        <v>0</v>
      </c>
      <c r="CB1395">
        <v>0</v>
      </c>
      <c r="CC1395">
        <v>0</v>
      </c>
      <c r="CD1395">
        <v>1</v>
      </c>
      <c r="CE1395" s="15">
        <v>0</v>
      </c>
      <c r="CF1395">
        <v>0.29799999999999999</v>
      </c>
      <c r="CG1395">
        <v>386</v>
      </c>
      <c r="CH1395">
        <v>1</v>
      </c>
      <c r="CI1395">
        <v>0</v>
      </c>
      <c r="CJ1395">
        <v>23</v>
      </c>
      <c r="CK1395" s="28" t="s">
        <v>80</v>
      </c>
    </row>
    <row r="1396" spans="1:89" x14ac:dyDescent="0.35">
      <c r="A1396">
        <v>1395</v>
      </c>
      <c r="B1396">
        <v>88</v>
      </c>
      <c r="C1396" s="21" t="s">
        <v>257</v>
      </c>
      <c r="D1396" s="11">
        <v>7.6092903906898268</v>
      </c>
      <c r="E1396" s="12">
        <v>0.1112583073971169</v>
      </c>
      <c r="F1396" s="7">
        <v>68.39300874432513</v>
      </c>
      <c r="G1396" s="8">
        <v>1</v>
      </c>
      <c r="H1396" s="9">
        <v>0</v>
      </c>
      <c r="I1396" s="9">
        <v>0</v>
      </c>
      <c r="J1396" s="9">
        <v>0</v>
      </c>
      <c r="K1396" s="9">
        <v>0</v>
      </c>
      <c r="L1396" s="8">
        <v>20393</v>
      </c>
      <c r="M1396" s="9">
        <v>9</v>
      </c>
      <c r="N1396" s="9">
        <f t="shared" si="221"/>
        <v>20383</v>
      </c>
      <c r="O1396" s="9">
        <f t="shared" si="222"/>
        <v>30</v>
      </c>
      <c r="P1396" s="7">
        <f t="shared" si="229"/>
        <v>3.125</v>
      </c>
      <c r="Q1396" s="7">
        <v>25.901</v>
      </c>
      <c r="R1396" s="9">
        <v>0</v>
      </c>
      <c r="S1396" s="9">
        <v>1</v>
      </c>
      <c r="T1396" s="9">
        <v>0</v>
      </c>
      <c r="U1396" s="9">
        <v>1</v>
      </c>
      <c r="V1396" s="9">
        <v>0</v>
      </c>
      <c r="W1396" s="25">
        <v>0</v>
      </c>
      <c r="X1396" s="9">
        <v>1</v>
      </c>
      <c r="Y1396" s="9">
        <v>0</v>
      </c>
      <c r="Z1396" s="25">
        <v>0</v>
      </c>
      <c r="AA1396" s="9">
        <v>0</v>
      </c>
      <c r="AB1396" s="25">
        <v>1</v>
      </c>
      <c r="AC1396" s="17">
        <v>1994</v>
      </c>
      <c r="AD1396" s="27">
        <v>0.70099999999999996</v>
      </c>
      <c r="AE1396" s="27">
        <v>6.2E-2</v>
      </c>
      <c r="AF1396" s="27">
        <f t="shared" si="238"/>
        <v>0.14799999999999999</v>
      </c>
      <c r="AG1396" s="34">
        <v>8.8999999999999996E-2</v>
      </c>
      <c r="AH1396" s="119">
        <f t="shared" si="232"/>
        <v>0.43200000000000005</v>
      </c>
      <c r="AI1396" s="15">
        <v>0.56799999999999995</v>
      </c>
      <c r="AJ1396">
        <v>0</v>
      </c>
      <c r="AK1396" s="31">
        <f t="shared" si="234"/>
        <v>1</v>
      </c>
      <c r="AL1396" t="s">
        <v>87</v>
      </c>
      <c r="AM1396" s="31" t="s">
        <v>87</v>
      </c>
      <c r="AN1396">
        <v>0</v>
      </c>
      <c r="AO1396" s="15">
        <v>1</v>
      </c>
      <c r="AP1396" s="30">
        <f t="shared" si="235"/>
        <v>0.35499999999999998</v>
      </c>
      <c r="AQ1396" s="15">
        <v>0.64500000000000002</v>
      </c>
      <c r="AR1396" s="15" t="s">
        <v>12</v>
      </c>
      <c r="AS1396">
        <v>0</v>
      </c>
      <c r="AT1396">
        <v>0</v>
      </c>
      <c r="AU1396">
        <v>0</v>
      </c>
      <c r="AV1396">
        <v>0</v>
      </c>
      <c r="AW1396">
        <v>0</v>
      </c>
      <c r="AX1396">
        <v>1</v>
      </c>
      <c r="AY1396" s="15">
        <v>0</v>
      </c>
      <c r="AZ1396">
        <v>0</v>
      </c>
      <c r="BA1396">
        <v>1</v>
      </c>
      <c r="BB1396" s="15">
        <v>0</v>
      </c>
      <c r="BC1396">
        <v>397</v>
      </c>
      <c r="BD1396">
        <v>327</v>
      </c>
      <c r="BE1396" s="56">
        <v>0.71</v>
      </c>
      <c r="BF1396" s="56">
        <f t="shared" si="237"/>
        <v>35.025999999999996</v>
      </c>
      <c r="BG1396">
        <v>1</v>
      </c>
      <c r="BH1396">
        <v>0</v>
      </c>
      <c r="BI1396">
        <v>0</v>
      </c>
      <c r="BJ1396">
        <v>0</v>
      </c>
      <c r="BK1396">
        <v>0</v>
      </c>
      <c r="BL1396" s="15">
        <v>0</v>
      </c>
      <c r="BM1396">
        <v>0</v>
      </c>
      <c r="BN1396">
        <v>0</v>
      </c>
      <c r="BO1396">
        <v>1</v>
      </c>
      <c r="BP1396" s="15">
        <v>0</v>
      </c>
      <c r="BQ1396">
        <v>0</v>
      </c>
      <c r="BR1396">
        <v>0</v>
      </c>
      <c r="BS1396" s="15">
        <v>0</v>
      </c>
      <c r="BT1396">
        <v>0</v>
      </c>
      <c r="BU1396">
        <v>0</v>
      </c>
      <c r="BV1396">
        <v>1</v>
      </c>
      <c r="BW1396">
        <v>1</v>
      </c>
      <c r="BX1396">
        <v>0</v>
      </c>
      <c r="BY1396">
        <v>0</v>
      </c>
      <c r="BZ1396">
        <v>0</v>
      </c>
      <c r="CA1396">
        <v>0</v>
      </c>
      <c r="CB1396">
        <v>0</v>
      </c>
      <c r="CC1396">
        <v>0</v>
      </c>
      <c r="CD1396">
        <v>1</v>
      </c>
      <c r="CE1396" s="15">
        <v>0</v>
      </c>
      <c r="CF1396">
        <v>0.29799999999999999</v>
      </c>
      <c r="CG1396">
        <v>386</v>
      </c>
      <c r="CH1396">
        <v>1</v>
      </c>
      <c r="CI1396">
        <v>0</v>
      </c>
      <c r="CJ1396">
        <v>23</v>
      </c>
      <c r="CK1396" s="28" t="s">
        <v>80</v>
      </c>
    </row>
    <row r="1397" spans="1:89" x14ac:dyDescent="0.35">
      <c r="A1397">
        <v>1396</v>
      </c>
      <c r="B1397">
        <v>88</v>
      </c>
      <c r="C1397" s="21" t="s">
        <v>257</v>
      </c>
      <c r="D1397" s="11">
        <v>6.8035038880768672</v>
      </c>
      <c r="E1397" s="12">
        <v>6.0394612438213882E-2</v>
      </c>
      <c r="F1397" s="7">
        <v>112.65084108350101</v>
      </c>
      <c r="G1397" s="8">
        <v>1</v>
      </c>
      <c r="H1397" s="9">
        <v>0</v>
      </c>
      <c r="I1397" s="9">
        <v>0</v>
      </c>
      <c r="J1397" s="9">
        <v>0</v>
      </c>
      <c r="K1397" s="9">
        <v>0</v>
      </c>
      <c r="L1397" s="8">
        <v>20393</v>
      </c>
      <c r="M1397" s="9">
        <v>9</v>
      </c>
      <c r="N1397" s="9">
        <f t="shared" si="221"/>
        <v>20383</v>
      </c>
      <c r="O1397" s="9">
        <f t="shared" si="222"/>
        <v>30</v>
      </c>
      <c r="P1397" s="7">
        <f t="shared" si="229"/>
        <v>3.125</v>
      </c>
      <c r="Q1397" s="7">
        <v>25.901</v>
      </c>
      <c r="R1397" s="9">
        <v>0</v>
      </c>
      <c r="S1397" s="9">
        <v>1</v>
      </c>
      <c r="T1397" s="9">
        <v>0</v>
      </c>
      <c r="U1397" s="9">
        <v>1</v>
      </c>
      <c r="V1397" s="9">
        <v>0</v>
      </c>
      <c r="W1397" s="25">
        <v>0</v>
      </c>
      <c r="X1397" s="9">
        <v>1</v>
      </c>
      <c r="Y1397" s="9">
        <v>0</v>
      </c>
      <c r="Z1397" s="25">
        <v>0</v>
      </c>
      <c r="AA1397" s="9">
        <v>0</v>
      </c>
      <c r="AB1397" s="25">
        <v>1</v>
      </c>
      <c r="AC1397" s="17">
        <v>1994</v>
      </c>
      <c r="AD1397" s="27">
        <v>0.70099999999999996</v>
      </c>
      <c r="AE1397" s="27">
        <v>6.2E-2</v>
      </c>
      <c r="AF1397" s="27">
        <f t="shared" si="238"/>
        <v>0.14799999999999999</v>
      </c>
      <c r="AG1397" s="34">
        <v>8.8999999999999996E-2</v>
      </c>
      <c r="AH1397" s="119">
        <f t="shared" si="232"/>
        <v>0.43200000000000005</v>
      </c>
      <c r="AI1397" s="15">
        <v>0.56799999999999995</v>
      </c>
      <c r="AJ1397">
        <v>0</v>
      </c>
      <c r="AK1397" s="31">
        <f t="shared" si="234"/>
        <v>1</v>
      </c>
      <c r="AL1397" t="s">
        <v>87</v>
      </c>
      <c r="AM1397" s="31" t="s">
        <v>87</v>
      </c>
      <c r="AN1397">
        <v>0</v>
      </c>
      <c r="AO1397" s="15">
        <v>1</v>
      </c>
      <c r="AP1397" s="30">
        <f t="shared" si="235"/>
        <v>0.35499999999999998</v>
      </c>
      <c r="AQ1397" s="15">
        <v>0.64500000000000002</v>
      </c>
      <c r="AR1397" s="15" t="s">
        <v>12</v>
      </c>
      <c r="AS1397">
        <v>0</v>
      </c>
      <c r="AT1397">
        <v>0</v>
      </c>
      <c r="AU1397">
        <v>0</v>
      </c>
      <c r="AV1397">
        <v>0</v>
      </c>
      <c r="AW1397">
        <v>0</v>
      </c>
      <c r="AX1397">
        <v>1</v>
      </c>
      <c r="AY1397" s="15">
        <v>0</v>
      </c>
      <c r="AZ1397">
        <v>0</v>
      </c>
      <c r="BA1397">
        <v>1</v>
      </c>
      <c r="BB1397" s="15">
        <v>0</v>
      </c>
      <c r="BC1397">
        <v>397</v>
      </c>
      <c r="BD1397">
        <v>327</v>
      </c>
      <c r="BE1397" s="56">
        <v>0.71</v>
      </c>
      <c r="BF1397" s="56">
        <f t="shared" si="237"/>
        <v>35.025999999999996</v>
      </c>
      <c r="BG1397">
        <v>1</v>
      </c>
      <c r="BH1397">
        <v>0</v>
      </c>
      <c r="BI1397">
        <v>0</v>
      </c>
      <c r="BJ1397">
        <v>0</v>
      </c>
      <c r="BK1397">
        <v>0</v>
      </c>
      <c r="BL1397" s="15">
        <v>0</v>
      </c>
      <c r="BM1397">
        <v>0</v>
      </c>
      <c r="BN1397">
        <v>0</v>
      </c>
      <c r="BO1397">
        <v>1</v>
      </c>
      <c r="BP1397" s="15">
        <v>0</v>
      </c>
      <c r="BQ1397">
        <v>0</v>
      </c>
      <c r="BR1397">
        <v>0</v>
      </c>
      <c r="BS1397" s="15">
        <v>0</v>
      </c>
      <c r="BT1397">
        <v>0</v>
      </c>
      <c r="BU1397">
        <v>0</v>
      </c>
      <c r="BV1397">
        <v>1</v>
      </c>
      <c r="BW1397">
        <v>1</v>
      </c>
      <c r="BX1397">
        <v>0</v>
      </c>
      <c r="BY1397">
        <v>0</v>
      </c>
      <c r="BZ1397">
        <v>0</v>
      </c>
      <c r="CA1397">
        <v>0</v>
      </c>
      <c r="CB1397">
        <v>0</v>
      </c>
      <c r="CC1397">
        <v>0</v>
      </c>
      <c r="CD1397">
        <v>1</v>
      </c>
      <c r="CE1397" s="15">
        <v>0</v>
      </c>
      <c r="CF1397">
        <v>0.29799999999999999</v>
      </c>
      <c r="CG1397">
        <v>386</v>
      </c>
      <c r="CH1397">
        <v>1</v>
      </c>
      <c r="CI1397">
        <v>0</v>
      </c>
      <c r="CJ1397">
        <v>23</v>
      </c>
      <c r="CK1397" s="28" t="s">
        <v>80</v>
      </c>
    </row>
    <row r="1398" spans="1:89" x14ac:dyDescent="0.35">
      <c r="A1398">
        <v>1397</v>
      </c>
      <c r="B1398">
        <v>88</v>
      </c>
      <c r="C1398" s="21" t="s">
        <v>257</v>
      </c>
      <c r="D1398" s="11">
        <v>2.9239385530068329</v>
      </c>
      <c r="E1398" s="12">
        <v>0.44058384185577049</v>
      </c>
      <c r="F1398" s="7">
        <v>6.6365088213199002</v>
      </c>
      <c r="G1398" s="8">
        <v>1</v>
      </c>
      <c r="H1398" s="9">
        <v>0</v>
      </c>
      <c r="I1398" s="9">
        <v>0</v>
      </c>
      <c r="J1398" s="9">
        <v>0</v>
      </c>
      <c r="K1398" s="9">
        <v>0</v>
      </c>
      <c r="L1398" s="8">
        <v>169650</v>
      </c>
      <c r="M1398" s="9">
        <v>9</v>
      </c>
      <c r="N1398" s="9">
        <f t="shared" si="221"/>
        <v>169640</v>
      </c>
      <c r="O1398" s="9">
        <f t="shared" si="222"/>
        <v>30</v>
      </c>
      <c r="P1398" s="7">
        <f t="shared" si="229"/>
        <v>3.6750000000000007</v>
      </c>
      <c r="Q1398" s="7">
        <v>24.852</v>
      </c>
      <c r="R1398" s="9">
        <v>0</v>
      </c>
      <c r="S1398" s="9">
        <v>1</v>
      </c>
      <c r="T1398" s="9">
        <v>0</v>
      </c>
      <c r="U1398" s="9">
        <v>1</v>
      </c>
      <c r="V1398" s="9">
        <v>0</v>
      </c>
      <c r="W1398" s="25">
        <v>0</v>
      </c>
      <c r="X1398" s="9">
        <v>1</v>
      </c>
      <c r="Y1398" s="9">
        <v>0</v>
      </c>
      <c r="Z1398" s="25">
        <v>0</v>
      </c>
      <c r="AA1398" s="9">
        <v>0</v>
      </c>
      <c r="AB1398" s="25">
        <v>1</v>
      </c>
      <c r="AC1398" s="17">
        <v>1994</v>
      </c>
      <c r="AD1398" s="27">
        <v>0.59799999999999998</v>
      </c>
      <c r="AE1398" s="27">
        <v>0.11</v>
      </c>
      <c r="AF1398" s="27">
        <f t="shared" si="238"/>
        <v>0.25100000000000006</v>
      </c>
      <c r="AG1398" s="34">
        <v>4.1000000000000002E-2</v>
      </c>
      <c r="AH1398" s="119">
        <f t="shared" si="232"/>
        <v>0.43200000000000005</v>
      </c>
      <c r="AI1398" s="15">
        <v>0.56799999999999995</v>
      </c>
      <c r="AJ1398">
        <v>0</v>
      </c>
      <c r="AK1398" s="31">
        <f t="shared" si="234"/>
        <v>1</v>
      </c>
      <c r="AL1398" t="s">
        <v>87</v>
      </c>
      <c r="AM1398" s="31" t="s">
        <v>87</v>
      </c>
      <c r="AN1398">
        <v>0</v>
      </c>
      <c r="AO1398" s="15">
        <v>1</v>
      </c>
      <c r="AP1398" s="30">
        <f t="shared" si="235"/>
        <v>0.379</v>
      </c>
      <c r="AQ1398" s="15">
        <v>0.621</v>
      </c>
      <c r="AR1398" s="15" t="s">
        <v>12</v>
      </c>
      <c r="AS1398">
        <v>0</v>
      </c>
      <c r="AT1398">
        <v>0</v>
      </c>
      <c r="AU1398">
        <v>0</v>
      </c>
      <c r="AV1398">
        <v>0</v>
      </c>
      <c r="AW1398">
        <v>0</v>
      </c>
      <c r="AX1398">
        <v>1</v>
      </c>
      <c r="AY1398" s="15">
        <v>0</v>
      </c>
      <c r="AZ1398">
        <v>0</v>
      </c>
      <c r="BA1398">
        <v>1</v>
      </c>
      <c r="BB1398" s="15">
        <v>0</v>
      </c>
      <c r="BC1398">
        <v>397</v>
      </c>
      <c r="BD1398">
        <v>327</v>
      </c>
      <c r="BE1398" s="56">
        <v>0.71</v>
      </c>
      <c r="BF1398" s="56">
        <f t="shared" si="237"/>
        <v>34.527000000000001</v>
      </c>
      <c r="BG1398">
        <v>0</v>
      </c>
      <c r="BH1398">
        <v>0</v>
      </c>
      <c r="BI1398">
        <v>0</v>
      </c>
      <c r="BJ1398">
        <v>1</v>
      </c>
      <c r="BK1398">
        <v>0</v>
      </c>
      <c r="BL1398" s="15">
        <v>0</v>
      </c>
      <c r="BM1398">
        <v>0</v>
      </c>
      <c r="BN1398">
        <v>0</v>
      </c>
      <c r="BO1398">
        <v>1</v>
      </c>
      <c r="BP1398" s="15">
        <v>0</v>
      </c>
      <c r="BQ1398">
        <v>0</v>
      </c>
      <c r="BR1398">
        <v>0</v>
      </c>
      <c r="BS1398" s="15">
        <v>0</v>
      </c>
      <c r="BT1398">
        <v>0</v>
      </c>
      <c r="BU1398">
        <v>0</v>
      </c>
      <c r="BV1398">
        <v>1</v>
      </c>
      <c r="BW1398">
        <v>1</v>
      </c>
      <c r="BX1398">
        <v>0</v>
      </c>
      <c r="BY1398">
        <v>0</v>
      </c>
      <c r="BZ1398">
        <v>0</v>
      </c>
      <c r="CA1398">
        <v>0</v>
      </c>
      <c r="CB1398">
        <v>0</v>
      </c>
      <c r="CC1398">
        <v>0</v>
      </c>
      <c r="CD1398">
        <v>1</v>
      </c>
      <c r="CE1398" s="15">
        <v>0</v>
      </c>
      <c r="CF1398">
        <v>0.29799999999999999</v>
      </c>
      <c r="CG1398">
        <v>386</v>
      </c>
      <c r="CH1398">
        <v>1</v>
      </c>
      <c r="CI1398">
        <v>0</v>
      </c>
      <c r="CJ1398">
        <v>23</v>
      </c>
      <c r="CK1398" s="28" t="s">
        <v>80</v>
      </c>
    </row>
    <row r="1399" spans="1:89" x14ac:dyDescent="0.35">
      <c r="A1399">
        <v>1398</v>
      </c>
      <c r="B1399">
        <v>88</v>
      </c>
      <c r="C1399" s="21" t="s">
        <v>257</v>
      </c>
      <c r="D1399" s="11">
        <v>4.8441267930804388</v>
      </c>
      <c r="E1399" s="12">
        <v>0.25162310362884832</v>
      </c>
      <c r="F1399" s="7">
        <v>19.251518335238689</v>
      </c>
      <c r="G1399" s="8">
        <v>1</v>
      </c>
      <c r="H1399" s="9">
        <v>0</v>
      </c>
      <c r="I1399" s="9">
        <v>0</v>
      </c>
      <c r="J1399" s="9">
        <v>0</v>
      </c>
      <c r="K1399" s="9">
        <v>0</v>
      </c>
      <c r="L1399" s="8">
        <v>169650</v>
      </c>
      <c r="M1399" s="9">
        <v>9</v>
      </c>
      <c r="N1399" s="9">
        <f t="shared" si="221"/>
        <v>169640</v>
      </c>
      <c r="O1399" s="9">
        <f t="shared" si="222"/>
        <v>30</v>
      </c>
      <c r="P1399" s="7">
        <f t="shared" si="229"/>
        <v>3.6750000000000007</v>
      </c>
      <c r="Q1399" s="7">
        <v>24.852</v>
      </c>
      <c r="R1399" s="9">
        <v>0</v>
      </c>
      <c r="S1399" s="9">
        <v>1</v>
      </c>
      <c r="T1399" s="9">
        <v>0</v>
      </c>
      <c r="U1399" s="9">
        <v>1</v>
      </c>
      <c r="V1399" s="9">
        <v>0</v>
      </c>
      <c r="W1399" s="25">
        <v>0</v>
      </c>
      <c r="X1399" s="9">
        <v>1</v>
      </c>
      <c r="Y1399" s="9">
        <v>0</v>
      </c>
      <c r="Z1399" s="25">
        <v>0</v>
      </c>
      <c r="AA1399" s="9">
        <v>0</v>
      </c>
      <c r="AB1399" s="25">
        <v>1</v>
      </c>
      <c r="AC1399" s="17">
        <v>1994</v>
      </c>
      <c r="AD1399" s="27">
        <v>0.59799999999999998</v>
      </c>
      <c r="AE1399" s="27">
        <v>0.11</v>
      </c>
      <c r="AF1399" s="27">
        <f t="shared" si="238"/>
        <v>0.25100000000000006</v>
      </c>
      <c r="AG1399" s="34">
        <v>4.1000000000000002E-2</v>
      </c>
      <c r="AH1399" s="119">
        <f t="shared" si="232"/>
        <v>0.43200000000000005</v>
      </c>
      <c r="AI1399" s="15">
        <v>0.56799999999999995</v>
      </c>
      <c r="AJ1399">
        <v>0</v>
      </c>
      <c r="AK1399" s="31">
        <f t="shared" si="234"/>
        <v>1</v>
      </c>
      <c r="AL1399" t="s">
        <v>87</v>
      </c>
      <c r="AM1399" s="31" t="s">
        <v>87</v>
      </c>
      <c r="AN1399">
        <v>0</v>
      </c>
      <c r="AO1399" s="15">
        <v>1</v>
      </c>
      <c r="AP1399" s="30">
        <f t="shared" si="235"/>
        <v>0.379</v>
      </c>
      <c r="AQ1399" s="15">
        <v>0.621</v>
      </c>
      <c r="AR1399" s="15" t="s">
        <v>12</v>
      </c>
      <c r="AS1399">
        <v>0</v>
      </c>
      <c r="AT1399">
        <v>0</v>
      </c>
      <c r="AU1399">
        <v>0</v>
      </c>
      <c r="AV1399">
        <v>0</v>
      </c>
      <c r="AW1399">
        <v>0</v>
      </c>
      <c r="AX1399">
        <v>1</v>
      </c>
      <c r="AY1399" s="15">
        <v>0</v>
      </c>
      <c r="AZ1399">
        <v>0</v>
      </c>
      <c r="BA1399">
        <v>1</v>
      </c>
      <c r="BB1399" s="15">
        <v>0</v>
      </c>
      <c r="BC1399">
        <v>397</v>
      </c>
      <c r="BD1399">
        <v>327</v>
      </c>
      <c r="BE1399" s="56">
        <v>0.71</v>
      </c>
      <c r="BF1399" s="56">
        <f t="shared" si="237"/>
        <v>34.527000000000001</v>
      </c>
      <c r="BG1399">
        <v>0</v>
      </c>
      <c r="BH1399">
        <v>0</v>
      </c>
      <c r="BI1399">
        <v>0</v>
      </c>
      <c r="BJ1399">
        <v>1</v>
      </c>
      <c r="BK1399">
        <v>0</v>
      </c>
      <c r="BL1399" s="15">
        <v>0</v>
      </c>
      <c r="BM1399">
        <v>0</v>
      </c>
      <c r="BN1399">
        <v>0</v>
      </c>
      <c r="BO1399">
        <v>1</v>
      </c>
      <c r="BP1399" s="15">
        <v>0</v>
      </c>
      <c r="BQ1399">
        <v>0</v>
      </c>
      <c r="BR1399">
        <v>0</v>
      </c>
      <c r="BS1399" s="15">
        <v>0</v>
      </c>
      <c r="BT1399">
        <v>0</v>
      </c>
      <c r="BU1399">
        <v>0</v>
      </c>
      <c r="BV1399">
        <v>1</v>
      </c>
      <c r="BW1399">
        <v>1</v>
      </c>
      <c r="BX1399">
        <v>0</v>
      </c>
      <c r="BY1399">
        <v>0</v>
      </c>
      <c r="BZ1399">
        <v>0</v>
      </c>
      <c r="CA1399">
        <v>0</v>
      </c>
      <c r="CB1399">
        <v>0</v>
      </c>
      <c r="CC1399">
        <v>0</v>
      </c>
      <c r="CD1399">
        <v>1</v>
      </c>
      <c r="CE1399" s="15">
        <v>0</v>
      </c>
      <c r="CF1399">
        <v>0.29799999999999999</v>
      </c>
      <c r="CG1399">
        <v>386</v>
      </c>
      <c r="CH1399">
        <v>1</v>
      </c>
      <c r="CI1399">
        <v>0</v>
      </c>
      <c r="CJ1399">
        <v>23</v>
      </c>
      <c r="CK1399" s="28" t="s">
        <v>80</v>
      </c>
    </row>
    <row r="1400" spans="1:89" x14ac:dyDescent="0.35">
      <c r="A1400">
        <v>1399</v>
      </c>
      <c r="B1400">
        <v>88</v>
      </c>
      <c r="C1400" s="21" t="s">
        <v>257</v>
      </c>
      <c r="D1400" s="11">
        <v>7.9903663549820703</v>
      </c>
      <c r="E1400" s="12">
        <v>0.1249197574934338</v>
      </c>
      <c r="F1400" s="7">
        <v>63.963991888169232</v>
      </c>
      <c r="G1400" s="8">
        <v>1</v>
      </c>
      <c r="H1400" s="9">
        <v>0</v>
      </c>
      <c r="I1400" s="9">
        <v>0</v>
      </c>
      <c r="J1400" s="9">
        <v>0</v>
      </c>
      <c r="K1400" s="9">
        <v>0</v>
      </c>
      <c r="L1400" s="8">
        <v>169650</v>
      </c>
      <c r="M1400" s="9">
        <v>9</v>
      </c>
      <c r="N1400" s="9">
        <f t="shared" si="221"/>
        <v>169640</v>
      </c>
      <c r="O1400" s="9">
        <f t="shared" si="222"/>
        <v>30</v>
      </c>
      <c r="P1400" s="7">
        <f t="shared" si="229"/>
        <v>3.6750000000000007</v>
      </c>
      <c r="Q1400" s="7">
        <v>24.852</v>
      </c>
      <c r="R1400" s="9">
        <v>0</v>
      </c>
      <c r="S1400" s="9">
        <v>1</v>
      </c>
      <c r="T1400" s="9">
        <v>0</v>
      </c>
      <c r="U1400" s="9">
        <v>1</v>
      </c>
      <c r="V1400" s="9">
        <v>0</v>
      </c>
      <c r="W1400" s="25">
        <v>0</v>
      </c>
      <c r="X1400" s="9">
        <v>1</v>
      </c>
      <c r="Y1400" s="9">
        <v>0</v>
      </c>
      <c r="Z1400" s="25">
        <v>0</v>
      </c>
      <c r="AA1400" s="9">
        <v>0</v>
      </c>
      <c r="AB1400" s="25">
        <v>1</v>
      </c>
      <c r="AC1400" s="17">
        <v>1994</v>
      </c>
      <c r="AD1400" s="27">
        <v>0.59799999999999998</v>
      </c>
      <c r="AE1400" s="27">
        <v>0.11</v>
      </c>
      <c r="AF1400" s="27">
        <f t="shared" si="238"/>
        <v>0.25100000000000006</v>
      </c>
      <c r="AG1400" s="34">
        <v>4.1000000000000002E-2</v>
      </c>
      <c r="AH1400" s="119">
        <f t="shared" si="232"/>
        <v>0.43200000000000005</v>
      </c>
      <c r="AI1400" s="15">
        <v>0.56799999999999995</v>
      </c>
      <c r="AJ1400">
        <v>0</v>
      </c>
      <c r="AK1400" s="31">
        <f t="shared" si="234"/>
        <v>1</v>
      </c>
      <c r="AL1400" t="s">
        <v>87</v>
      </c>
      <c r="AM1400" s="31" t="s">
        <v>87</v>
      </c>
      <c r="AN1400">
        <v>0</v>
      </c>
      <c r="AO1400" s="15">
        <v>1</v>
      </c>
      <c r="AP1400" s="30">
        <f t="shared" si="235"/>
        <v>0.379</v>
      </c>
      <c r="AQ1400" s="15">
        <v>0.621</v>
      </c>
      <c r="AR1400" s="15" t="s">
        <v>12</v>
      </c>
      <c r="AS1400">
        <v>0</v>
      </c>
      <c r="AT1400">
        <v>0</v>
      </c>
      <c r="AU1400">
        <v>0</v>
      </c>
      <c r="AV1400">
        <v>0</v>
      </c>
      <c r="AW1400">
        <v>0</v>
      </c>
      <c r="AX1400">
        <v>1</v>
      </c>
      <c r="AY1400" s="15">
        <v>0</v>
      </c>
      <c r="AZ1400">
        <v>0</v>
      </c>
      <c r="BA1400">
        <v>1</v>
      </c>
      <c r="BB1400" s="15">
        <v>0</v>
      </c>
      <c r="BC1400">
        <v>397</v>
      </c>
      <c r="BD1400">
        <v>327</v>
      </c>
      <c r="BE1400" s="56">
        <v>0.71</v>
      </c>
      <c r="BF1400" s="56">
        <f t="shared" si="237"/>
        <v>34.527000000000001</v>
      </c>
      <c r="BG1400">
        <v>0</v>
      </c>
      <c r="BH1400">
        <v>0</v>
      </c>
      <c r="BI1400">
        <v>0</v>
      </c>
      <c r="BJ1400">
        <v>1</v>
      </c>
      <c r="BK1400">
        <v>0</v>
      </c>
      <c r="BL1400" s="15">
        <v>0</v>
      </c>
      <c r="BM1400">
        <v>0</v>
      </c>
      <c r="BN1400">
        <v>0</v>
      </c>
      <c r="BO1400">
        <v>1</v>
      </c>
      <c r="BP1400" s="15">
        <v>0</v>
      </c>
      <c r="BQ1400">
        <v>0</v>
      </c>
      <c r="BR1400">
        <v>0</v>
      </c>
      <c r="BS1400" s="15">
        <v>0</v>
      </c>
      <c r="BT1400">
        <v>0</v>
      </c>
      <c r="BU1400">
        <v>0</v>
      </c>
      <c r="BV1400">
        <v>1</v>
      </c>
      <c r="BW1400">
        <v>1</v>
      </c>
      <c r="BX1400">
        <v>0</v>
      </c>
      <c r="BY1400">
        <v>0</v>
      </c>
      <c r="BZ1400">
        <v>0</v>
      </c>
      <c r="CA1400">
        <v>0</v>
      </c>
      <c r="CB1400">
        <v>0</v>
      </c>
      <c r="CC1400">
        <v>0</v>
      </c>
      <c r="CD1400">
        <v>1</v>
      </c>
      <c r="CE1400" s="15">
        <v>0</v>
      </c>
      <c r="CF1400">
        <v>0.29799999999999999</v>
      </c>
      <c r="CG1400">
        <v>386</v>
      </c>
      <c r="CH1400">
        <v>1</v>
      </c>
      <c r="CI1400">
        <v>0</v>
      </c>
      <c r="CJ1400">
        <v>23</v>
      </c>
      <c r="CK1400" s="28" t="s">
        <v>80</v>
      </c>
    </row>
    <row r="1401" spans="1:89" x14ac:dyDescent="0.35">
      <c r="A1401">
        <v>1400</v>
      </c>
      <c r="B1401">
        <v>88</v>
      </c>
      <c r="C1401" s="21" t="s">
        <v>257</v>
      </c>
      <c r="D1401" s="11">
        <v>7.639000326671419</v>
      </c>
      <c r="E1401" s="12">
        <v>0.1117393771720753</v>
      </c>
      <c r="F1401" s="7">
        <v>68.36444340393615</v>
      </c>
      <c r="G1401" s="8">
        <v>1</v>
      </c>
      <c r="H1401" s="9">
        <v>0</v>
      </c>
      <c r="I1401" s="9">
        <v>0</v>
      </c>
      <c r="J1401" s="9">
        <v>0</v>
      </c>
      <c r="K1401" s="9">
        <v>0</v>
      </c>
      <c r="L1401" s="8">
        <v>169650</v>
      </c>
      <c r="M1401" s="9">
        <v>9</v>
      </c>
      <c r="N1401" s="9">
        <f t="shared" si="221"/>
        <v>169640</v>
      </c>
      <c r="O1401" s="9">
        <f t="shared" si="222"/>
        <v>30</v>
      </c>
      <c r="P1401" s="7">
        <f t="shared" si="229"/>
        <v>3.6750000000000007</v>
      </c>
      <c r="Q1401" s="7">
        <v>24.852</v>
      </c>
      <c r="R1401" s="9">
        <v>0</v>
      </c>
      <c r="S1401" s="9">
        <v>1</v>
      </c>
      <c r="T1401" s="9">
        <v>0</v>
      </c>
      <c r="U1401" s="9">
        <v>1</v>
      </c>
      <c r="V1401" s="9">
        <v>0</v>
      </c>
      <c r="W1401" s="25">
        <v>0</v>
      </c>
      <c r="X1401" s="9">
        <v>1</v>
      </c>
      <c r="Y1401" s="9">
        <v>0</v>
      </c>
      <c r="Z1401" s="25">
        <v>0</v>
      </c>
      <c r="AA1401" s="9">
        <v>0</v>
      </c>
      <c r="AB1401" s="25">
        <v>1</v>
      </c>
      <c r="AC1401" s="17">
        <v>1994</v>
      </c>
      <c r="AD1401" s="27">
        <v>0.59799999999999998</v>
      </c>
      <c r="AE1401" s="27">
        <v>0.11</v>
      </c>
      <c r="AF1401" s="27">
        <f t="shared" si="238"/>
        <v>0.25100000000000006</v>
      </c>
      <c r="AG1401" s="34">
        <v>4.1000000000000002E-2</v>
      </c>
      <c r="AH1401" s="33">
        <f t="shared" si="232"/>
        <v>0.43200000000000005</v>
      </c>
      <c r="AI1401" s="15">
        <v>0.56799999999999995</v>
      </c>
      <c r="AJ1401">
        <v>0</v>
      </c>
      <c r="AK1401" s="31">
        <f t="shared" si="234"/>
        <v>1</v>
      </c>
      <c r="AL1401" t="s">
        <v>87</v>
      </c>
      <c r="AM1401" s="31" t="s">
        <v>87</v>
      </c>
      <c r="AN1401">
        <v>0</v>
      </c>
      <c r="AO1401" s="15">
        <v>1</v>
      </c>
      <c r="AP1401">
        <f t="shared" si="235"/>
        <v>0.379</v>
      </c>
      <c r="AQ1401" s="15">
        <v>0.621</v>
      </c>
      <c r="AR1401" s="15" t="s">
        <v>12</v>
      </c>
      <c r="AS1401">
        <v>0</v>
      </c>
      <c r="AT1401">
        <v>0</v>
      </c>
      <c r="AU1401">
        <v>0</v>
      </c>
      <c r="AV1401">
        <v>0</v>
      </c>
      <c r="AW1401">
        <v>0</v>
      </c>
      <c r="AX1401">
        <v>1</v>
      </c>
      <c r="AY1401" s="15">
        <v>0</v>
      </c>
      <c r="AZ1401">
        <v>0</v>
      </c>
      <c r="BA1401">
        <v>1</v>
      </c>
      <c r="BB1401" s="15">
        <v>0</v>
      </c>
      <c r="BC1401">
        <v>397</v>
      </c>
      <c r="BD1401">
        <v>327</v>
      </c>
      <c r="BE1401" s="21">
        <v>0.71</v>
      </c>
      <c r="BF1401" s="21">
        <f t="shared" si="237"/>
        <v>34.527000000000001</v>
      </c>
      <c r="BG1401">
        <v>0</v>
      </c>
      <c r="BH1401">
        <v>0</v>
      </c>
      <c r="BI1401">
        <v>0</v>
      </c>
      <c r="BJ1401">
        <v>1</v>
      </c>
      <c r="BK1401">
        <v>0</v>
      </c>
      <c r="BL1401" s="15">
        <v>0</v>
      </c>
      <c r="BM1401">
        <v>0</v>
      </c>
      <c r="BN1401">
        <v>0</v>
      </c>
      <c r="BO1401">
        <v>1</v>
      </c>
      <c r="BP1401" s="15">
        <v>0</v>
      </c>
      <c r="BQ1401">
        <v>0</v>
      </c>
      <c r="BR1401">
        <v>0</v>
      </c>
      <c r="BS1401" s="15">
        <v>0</v>
      </c>
      <c r="BT1401">
        <v>0</v>
      </c>
      <c r="BU1401">
        <v>0</v>
      </c>
      <c r="BV1401">
        <v>1</v>
      </c>
      <c r="BW1401">
        <v>1</v>
      </c>
      <c r="BX1401">
        <v>0</v>
      </c>
      <c r="BY1401">
        <v>0</v>
      </c>
      <c r="BZ1401">
        <v>0</v>
      </c>
      <c r="CA1401">
        <v>0</v>
      </c>
      <c r="CB1401">
        <v>0</v>
      </c>
      <c r="CC1401">
        <v>0</v>
      </c>
      <c r="CD1401">
        <v>1</v>
      </c>
      <c r="CE1401" s="15">
        <v>0</v>
      </c>
      <c r="CF1401">
        <v>0.29799999999999999</v>
      </c>
      <c r="CG1401">
        <v>386</v>
      </c>
      <c r="CH1401">
        <v>1</v>
      </c>
      <c r="CI1401">
        <v>0</v>
      </c>
      <c r="CJ1401">
        <v>23</v>
      </c>
      <c r="CK1401" s="28" t="s">
        <v>80</v>
      </c>
    </row>
    <row r="1402" spans="1:89" x14ac:dyDescent="0.35">
      <c r="A1402">
        <v>1401</v>
      </c>
      <c r="B1402">
        <v>88</v>
      </c>
      <c r="C1402" s="21" t="s">
        <v>257</v>
      </c>
      <c r="D1402" s="11">
        <v>6.9245693591726498</v>
      </c>
      <c r="E1402" s="12">
        <v>6.7471307380033638E-2</v>
      </c>
      <c r="F1402" s="7">
        <v>102.6298381943284</v>
      </c>
      <c r="G1402" s="8">
        <v>1</v>
      </c>
      <c r="H1402" s="9">
        <v>0</v>
      </c>
      <c r="I1402" s="9">
        <v>0</v>
      </c>
      <c r="J1402" s="9">
        <v>0</v>
      </c>
      <c r="K1402" s="9">
        <v>0</v>
      </c>
      <c r="L1402" s="8">
        <v>169650</v>
      </c>
      <c r="M1402" s="9">
        <v>9</v>
      </c>
      <c r="N1402" s="9">
        <f t="shared" si="221"/>
        <v>169640</v>
      </c>
      <c r="O1402" s="9">
        <f t="shared" si="222"/>
        <v>30</v>
      </c>
      <c r="P1402" s="7">
        <f t="shared" si="229"/>
        <v>3.6750000000000007</v>
      </c>
      <c r="Q1402" s="7">
        <v>24.852</v>
      </c>
      <c r="R1402" s="9">
        <v>0</v>
      </c>
      <c r="S1402" s="9">
        <v>1</v>
      </c>
      <c r="T1402" s="9">
        <v>0</v>
      </c>
      <c r="U1402" s="9">
        <v>1</v>
      </c>
      <c r="V1402" s="9">
        <v>0</v>
      </c>
      <c r="W1402" s="25">
        <v>0</v>
      </c>
      <c r="X1402" s="9">
        <v>1</v>
      </c>
      <c r="Y1402" s="9">
        <v>0</v>
      </c>
      <c r="Z1402" s="25">
        <v>0</v>
      </c>
      <c r="AA1402" s="9">
        <v>0</v>
      </c>
      <c r="AB1402" s="25">
        <v>1</v>
      </c>
      <c r="AC1402" s="17">
        <v>1994</v>
      </c>
      <c r="AD1402" s="27">
        <v>0.59799999999999998</v>
      </c>
      <c r="AE1402" s="27">
        <v>0.11</v>
      </c>
      <c r="AF1402" s="27">
        <f t="shared" si="238"/>
        <v>0.25100000000000006</v>
      </c>
      <c r="AG1402" s="34">
        <v>4.1000000000000002E-2</v>
      </c>
      <c r="AH1402" s="33">
        <f t="shared" si="232"/>
        <v>0.43200000000000005</v>
      </c>
      <c r="AI1402" s="15">
        <v>0.56799999999999995</v>
      </c>
      <c r="AJ1402">
        <v>0</v>
      </c>
      <c r="AK1402" s="31">
        <f t="shared" si="234"/>
        <v>1</v>
      </c>
      <c r="AL1402" t="s">
        <v>87</v>
      </c>
      <c r="AM1402" s="31" t="s">
        <v>87</v>
      </c>
      <c r="AN1402">
        <v>0</v>
      </c>
      <c r="AO1402" s="15">
        <v>1</v>
      </c>
      <c r="AP1402">
        <f t="shared" si="235"/>
        <v>0.379</v>
      </c>
      <c r="AQ1402" s="15">
        <v>0.621</v>
      </c>
      <c r="AR1402" s="15" t="s">
        <v>12</v>
      </c>
      <c r="AS1402">
        <v>0</v>
      </c>
      <c r="AT1402">
        <v>0</v>
      </c>
      <c r="AU1402">
        <v>0</v>
      </c>
      <c r="AV1402">
        <v>0</v>
      </c>
      <c r="AW1402">
        <v>0</v>
      </c>
      <c r="AX1402">
        <v>1</v>
      </c>
      <c r="AY1402" s="15">
        <v>0</v>
      </c>
      <c r="AZ1402">
        <v>0</v>
      </c>
      <c r="BA1402">
        <v>1</v>
      </c>
      <c r="BB1402" s="15">
        <v>0</v>
      </c>
      <c r="BC1402">
        <v>397</v>
      </c>
      <c r="BD1402">
        <v>327</v>
      </c>
      <c r="BE1402" s="21">
        <v>0.71</v>
      </c>
      <c r="BF1402" s="21">
        <f t="shared" si="237"/>
        <v>34.527000000000001</v>
      </c>
      <c r="BG1402">
        <v>0</v>
      </c>
      <c r="BH1402">
        <v>0</v>
      </c>
      <c r="BI1402">
        <v>0</v>
      </c>
      <c r="BJ1402">
        <v>1</v>
      </c>
      <c r="BK1402">
        <v>0</v>
      </c>
      <c r="BL1402" s="15">
        <v>0</v>
      </c>
      <c r="BM1402">
        <v>0</v>
      </c>
      <c r="BN1402">
        <v>0</v>
      </c>
      <c r="BO1402">
        <v>1</v>
      </c>
      <c r="BP1402" s="15">
        <v>0</v>
      </c>
      <c r="BQ1402">
        <v>0</v>
      </c>
      <c r="BR1402">
        <v>0</v>
      </c>
      <c r="BS1402" s="15">
        <v>0</v>
      </c>
      <c r="BT1402">
        <v>0</v>
      </c>
      <c r="BU1402">
        <v>0</v>
      </c>
      <c r="BV1402">
        <v>1</v>
      </c>
      <c r="BW1402">
        <v>1</v>
      </c>
      <c r="BX1402">
        <v>0</v>
      </c>
      <c r="BY1402">
        <v>0</v>
      </c>
      <c r="BZ1402">
        <v>0</v>
      </c>
      <c r="CA1402">
        <v>0</v>
      </c>
      <c r="CB1402">
        <v>0</v>
      </c>
      <c r="CC1402">
        <v>0</v>
      </c>
      <c r="CD1402">
        <v>1</v>
      </c>
      <c r="CE1402" s="15">
        <v>0</v>
      </c>
      <c r="CF1402">
        <v>0.29799999999999999</v>
      </c>
      <c r="CG1402">
        <v>386</v>
      </c>
      <c r="CH1402">
        <v>1</v>
      </c>
      <c r="CI1402">
        <v>0</v>
      </c>
      <c r="CJ1402">
        <v>23</v>
      </c>
      <c r="CK1402" s="28" t="s">
        <v>80</v>
      </c>
    </row>
    <row r="1403" spans="1:89" x14ac:dyDescent="0.35">
      <c r="A1403">
        <v>1402</v>
      </c>
      <c r="B1403">
        <v>89</v>
      </c>
      <c r="C1403" s="21" t="s">
        <v>258</v>
      </c>
      <c r="D1403" s="11">
        <v>2.5182910509144119</v>
      </c>
      <c r="E1403" s="12">
        <v>0.92666390578847491</v>
      </c>
      <c r="F1403" s="7">
        <v>2.7175883674584931</v>
      </c>
      <c r="G1403" s="8">
        <v>0</v>
      </c>
      <c r="H1403" s="9">
        <v>0</v>
      </c>
      <c r="I1403" s="9">
        <v>0</v>
      </c>
      <c r="J1403" s="9">
        <v>1</v>
      </c>
      <c r="K1403" s="9">
        <v>0</v>
      </c>
      <c r="L1403" s="8">
        <v>6184</v>
      </c>
      <c r="M1403" s="9">
        <v>14</v>
      </c>
      <c r="N1403" s="9">
        <f t="shared" si="221"/>
        <v>6169</v>
      </c>
      <c r="O1403" s="9">
        <f t="shared" si="222"/>
        <v>36</v>
      </c>
      <c r="P1403" s="7">
        <v>13</v>
      </c>
      <c r="Q1403" s="7">
        <v>5.008</v>
      </c>
      <c r="R1403" s="9">
        <v>0</v>
      </c>
      <c r="S1403" s="9">
        <v>1</v>
      </c>
      <c r="T1403" s="9">
        <v>1</v>
      </c>
      <c r="U1403" s="9">
        <v>0</v>
      </c>
      <c r="V1403" s="9">
        <v>0</v>
      </c>
      <c r="W1403" s="25">
        <v>0</v>
      </c>
      <c r="X1403" s="9">
        <v>0</v>
      </c>
      <c r="Y1403" s="9">
        <v>0</v>
      </c>
      <c r="Z1403" s="25">
        <v>1</v>
      </c>
      <c r="AA1403" s="9">
        <v>0</v>
      </c>
      <c r="AB1403" s="25">
        <v>1</v>
      </c>
      <c r="AC1403" s="17">
        <v>1979</v>
      </c>
      <c r="AD1403" s="27">
        <f t="shared" ref="AD1403:AE1414" si="239">0.0035/2</f>
        <v>1.75E-3</v>
      </c>
      <c r="AE1403" s="27">
        <f t="shared" si="239"/>
        <v>1.75E-3</v>
      </c>
      <c r="AF1403" s="27">
        <f t="shared" ref="AF1403:AF1438" si="240">1-AG1403-AE1403-AD1403</f>
        <v>0.6855</v>
      </c>
      <c r="AG1403" s="34">
        <v>0.311</v>
      </c>
      <c r="AH1403" s="33" t="s">
        <v>87</v>
      </c>
      <c r="AI1403" s="15" t="s">
        <v>87</v>
      </c>
      <c r="AJ1403">
        <v>0.54800000000000004</v>
      </c>
      <c r="AK1403" s="31">
        <f t="shared" si="234"/>
        <v>0.45199999999999996</v>
      </c>
      <c r="AL1403" t="s">
        <v>87</v>
      </c>
      <c r="AM1403" s="31" t="s">
        <v>87</v>
      </c>
      <c r="AN1403">
        <v>0</v>
      </c>
      <c r="AO1403" s="15">
        <v>1</v>
      </c>
      <c r="AP1403" t="s">
        <v>87</v>
      </c>
      <c r="AQ1403" s="15" t="s">
        <v>87</v>
      </c>
      <c r="AR1403" s="15" t="s">
        <v>129</v>
      </c>
      <c r="AS1403">
        <v>1</v>
      </c>
      <c r="AT1403">
        <v>0</v>
      </c>
      <c r="AU1403">
        <v>0</v>
      </c>
      <c r="AV1403">
        <v>0</v>
      </c>
      <c r="AW1403">
        <v>0</v>
      </c>
      <c r="AX1403">
        <v>0</v>
      </c>
      <c r="AY1403" s="15">
        <v>0</v>
      </c>
      <c r="AZ1403">
        <v>1</v>
      </c>
      <c r="BA1403">
        <v>0</v>
      </c>
      <c r="BB1403" s="15">
        <v>0</v>
      </c>
      <c r="BC1403">
        <v>19538</v>
      </c>
      <c r="BD1403">
        <v>1876</v>
      </c>
      <c r="BE1403" s="21">
        <v>0.92100000000000004</v>
      </c>
      <c r="BF1403" s="21">
        <v>25</v>
      </c>
      <c r="BG1403">
        <v>1</v>
      </c>
      <c r="BH1403">
        <v>0</v>
      </c>
      <c r="BI1403">
        <v>0</v>
      </c>
      <c r="BJ1403">
        <v>0</v>
      </c>
      <c r="BK1403">
        <v>0</v>
      </c>
      <c r="BL1403" s="15">
        <v>0</v>
      </c>
      <c r="BM1403">
        <v>1</v>
      </c>
      <c r="BN1403">
        <v>0</v>
      </c>
      <c r="BO1403">
        <v>0</v>
      </c>
      <c r="BP1403" s="15">
        <v>0</v>
      </c>
      <c r="BQ1403">
        <v>0</v>
      </c>
      <c r="BR1403">
        <v>0</v>
      </c>
      <c r="BS1403" s="15">
        <v>0</v>
      </c>
      <c r="BT1403">
        <v>0</v>
      </c>
      <c r="BU1403">
        <v>0</v>
      </c>
      <c r="BV1403">
        <v>1</v>
      </c>
      <c r="BW1403">
        <v>0</v>
      </c>
      <c r="BX1403">
        <v>1</v>
      </c>
      <c r="BY1403">
        <v>0</v>
      </c>
      <c r="BZ1403">
        <v>1</v>
      </c>
      <c r="CA1403">
        <v>1</v>
      </c>
      <c r="CB1403">
        <v>0</v>
      </c>
      <c r="CC1403">
        <v>0</v>
      </c>
      <c r="CD1403">
        <v>0</v>
      </c>
      <c r="CE1403" s="15">
        <v>0</v>
      </c>
      <c r="CF1403">
        <v>1.02</v>
      </c>
      <c r="CG1403">
        <v>494</v>
      </c>
      <c r="CH1403">
        <v>1</v>
      </c>
      <c r="CI1403">
        <v>0</v>
      </c>
      <c r="CJ1403">
        <v>29</v>
      </c>
      <c r="CK1403" s="28" t="s">
        <v>80</v>
      </c>
    </row>
    <row r="1404" spans="1:89" x14ac:dyDescent="0.35">
      <c r="A1404">
        <v>1403</v>
      </c>
      <c r="B1404">
        <v>89</v>
      </c>
      <c r="C1404" s="21" t="s">
        <v>258</v>
      </c>
      <c r="D1404" s="11">
        <v>2.567051239664675</v>
      </c>
      <c r="E1404" s="12">
        <v>0.68248037897115288</v>
      </c>
      <c r="F1404" s="7">
        <v>3.7613553719075918</v>
      </c>
      <c r="G1404" s="8">
        <v>0</v>
      </c>
      <c r="H1404" s="9">
        <v>0</v>
      </c>
      <c r="I1404" s="9">
        <v>0</v>
      </c>
      <c r="J1404" s="9">
        <v>1</v>
      </c>
      <c r="K1404" s="9">
        <v>0</v>
      </c>
      <c r="L1404" s="8">
        <v>6184</v>
      </c>
      <c r="M1404" s="9">
        <v>14</v>
      </c>
      <c r="N1404" s="9">
        <f t="shared" si="221"/>
        <v>6169</v>
      </c>
      <c r="O1404" s="9">
        <f t="shared" si="222"/>
        <v>36</v>
      </c>
      <c r="P1404" s="7">
        <v>13</v>
      </c>
      <c r="Q1404" s="7">
        <v>5.008</v>
      </c>
      <c r="R1404" s="9">
        <v>0</v>
      </c>
      <c r="S1404" s="9">
        <v>1</v>
      </c>
      <c r="T1404" s="9">
        <v>1</v>
      </c>
      <c r="U1404" s="9">
        <v>0</v>
      </c>
      <c r="V1404" s="9">
        <v>0</v>
      </c>
      <c r="W1404" s="25">
        <v>0</v>
      </c>
      <c r="X1404" s="9">
        <v>0</v>
      </c>
      <c r="Y1404" s="9">
        <v>0</v>
      </c>
      <c r="Z1404" s="25">
        <v>1</v>
      </c>
      <c r="AA1404" s="9">
        <v>0</v>
      </c>
      <c r="AB1404" s="25">
        <v>1</v>
      </c>
      <c r="AC1404" s="17">
        <v>1979</v>
      </c>
      <c r="AD1404" s="27">
        <f t="shared" si="239"/>
        <v>1.75E-3</v>
      </c>
      <c r="AE1404" s="27">
        <f t="shared" si="239"/>
        <v>1.75E-3</v>
      </c>
      <c r="AF1404" s="27">
        <f t="shared" si="240"/>
        <v>0.6855</v>
      </c>
      <c r="AG1404" s="34">
        <v>0.311</v>
      </c>
      <c r="AH1404" s="33" t="s">
        <v>87</v>
      </c>
      <c r="AI1404" s="15" t="s">
        <v>87</v>
      </c>
      <c r="AJ1404">
        <v>0.54800000000000004</v>
      </c>
      <c r="AK1404" s="31">
        <f t="shared" si="234"/>
        <v>0.45199999999999996</v>
      </c>
      <c r="AL1404" t="s">
        <v>87</v>
      </c>
      <c r="AM1404" s="31" t="s">
        <v>87</v>
      </c>
      <c r="AN1404">
        <v>0</v>
      </c>
      <c r="AO1404" s="15">
        <v>1</v>
      </c>
      <c r="AP1404" t="s">
        <v>87</v>
      </c>
      <c r="AQ1404" s="15" t="s">
        <v>87</v>
      </c>
      <c r="AR1404" s="15" t="s">
        <v>129</v>
      </c>
      <c r="AS1404">
        <v>1</v>
      </c>
      <c r="AT1404">
        <v>0</v>
      </c>
      <c r="AU1404">
        <v>0</v>
      </c>
      <c r="AV1404">
        <v>0</v>
      </c>
      <c r="AW1404">
        <v>0</v>
      </c>
      <c r="AX1404">
        <v>0</v>
      </c>
      <c r="AY1404" s="15">
        <v>0</v>
      </c>
      <c r="AZ1404">
        <v>1</v>
      </c>
      <c r="BA1404">
        <v>0</v>
      </c>
      <c r="BB1404" s="15">
        <v>0</v>
      </c>
      <c r="BC1404">
        <v>19538</v>
      </c>
      <c r="BD1404">
        <v>1876</v>
      </c>
      <c r="BE1404" s="21">
        <v>0.92100000000000004</v>
      </c>
      <c r="BF1404" s="21">
        <v>25</v>
      </c>
      <c r="BG1404">
        <v>1</v>
      </c>
      <c r="BH1404">
        <v>0</v>
      </c>
      <c r="BI1404">
        <v>0</v>
      </c>
      <c r="BJ1404">
        <v>0</v>
      </c>
      <c r="BK1404">
        <v>0</v>
      </c>
      <c r="BL1404" s="15">
        <v>0</v>
      </c>
      <c r="BM1404">
        <v>1</v>
      </c>
      <c r="BN1404">
        <v>0</v>
      </c>
      <c r="BO1404">
        <v>0</v>
      </c>
      <c r="BP1404" s="15">
        <v>0</v>
      </c>
      <c r="BQ1404">
        <v>0</v>
      </c>
      <c r="BR1404">
        <v>0</v>
      </c>
      <c r="BS1404" s="15">
        <v>0</v>
      </c>
      <c r="BT1404">
        <v>0</v>
      </c>
      <c r="BU1404">
        <v>0</v>
      </c>
      <c r="BV1404">
        <v>1</v>
      </c>
      <c r="BW1404">
        <v>0</v>
      </c>
      <c r="BX1404">
        <v>1</v>
      </c>
      <c r="BY1404">
        <v>0</v>
      </c>
      <c r="BZ1404">
        <v>1</v>
      </c>
      <c r="CA1404">
        <v>1</v>
      </c>
      <c r="CB1404">
        <v>0</v>
      </c>
      <c r="CC1404">
        <v>0</v>
      </c>
      <c r="CD1404">
        <v>0</v>
      </c>
      <c r="CE1404" s="15">
        <v>0</v>
      </c>
      <c r="CF1404">
        <v>1.02</v>
      </c>
      <c r="CG1404">
        <v>494</v>
      </c>
      <c r="CH1404">
        <v>1</v>
      </c>
      <c r="CI1404">
        <v>0</v>
      </c>
      <c r="CJ1404">
        <v>29</v>
      </c>
      <c r="CK1404" s="28" t="s">
        <v>80</v>
      </c>
    </row>
    <row r="1405" spans="1:89" x14ac:dyDescent="0.35">
      <c r="A1405">
        <v>1404</v>
      </c>
      <c r="B1405">
        <v>89</v>
      </c>
      <c r="C1405" s="21" t="s">
        <v>258</v>
      </c>
      <c r="D1405" s="11">
        <v>3.4204697615358488</v>
      </c>
      <c r="E1405" s="12">
        <v>0.38421066126444697</v>
      </c>
      <c r="F1405" s="7">
        <v>8.9025894031128576</v>
      </c>
      <c r="G1405" s="8">
        <v>0</v>
      </c>
      <c r="H1405" s="9">
        <v>0</v>
      </c>
      <c r="I1405" s="9">
        <v>0</v>
      </c>
      <c r="J1405" s="9">
        <v>1</v>
      </c>
      <c r="K1405" s="9">
        <v>0</v>
      </c>
      <c r="L1405" s="8">
        <v>6184</v>
      </c>
      <c r="M1405" s="9">
        <v>14</v>
      </c>
      <c r="N1405" s="9">
        <f t="shared" si="221"/>
        <v>6169</v>
      </c>
      <c r="O1405" s="9">
        <f t="shared" si="222"/>
        <v>36</v>
      </c>
      <c r="P1405" s="7">
        <v>15</v>
      </c>
      <c r="Q1405" s="7">
        <v>5.008</v>
      </c>
      <c r="R1405" s="9">
        <v>0</v>
      </c>
      <c r="S1405" s="9">
        <v>1</v>
      </c>
      <c r="T1405" s="9">
        <v>1</v>
      </c>
      <c r="U1405" s="9">
        <v>0</v>
      </c>
      <c r="V1405" s="9">
        <v>0</v>
      </c>
      <c r="W1405" s="25">
        <v>0</v>
      </c>
      <c r="X1405" s="9">
        <v>0</v>
      </c>
      <c r="Y1405" s="9">
        <v>0</v>
      </c>
      <c r="Z1405" s="25">
        <v>1</v>
      </c>
      <c r="AA1405" s="9">
        <v>0</v>
      </c>
      <c r="AB1405" s="25">
        <v>1</v>
      </c>
      <c r="AC1405" s="17">
        <v>1979</v>
      </c>
      <c r="AD1405" s="27">
        <f t="shared" si="239"/>
        <v>1.75E-3</v>
      </c>
      <c r="AE1405" s="27">
        <f t="shared" si="239"/>
        <v>1.75E-3</v>
      </c>
      <c r="AF1405" s="27">
        <f t="shared" si="240"/>
        <v>0.6855</v>
      </c>
      <c r="AG1405" s="34">
        <v>0.311</v>
      </c>
      <c r="AH1405" s="33" t="s">
        <v>87</v>
      </c>
      <c r="AI1405" s="15" t="s">
        <v>87</v>
      </c>
      <c r="AJ1405">
        <v>0.54800000000000004</v>
      </c>
      <c r="AK1405" s="31">
        <f t="shared" si="234"/>
        <v>0.45199999999999996</v>
      </c>
      <c r="AL1405" t="s">
        <v>87</v>
      </c>
      <c r="AM1405" s="31" t="s">
        <v>87</v>
      </c>
      <c r="AN1405">
        <v>0</v>
      </c>
      <c r="AO1405" s="15">
        <v>1</v>
      </c>
      <c r="AP1405" t="s">
        <v>87</v>
      </c>
      <c r="AQ1405" s="15" t="s">
        <v>87</v>
      </c>
      <c r="AR1405" s="15" t="s">
        <v>129</v>
      </c>
      <c r="AS1405">
        <v>1</v>
      </c>
      <c r="AT1405">
        <v>0</v>
      </c>
      <c r="AU1405">
        <v>0</v>
      </c>
      <c r="AV1405">
        <v>0</v>
      </c>
      <c r="AW1405">
        <v>0</v>
      </c>
      <c r="AX1405">
        <v>0</v>
      </c>
      <c r="AY1405" s="15">
        <v>0</v>
      </c>
      <c r="AZ1405">
        <v>1</v>
      </c>
      <c r="BA1405">
        <v>0</v>
      </c>
      <c r="BB1405" s="15">
        <v>0</v>
      </c>
      <c r="BC1405">
        <v>19538</v>
      </c>
      <c r="BD1405">
        <v>1876</v>
      </c>
      <c r="BE1405" s="21">
        <v>0.92100000000000004</v>
      </c>
      <c r="BF1405" s="21">
        <v>25</v>
      </c>
      <c r="BG1405">
        <v>1</v>
      </c>
      <c r="BH1405">
        <v>0</v>
      </c>
      <c r="BI1405">
        <v>0</v>
      </c>
      <c r="BJ1405">
        <v>0</v>
      </c>
      <c r="BK1405">
        <v>0</v>
      </c>
      <c r="BL1405" s="15">
        <v>0</v>
      </c>
      <c r="BM1405">
        <v>1</v>
      </c>
      <c r="BN1405">
        <v>0</v>
      </c>
      <c r="BO1405">
        <v>0</v>
      </c>
      <c r="BP1405" s="15">
        <v>0</v>
      </c>
      <c r="BQ1405">
        <v>0</v>
      </c>
      <c r="BR1405">
        <v>0</v>
      </c>
      <c r="BS1405" s="15">
        <v>0</v>
      </c>
      <c r="BT1405">
        <v>0</v>
      </c>
      <c r="BU1405">
        <v>0</v>
      </c>
      <c r="BV1405">
        <v>1</v>
      </c>
      <c r="BW1405">
        <v>0</v>
      </c>
      <c r="BX1405">
        <v>1</v>
      </c>
      <c r="BY1405">
        <v>0</v>
      </c>
      <c r="BZ1405">
        <v>1</v>
      </c>
      <c r="CA1405">
        <v>1</v>
      </c>
      <c r="CB1405">
        <v>0</v>
      </c>
      <c r="CC1405">
        <v>0</v>
      </c>
      <c r="CD1405">
        <v>0</v>
      </c>
      <c r="CE1405" s="15">
        <v>0</v>
      </c>
      <c r="CF1405">
        <v>1.02</v>
      </c>
      <c r="CG1405">
        <v>494</v>
      </c>
      <c r="CH1405">
        <v>1</v>
      </c>
      <c r="CI1405">
        <v>0</v>
      </c>
      <c r="CJ1405">
        <v>29</v>
      </c>
      <c r="CK1405" s="28" t="s">
        <v>80</v>
      </c>
    </row>
    <row r="1406" spans="1:89" x14ac:dyDescent="0.35">
      <c r="A1406">
        <v>1405</v>
      </c>
      <c r="B1406">
        <v>89</v>
      </c>
      <c r="C1406" s="21" t="s">
        <v>258</v>
      </c>
      <c r="D1406" s="11">
        <v>2.6632299999280522</v>
      </c>
      <c r="E1406" s="12">
        <v>0.26843250059405949</v>
      </c>
      <c r="F1406" s="7">
        <v>9.9214141135448983</v>
      </c>
      <c r="G1406" s="8">
        <v>0</v>
      </c>
      <c r="H1406" s="9">
        <v>0</v>
      </c>
      <c r="I1406" s="9">
        <v>0</v>
      </c>
      <c r="J1406" s="9">
        <v>1</v>
      </c>
      <c r="K1406" s="9">
        <v>0</v>
      </c>
      <c r="L1406" s="8">
        <v>6184</v>
      </c>
      <c r="M1406" s="9">
        <v>14</v>
      </c>
      <c r="N1406" s="9">
        <f t="shared" si="221"/>
        <v>6169</v>
      </c>
      <c r="O1406" s="9">
        <f t="shared" si="222"/>
        <v>36</v>
      </c>
      <c r="P1406" s="7">
        <v>17</v>
      </c>
      <c r="Q1406" s="7">
        <v>5.008</v>
      </c>
      <c r="R1406" s="9">
        <v>0</v>
      </c>
      <c r="S1406" s="9">
        <v>1</v>
      </c>
      <c r="T1406" s="9">
        <v>1</v>
      </c>
      <c r="U1406" s="9">
        <v>0</v>
      </c>
      <c r="V1406" s="9">
        <v>0</v>
      </c>
      <c r="W1406" s="25">
        <v>0</v>
      </c>
      <c r="X1406" s="9">
        <v>0</v>
      </c>
      <c r="Y1406" s="9">
        <v>0</v>
      </c>
      <c r="Z1406" s="25">
        <v>1</v>
      </c>
      <c r="AA1406" s="9">
        <v>0</v>
      </c>
      <c r="AB1406" s="25">
        <v>1</v>
      </c>
      <c r="AC1406" s="17">
        <v>1979</v>
      </c>
      <c r="AD1406" s="27">
        <f t="shared" si="239"/>
        <v>1.75E-3</v>
      </c>
      <c r="AE1406" s="27">
        <f t="shared" si="239"/>
        <v>1.75E-3</v>
      </c>
      <c r="AF1406" s="27">
        <f t="shared" si="240"/>
        <v>0.6855</v>
      </c>
      <c r="AG1406" s="34">
        <v>0.311</v>
      </c>
      <c r="AH1406" s="33" t="s">
        <v>87</v>
      </c>
      <c r="AI1406" s="15" t="s">
        <v>87</v>
      </c>
      <c r="AJ1406">
        <v>0.54800000000000004</v>
      </c>
      <c r="AK1406" s="31">
        <f t="shared" si="234"/>
        <v>0.45199999999999996</v>
      </c>
      <c r="AL1406" t="s">
        <v>87</v>
      </c>
      <c r="AM1406" s="31" t="s">
        <v>87</v>
      </c>
      <c r="AN1406">
        <v>0</v>
      </c>
      <c r="AO1406" s="15">
        <v>1</v>
      </c>
      <c r="AP1406" t="s">
        <v>87</v>
      </c>
      <c r="AQ1406" s="15" t="s">
        <v>87</v>
      </c>
      <c r="AR1406" s="15" t="s">
        <v>129</v>
      </c>
      <c r="AS1406">
        <v>1</v>
      </c>
      <c r="AT1406">
        <v>0</v>
      </c>
      <c r="AU1406">
        <v>0</v>
      </c>
      <c r="AV1406">
        <v>0</v>
      </c>
      <c r="AW1406">
        <v>0</v>
      </c>
      <c r="AX1406">
        <v>0</v>
      </c>
      <c r="AY1406" s="15">
        <v>0</v>
      </c>
      <c r="AZ1406">
        <v>1</v>
      </c>
      <c r="BA1406">
        <v>0</v>
      </c>
      <c r="BB1406" s="15">
        <v>0</v>
      </c>
      <c r="BC1406">
        <v>19538</v>
      </c>
      <c r="BD1406">
        <v>1876</v>
      </c>
      <c r="BE1406" s="21">
        <v>0.92100000000000004</v>
      </c>
      <c r="BF1406" s="21">
        <v>25</v>
      </c>
      <c r="BG1406">
        <v>1</v>
      </c>
      <c r="BH1406">
        <v>0</v>
      </c>
      <c r="BI1406">
        <v>0</v>
      </c>
      <c r="BJ1406">
        <v>0</v>
      </c>
      <c r="BK1406">
        <v>0</v>
      </c>
      <c r="BL1406" s="15">
        <v>0</v>
      </c>
      <c r="BM1406">
        <v>1</v>
      </c>
      <c r="BN1406">
        <v>0</v>
      </c>
      <c r="BO1406">
        <v>0</v>
      </c>
      <c r="BP1406" s="15">
        <v>0</v>
      </c>
      <c r="BQ1406">
        <v>0</v>
      </c>
      <c r="BR1406">
        <v>0</v>
      </c>
      <c r="BS1406" s="15">
        <v>0</v>
      </c>
      <c r="BT1406">
        <v>0</v>
      </c>
      <c r="BU1406">
        <v>0</v>
      </c>
      <c r="BV1406">
        <v>1</v>
      </c>
      <c r="BW1406">
        <v>0</v>
      </c>
      <c r="BX1406">
        <v>1</v>
      </c>
      <c r="BY1406">
        <v>0</v>
      </c>
      <c r="BZ1406">
        <v>1</v>
      </c>
      <c r="CA1406">
        <v>1</v>
      </c>
      <c r="CB1406">
        <v>0</v>
      </c>
      <c r="CC1406">
        <v>0</v>
      </c>
      <c r="CD1406">
        <v>0</v>
      </c>
      <c r="CE1406" s="15">
        <v>0</v>
      </c>
      <c r="CF1406">
        <v>1.02</v>
      </c>
      <c r="CG1406">
        <v>494</v>
      </c>
      <c r="CH1406">
        <v>1</v>
      </c>
      <c r="CI1406">
        <v>0</v>
      </c>
      <c r="CJ1406">
        <v>29</v>
      </c>
      <c r="CK1406" s="28" t="s">
        <v>80</v>
      </c>
    </row>
    <row r="1407" spans="1:89" x14ac:dyDescent="0.35">
      <c r="A1407">
        <v>1406</v>
      </c>
      <c r="B1407">
        <v>89</v>
      </c>
      <c r="C1407" s="21" t="s">
        <v>258</v>
      </c>
      <c r="D1407" s="11">
        <v>2.615788258922414</v>
      </c>
      <c r="E1407" s="12">
        <v>0.92578346482408647</v>
      </c>
      <c r="F1407" s="7">
        <v>2.8254860432395552</v>
      </c>
      <c r="G1407" s="8">
        <v>0</v>
      </c>
      <c r="H1407" s="9">
        <v>0</v>
      </c>
      <c r="I1407" s="9">
        <v>0</v>
      </c>
      <c r="J1407" s="9">
        <v>1</v>
      </c>
      <c r="K1407" s="9">
        <v>0</v>
      </c>
      <c r="L1407" s="8">
        <v>6184</v>
      </c>
      <c r="M1407" s="9">
        <v>16</v>
      </c>
      <c r="N1407" s="9">
        <f t="shared" si="221"/>
        <v>6167</v>
      </c>
      <c r="O1407" s="9">
        <f t="shared" si="222"/>
        <v>36</v>
      </c>
      <c r="P1407" s="7">
        <v>13</v>
      </c>
      <c r="Q1407" s="7">
        <v>5.008</v>
      </c>
      <c r="R1407" s="9">
        <v>0</v>
      </c>
      <c r="S1407" s="9">
        <v>1</v>
      </c>
      <c r="T1407" s="9">
        <v>1</v>
      </c>
      <c r="U1407" s="9">
        <v>0</v>
      </c>
      <c r="V1407" s="9">
        <v>0</v>
      </c>
      <c r="W1407" s="25">
        <v>0</v>
      </c>
      <c r="X1407" s="9">
        <v>0</v>
      </c>
      <c r="Y1407" s="9">
        <v>0</v>
      </c>
      <c r="Z1407" s="25">
        <v>1</v>
      </c>
      <c r="AA1407" s="9">
        <v>0</v>
      </c>
      <c r="AB1407" s="25">
        <v>1</v>
      </c>
      <c r="AC1407" s="17">
        <v>1979</v>
      </c>
      <c r="AD1407" s="27">
        <f t="shared" si="239"/>
        <v>1.75E-3</v>
      </c>
      <c r="AE1407" s="27">
        <f t="shared" si="239"/>
        <v>1.75E-3</v>
      </c>
      <c r="AF1407" s="27">
        <f t="shared" si="240"/>
        <v>0.6855</v>
      </c>
      <c r="AG1407" s="34">
        <v>0.311</v>
      </c>
      <c r="AH1407" s="33" t="s">
        <v>87</v>
      </c>
      <c r="AI1407" s="15" t="s">
        <v>87</v>
      </c>
      <c r="AJ1407">
        <v>0.54800000000000004</v>
      </c>
      <c r="AK1407" s="31">
        <f t="shared" si="234"/>
        <v>0.45199999999999996</v>
      </c>
      <c r="AL1407" t="s">
        <v>87</v>
      </c>
      <c r="AM1407" s="31" t="s">
        <v>87</v>
      </c>
      <c r="AN1407">
        <v>0</v>
      </c>
      <c r="AO1407" s="15">
        <v>1</v>
      </c>
      <c r="AP1407" t="s">
        <v>87</v>
      </c>
      <c r="AQ1407" s="15" t="s">
        <v>87</v>
      </c>
      <c r="AR1407" s="15" t="s">
        <v>129</v>
      </c>
      <c r="AS1407">
        <v>1</v>
      </c>
      <c r="AT1407">
        <v>0</v>
      </c>
      <c r="AU1407">
        <v>0</v>
      </c>
      <c r="AV1407">
        <v>0</v>
      </c>
      <c r="AW1407">
        <v>0</v>
      </c>
      <c r="AX1407">
        <v>0</v>
      </c>
      <c r="AY1407" s="15">
        <v>0</v>
      </c>
      <c r="AZ1407">
        <v>1</v>
      </c>
      <c r="BA1407">
        <v>0</v>
      </c>
      <c r="BB1407" s="15">
        <v>0</v>
      </c>
      <c r="BC1407">
        <v>19538</v>
      </c>
      <c r="BD1407">
        <v>1876</v>
      </c>
      <c r="BE1407" s="21">
        <v>0.92100000000000004</v>
      </c>
      <c r="BF1407" s="21">
        <v>25</v>
      </c>
      <c r="BG1407">
        <v>1</v>
      </c>
      <c r="BH1407">
        <v>0</v>
      </c>
      <c r="BI1407">
        <v>0</v>
      </c>
      <c r="BJ1407">
        <v>0</v>
      </c>
      <c r="BK1407">
        <v>0</v>
      </c>
      <c r="BL1407" s="15">
        <v>0</v>
      </c>
      <c r="BM1407">
        <v>1</v>
      </c>
      <c r="BN1407">
        <v>0</v>
      </c>
      <c r="BO1407">
        <v>0</v>
      </c>
      <c r="BP1407" s="15">
        <v>0</v>
      </c>
      <c r="BQ1407">
        <v>0</v>
      </c>
      <c r="BR1407">
        <v>0</v>
      </c>
      <c r="BS1407" s="15">
        <v>0</v>
      </c>
      <c r="BT1407">
        <v>0</v>
      </c>
      <c r="BU1407">
        <v>0</v>
      </c>
      <c r="BV1407">
        <v>1</v>
      </c>
      <c r="BW1407">
        <v>0</v>
      </c>
      <c r="BX1407">
        <v>1</v>
      </c>
      <c r="BY1407">
        <v>0</v>
      </c>
      <c r="BZ1407">
        <v>1</v>
      </c>
      <c r="CA1407">
        <v>1</v>
      </c>
      <c r="CB1407">
        <v>0</v>
      </c>
      <c r="CC1407">
        <v>0</v>
      </c>
      <c r="CD1407">
        <v>0</v>
      </c>
      <c r="CE1407" s="15">
        <v>0</v>
      </c>
      <c r="CF1407">
        <v>1.02</v>
      </c>
      <c r="CG1407">
        <v>494</v>
      </c>
      <c r="CH1407">
        <v>1</v>
      </c>
      <c r="CI1407">
        <v>0</v>
      </c>
      <c r="CJ1407">
        <v>29</v>
      </c>
      <c r="CK1407" s="28" t="s">
        <v>80</v>
      </c>
    </row>
    <row r="1408" spans="1:89" x14ac:dyDescent="0.35">
      <c r="A1408">
        <v>1407</v>
      </c>
      <c r="B1408">
        <v>89</v>
      </c>
      <c r="C1408" s="21" t="s">
        <v>258</v>
      </c>
      <c r="D1408" s="11">
        <v>2.5182910509144119</v>
      </c>
      <c r="E1408" s="12">
        <v>0.68280498321256045</v>
      </c>
      <c r="F1408" s="7">
        <v>3.6881556415508112</v>
      </c>
      <c r="G1408" s="8">
        <v>0</v>
      </c>
      <c r="H1408" s="9">
        <v>0</v>
      </c>
      <c r="I1408" s="9">
        <v>0</v>
      </c>
      <c r="J1408" s="9">
        <v>1</v>
      </c>
      <c r="K1408" s="9">
        <v>0</v>
      </c>
      <c r="L1408" s="8">
        <v>6184</v>
      </c>
      <c r="M1408" s="9">
        <v>16</v>
      </c>
      <c r="N1408" s="9">
        <f t="shared" si="221"/>
        <v>6167</v>
      </c>
      <c r="O1408" s="9">
        <f t="shared" si="222"/>
        <v>36</v>
      </c>
      <c r="P1408" s="7">
        <v>13</v>
      </c>
      <c r="Q1408" s="7">
        <v>5.008</v>
      </c>
      <c r="R1408" s="9">
        <v>0</v>
      </c>
      <c r="S1408" s="9">
        <v>1</v>
      </c>
      <c r="T1408" s="9">
        <v>1</v>
      </c>
      <c r="U1408" s="9">
        <v>0</v>
      </c>
      <c r="V1408" s="9">
        <v>0</v>
      </c>
      <c r="W1408" s="25">
        <v>0</v>
      </c>
      <c r="X1408" s="9">
        <v>0</v>
      </c>
      <c r="Y1408" s="9">
        <v>0</v>
      </c>
      <c r="Z1408" s="25">
        <v>1</v>
      </c>
      <c r="AA1408" s="9">
        <v>0</v>
      </c>
      <c r="AB1408" s="25">
        <v>1</v>
      </c>
      <c r="AC1408" s="17">
        <v>1979</v>
      </c>
      <c r="AD1408" s="27">
        <f t="shared" si="239"/>
        <v>1.75E-3</v>
      </c>
      <c r="AE1408" s="27">
        <f t="shared" si="239"/>
        <v>1.75E-3</v>
      </c>
      <c r="AF1408" s="27">
        <f t="shared" si="240"/>
        <v>0.6855</v>
      </c>
      <c r="AG1408" s="34">
        <v>0.311</v>
      </c>
      <c r="AH1408" s="33" t="s">
        <v>87</v>
      </c>
      <c r="AI1408" s="15" t="s">
        <v>87</v>
      </c>
      <c r="AJ1408">
        <v>0.54800000000000004</v>
      </c>
      <c r="AK1408" s="31">
        <f t="shared" si="234"/>
        <v>0.45199999999999996</v>
      </c>
      <c r="AL1408" t="s">
        <v>87</v>
      </c>
      <c r="AM1408" s="31" t="s">
        <v>87</v>
      </c>
      <c r="AN1408">
        <v>0</v>
      </c>
      <c r="AO1408" s="15">
        <v>1</v>
      </c>
      <c r="AP1408" t="s">
        <v>87</v>
      </c>
      <c r="AQ1408" s="15" t="s">
        <v>87</v>
      </c>
      <c r="AR1408" s="15" t="s">
        <v>129</v>
      </c>
      <c r="AS1408">
        <v>1</v>
      </c>
      <c r="AT1408">
        <v>0</v>
      </c>
      <c r="AU1408">
        <v>0</v>
      </c>
      <c r="AV1408">
        <v>0</v>
      </c>
      <c r="AW1408">
        <v>0</v>
      </c>
      <c r="AX1408">
        <v>0</v>
      </c>
      <c r="AY1408" s="15">
        <v>0</v>
      </c>
      <c r="AZ1408">
        <v>1</v>
      </c>
      <c r="BA1408">
        <v>0</v>
      </c>
      <c r="BB1408" s="15">
        <v>0</v>
      </c>
      <c r="BC1408">
        <v>19538</v>
      </c>
      <c r="BD1408">
        <v>1876</v>
      </c>
      <c r="BE1408" s="21">
        <v>0.92100000000000004</v>
      </c>
      <c r="BF1408" s="21">
        <v>25</v>
      </c>
      <c r="BG1408">
        <v>1</v>
      </c>
      <c r="BH1408">
        <v>0</v>
      </c>
      <c r="BI1408">
        <v>0</v>
      </c>
      <c r="BJ1408">
        <v>0</v>
      </c>
      <c r="BK1408">
        <v>0</v>
      </c>
      <c r="BL1408" s="15">
        <v>0</v>
      </c>
      <c r="BM1408">
        <v>1</v>
      </c>
      <c r="BN1408">
        <v>0</v>
      </c>
      <c r="BO1408">
        <v>0</v>
      </c>
      <c r="BP1408" s="15">
        <v>0</v>
      </c>
      <c r="BQ1408">
        <v>0</v>
      </c>
      <c r="BR1408">
        <v>0</v>
      </c>
      <c r="BS1408" s="15">
        <v>0</v>
      </c>
      <c r="BT1408">
        <v>0</v>
      </c>
      <c r="BU1408">
        <v>0</v>
      </c>
      <c r="BV1408">
        <v>1</v>
      </c>
      <c r="BW1408">
        <v>0</v>
      </c>
      <c r="BX1408">
        <v>1</v>
      </c>
      <c r="BY1408">
        <v>0</v>
      </c>
      <c r="BZ1408">
        <v>1</v>
      </c>
      <c r="CA1408">
        <v>1</v>
      </c>
      <c r="CB1408">
        <v>0</v>
      </c>
      <c r="CC1408">
        <v>0</v>
      </c>
      <c r="CD1408">
        <v>0</v>
      </c>
      <c r="CE1408" s="15">
        <v>0</v>
      </c>
      <c r="CF1408">
        <v>1.02</v>
      </c>
      <c r="CG1408">
        <v>494</v>
      </c>
      <c r="CH1408">
        <v>1</v>
      </c>
      <c r="CI1408">
        <v>0</v>
      </c>
      <c r="CJ1408">
        <v>29</v>
      </c>
      <c r="CK1408" s="28" t="s">
        <v>80</v>
      </c>
    </row>
    <row r="1409" spans="1:89" x14ac:dyDescent="0.35">
      <c r="A1409">
        <v>1408</v>
      </c>
      <c r="B1409">
        <v>89</v>
      </c>
      <c r="C1409" s="21" t="s">
        <v>258</v>
      </c>
      <c r="D1409" s="11">
        <v>3.3299484758959612</v>
      </c>
      <c r="E1409" s="12">
        <v>0.40788137556274712</v>
      </c>
      <c r="F1409" s="7">
        <v>8.1640120765545792</v>
      </c>
      <c r="G1409" s="8">
        <v>0</v>
      </c>
      <c r="H1409" s="9">
        <v>0</v>
      </c>
      <c r="I1409" s="9">
        <v>0</v>
      </c>
      <c r="J1409" s="9">
        <v>1</v>
      </c>
      <c r="K1409" s="9">
        <v>0</v>
      </c>
      <c r="L1409" s="8">
        <v>6184</v>
      </c>
      <c r="M1409" s="9">
        <v>16</v>
      </c>
      <c r="N1409" s="9">
        <f t="shared" si="221"/>
        <v>6167</v>
      </c>
      <c r="O1409" s="9">
        <f t="shared" si="222"/>
        <v>36</v>
      </c>
      <c r="P1409" s="7">
        <v>15</v>
      </c>
      <c r="Q1409" s="7">
        <v>5.008</v>
      </c>
      <c r="R1409" s="9">
        <v>0</v>
      </c>
      <c r="S1409" s="9">
        <v>1</v>
      </c>
      <c r="T1409" s="9">
        <v>1</v>
      </c>
      <c r="U1409" s="9">
        <v>0</v>
      </c>
      <c r="V1409" s="9">
        <v>0</v>
      </c>
      <c r="W1409" s="25">
        <v>0</v>
      </c>
      <c r="X1409" s="9">
        <v>0</v>
      </c>
      <c r="Y1409" s="9">
        <v>0</v>
      </c>
      <c r="Z1409" s="25">
        <v>1</v>
      </c>
      <c r="AA1409" s="9">
        <v>0</v>
      </c>
      <c r="AB1409" s="25">
        <v>1</v>
      </c>
      <c r="AC1409" s="17">
        <v>1979</v>
      </c>
      <c r="AD1409" s="27">
        <f t="shared" si="239"/>
        <v>1.75E-3</v>
      </c>
      <c r="AE1409" s="27">
        <f t="shared" si="239"/>
        <v>1.75E-3</v>
      </c>
      <c r="AF1409" s="27">
        <f t="shared" si="240"/>
        <v>0.6855</v>
      </c>
      <c r="AG1409" s="34">
        <v>0.311</v>
      </c>
      <c r="AH1409" s="33" t="s">
        <v>87</v>
      </c>
      <c r="AI1409" s="15" t="s">
        <v>87</v>
      </c>
      <c r="AJ1409">
        <v>0.54800000000000004</v>
      </c>
      <c r="AK1409" s="31">
        <f t="shared" si="234"/>
        <v>0.45199999999999996</v>
      </c>
      <c r="AL1409" t="s">
        <v>87</v>
      </c>
      <c r="AM1409" s="31" t="s">
        <v>87</v>
      </c>
      <c r="AN1409">
        <v>0</v>
      </c>
      <c r="AO1409" s="15">
        <v>1</v>
      </c>
      <c r="AP1409" t="s">
        <v>87</v>
      </c>
      <c r="AQ1409" s="15" t="s">
        <v>87</v>
      </c>
      <c r="AR1409" s="15" t="s">
        <v>129</v>
      </c>
      <c r="AS1409">
        <v>1</v>
      </c>
      <c r="AT1409">
        <v>0</v>
      </c>
      <c r="AU1409">
        <v>0</v>
      </c>
      <c r="AV1409">
        <v>0</v>
      </c>
      <c r="AW1409">
        <v>0</v>
      </c>
      <c r="AX1409">
        <v>0</v>
      </c>
      <c r="AY1409" s="15">
        <v>0</v>
      </c>
      <c r="AZ1409">
        <v>1</v>
      </c>
      <c r="BA1409">
        <v>0</v>
      </c>
      <c r="BB1409" s="15">
        <v>0</v>
      </c>
      <c r="BC1409">
        <v>19538</v>
      </c>
      <c r="BD1409">
        <v>1876</v>
      </c>
      <c r="BE1409" s="21">
        <v>0.92100000000000004</v>
      </c>
      <c r="BF1409" s="21">
        <v>25</v>
      </c>
      <c r="BG1409">
        <v>1</v>
      </c>
      <c r="BH1409">
        <v>0</v>
      </c>
      <c r="BI1409">
        <v>0</v>
      </c>
      <c r="BJ1409">
        <v>0</v>
      </c>
      <c r="BK1409">
        <v>0</v>
      </c>
      <c r="BL1409" s="15">
        <v>0</v>
      </c>
      <c r="BM1409">
        <v>1</v>
      </c>
      <c r="BN1409">
        <v>0</v>
      </c>
      <c r="BO1409">
        <v>0</v>
      </c>
      <c r="BP1409" s="15">
        <v>0</v>
      </c>
      <c r="BQ1409">
        <v>0</v>
      </c>
      <c r="BR1409">
        <v>0</v>
      </c>
      <c r="BS1409" s="15">
        <v>0</v>
      </c>
      <c r="BT1409">
        <v>0</v>
      </c>
      <c r="BU1409">
        <v>0</v>
      </c>
      <c r="BV1409">
        <v>1</v>
      </c>
      <c r="BW1409">
        <v>0</v>
      </c>
      <c r="BX1409">
        <v>1</v>
      </c>
      <c r="BY1409">
        <v>0</v>
      </c>
      <c r="BZ1409">
        <v>1</v>
      </c>
      <c r="CA1409">
        <v>1</v>
      </c>
      <c r="CB1409">
        <v>0</v>
      </c>
      <c r="CC1409">
        <v>0</v>
      </c>
      <c r="CD1409">
        <v>0</v>
      </c>
      <c r="CE1409" s="15">
        <v>0</v>
      </c>
      <c r="CF1409">
        <v>1.02</v>
      </c>
      <c r="CG1409">
        <v>494</v>
      </c>
      <c r="CH1409">
        <v>1</v>
      </c>
      <c r="CI1409">
        <v>0</v>
      </c>
      <c r="CJ1409">
        <v>29</v>
      </c>
      <c r="CK1409" s="28" t="s">
        <v>80</v>
      </c>
    </row>
    <row r="1410" spans="1:89" x14ac:dyDescent="0.35">
      <c r="A1410">
        <v>1409</v>
      </c>
      <c r="B1410">
        <v>89</v>
      </c>
      <c r="C1410" s="21" t="s">
        <v>258</v>
      </c>
      <c r="D1410" s="11">
        <v>2.589864035331479</v>
      </c>
      <c r="E1410" s="12">
        <v>0.35536383863170251</v>
      </c>
      <c r="F1410" s="7">
        <v>7.2879222751069026</v>
      </c>
      <c r="G1410" s="8">
        <v>0</v>
      </c>
      <c r="H1410" s="9">
        <v>0</v>
      </c>
      <c r="I1410" s="9">
        <v>0</v>
      </c>
      <c r="J1410" s="9">
        <v>1</v>
      </c>
      <c r="K1410" s="9">
        <v>0</v>
      </c>
      <c r="L1410" s="8">
        <v>6184</v>
      </c>
      <c r="M1410" s="9">
        <v>16</v>
      </c>
      <c r="N1410" s="9">
        <f t="shared" ref="N1410:N1473" si="241">L1410-M1410-1</f>
        <v>6167</v>
      </c>
      <c r="O1410" s="9">
        <f t="shared" ref="O1410:O1473" si="242">COUNTIF(B:B,B1410)</f>
        <v>36</v>
      </c>
      <c r="P1410" s="7">
        <v>17</v>
      </c>
      <c r="Q1410" s="7">
        <v>5.008</v>
      </c>
      <c r="R1410" s="9">
        <v>0</v>
      </c>
      <c r="S1410" s="9">
        <v>1</v>
      </c>
      <c r="T1410" s="9">
        <v>1</v>
      </c>
      <c r="U1410" s="9">
        <v>0</v>
      </c>
      <c r="V1410" s="9">
        <v>0</v>
      </c>
      <c r="W1410" s="25">
        <v>0</v>
      </c>
      <c r="X1410" s="9">
        <v>0</v>
      </c>
      <c r="Y1410" s="9">
        <v>0</v>
      </c>
      <c r="Z1410" s="25">
        <v>1</v>
      </c>
      <c r="AA1410" s="9">
        <v>0</v>
      </c>
      <c r="AB1410" s="25">
        <v>1</v>
      </c>
      <c r="AC1410" s="17">
        <v>1979</v>
      </c>
      <c r="AD1410" s="27">
        <f t="shared" si="239"/>
        <v>1.75E-3</v>
      </c>
      <c r="AE1410" s="27">
        <f t="shared" si="239"/>
        <v>1.75E-3</v>
      </c>
      <c r="AF1410" s="27">
        <f t="shared" si="240"/>
        <v>0.6855</v>
      </c>
      <c r="AG1410" s="34">
        <v>0.311</v>
      </c>
      <c r="AH1410" s="33" t="s">
        <v>87</v>
      </c>
      <c r="AI1410" s="15" t="s">
        <v>87</v>
      </c>
      <c r="AJ1410">
        <v>0.54800000000000004</v>
      </c>
      <c r="AK1410" s="31">
        <f t="shared" si="234"/>
        <v>0.45199999999999996</v>
      </c>
      <c r="AL1410" t="s">
        <v>87</v>
      </c>
      <c r="AM1410" s="31" t="s">
        <v>87</v>
      </c>
      <c r="AN1410">
        <v>0</v>
      </c>
      <c r="AO1410" s="15">
        <v>1</v>
      </c>
      <c r="AP1410" t="s">
        <v>87</v>
      </c>
      <c r="AQ1410" s="15" t="s">
        <v>87</v>
      </c>
      <c r="AR1410" s="15" t="s">
        <v>129</v>
      </c>
      <c r="AS1410">
        <v>1</v>
      </c>
      <c r="AT1410">
        <v>0</v>
      </c>
      <c r="AU1410">
        <v>0</v>
      </c>
      <c r="AV1410">
        <v>0</v>
      </c>
      <c r="AW1410">
        <v>0</v>
      </c>
      <c r="AX1410">
        <v>0</v>
      </c>
      <c r="AY1410" s="15">
        <v>0</v>
      </c>
      <c r="AZ1410">
        <v>1</v>
      </c>
      <c r="BA1410">
        <v>0</v>
      </c>
      <c r="BB1410" s="15">
        <v>0</v>
      </c>
      <c r="BC1410">
        <v>19538</v>
      </c>
      <c r="BD1410">
        <v>1876</v>
      </c>
      <c r="BE1410" s="21">
        <v>0.92100000000000004</v>
      </c>
      <c r="BF1410" s="21">
        <v>25</v>
      </c>
      <c r="BG1410">
        <v>1</v>
      </c>
      <c r="BH1410">
        <v>0</v>
      </c>
      <c r="BI1410">
        <v>0</v>
      </c>
      <c r="BJ1410">
        <v>0</v>
      </c>
      <c r="BK1410">
        <v>0</v>
      </c>
      <c r="BL1410" s="15">
        <v>0</v>
      </c>
      <c r="BM1410">
        <v>1</v>
      </c>
      <c r="BN1410">
        <v>0</v>
      </c>
      <c r="BO1410">
        <v>0</v>
      </c>
      <c r="BP1410" s="15">
        <v>0</v>
      </c>
      <c r="BQ1410">
        <v>0</v>
      </c>
      <c r="BR1410">
        <v>0</v>
      </c>
      <c r="BS1410" s="15">
        <v>0</v>
      </c>
      <c r="BT1410">
        <v>0</v>
      </c>
      <c r="BU1410">
        <v>0</v>
      </c>
      <c r="BV1410">
        <v>1</v>
      </c>
      <c r="BW1410">
        <v>0</v>
      </c>
      <c r="BX1410">
        <v>1</v>
      </c>
      <c r="BY1410">
        <v>0</v>
      </c>
      <c r="BZ1410">
        <v>1</v>
      </c>
      <c r="CA1410">
        <v>1</v>
      </c>
      <c r="CB1410">
        <v>0</v>
      </c>
      <c r="CC1410">
        <v>0</v>
      </c>
      <c r="CD1410">
        <v>0</v>
      </c>
      <c r="CE1410" s="15">
        <v>0</v>
      </c>
      <c r="CF1410">
        <v>1.02</v>
      </c>
      <c r="CG1410">
        <v>494</v>
      </c>
      <c r="CH1410">
        <v>1</v>
      </c>
      <c r="CI1410">
        <v>0</v>
      </c>
      <c r="CJ1410">
        <v>29</v>
      </c>
      <c r="CK1410" s="28" t="s">
        <v>80</v>
      </c>
    </row>
    <row r="1411" spans="1:89" x14ac:dyDescent="0.35">
      <c r="A1411">
        <v>1410</v>
      </c>
      <c r="B1411">
        <v>89</v>
      </c>
      <c r="C1411" s="21" t="s">
        <v>258</v>
      </c>
      <c r="D1411" s="11">
        <v>2.3718711365578131</v>
      </c>
      <c r="E1411" s="12">
        <v>0.92798928988291918</v>
      </c>
      <c r="F1411" s="7">
        <v>2.5559251194128141</v>
      </c>
      <c r="G1411" s="8">
        <v>0</v>
      </c>
      <c r="H1411" s="9">
        <v>0</v>
      </c>
      <c r="I1411" s="9">
        <v>0</v>
      </c>
      <c r="J1411" s="9">
        <v>1</v>
      </c>
      <c r="K1411" s="9">
        <v>0</v>
      </c>
      <c r="L1411" s="8">
        <v>6184</v>
      </c>
      <c r="M1411" s="9">
        <v>18</v>
      </c>
      <c r="N1411" s="9">
        <f t="shared" si="241"/>
        <v>6165</v>
      </c>
      <c r="O1411" s="9">
        <f t="shared" si="242"/>
        <v>36</v>
      </c>
      <c r="P1411" s="7">
        <v>13</v>
      </c>
      <c r="Q1411" s="7">
        <v>5.008</v>
      </c>
      <c r="R1411" s="9">
        <v>0</v>
      </c>
      <c r="S1411" s="9">
        <v>1</v>
      </c>
      <c r="T1411" s="9">
        <v>1</v>
      </c>
      <c r="U1411" s="9">
        <v>0</v>
      </c>
      <c r="V1411" s="9">
        <v>0</v>
      </c>
      <c r="W1411" s="25">
        <v>0</v>
      </c>
      <c r="X1411" s="9">
        <v>0</v>
      </c>
      <c r="Y1411" s="9">
        <v>0</v>
      </c>
      <c r="Z1411" s="25">
        <v>1</v>
      </c>
      <c r="AA1411" s="9">
        <v>0</v>
      </c>
      <c r="AB1411" s="25">
        <v>1</v>
      </c>
      <c r="AC1411" s="17">
        <v>1979</v>
      </c>
      <c r="AD1411" s="27">
        <f t="shared" si="239"/>
        <v>1.75E-3</v>
      </c>
      <c r="AE1411" s="27">
        <f t="shared" si="239"/>
        <v>1.75E-3</v>
      </c>
      <c r="AF1411" s="27">
        <f t="shared" si="240"/>
        <v>0.6855</v>
      </c>
      <c r="AG1411" s="34">
        <v>0.311</v>
      </c>
      <c r="AH1411" s="33" t="s">
        <v>87</v>
      </c>
      <c r="AI1411" s="15" t="s">
        <v>87</v>
      </c>
      <c r="AJ1411">
        <v>0.54800000000000004</v>
      </c>
      <c r="AK1411" s="31">
        <f t="shared" si="234"/>
        <v>0.45199999999999996</v>
      </c>
      <c r="AL1411" t="s">
        <v>87</v>
      </c>
      <c r="AM1411" s="31" t="s">
        <v>87</v>
      </c>
      <c r="AN1411">
        <v>0</v>
      </c>
      <c r="AO1411" s="15">
        <v>1</v>
      </c>
      <c r="AP1411" t="s">
        <v>87</v>
      </c>
      <c r="AQ1411" s="15" t="s">
        <v>87</v>
      </c>
      <c r="AR1411" s="15" t="s">
        <v>129</v>
      </c>
      <c r="AS1411">
        <v>1</v>
      </c>
      <c r="AT1411">
        <v>0</v>
      </c>
      <c r="AU1411">
        <v>0</v>
      </c>
      <c r="AV1411">
        <v>0</v>
      </c>
      <c r="AW1411">
        <v>0</v>
      </c>
      <c r="AX1411">
        <v>0</v>
      </c>
      <c r="AY1411" s="15">
        <v>0</v>
      </c>
      <c r="AZ1411">
        <v>1</v>
      </c>
      <c r="BA1411">
        <v>0</v>
      </c>
      <c r="BB1411" s="15">
        <v>0</v>
      </c>
      <c r="BC1411">
        <v>19538</v>
      </c>
      <c r="BD1411">
        <v>1876</v>
      </c>
      <c r="BE1411" s="21">
        <v>0.92100000000000004</v>
      </c>
      <c r="BF1411" s="21">
        <v>25</v>
      </c>
      <c r="BG1411">
        <v>1</v>
      </c>
      <c r="BH1411">
        <v>0</v>
      </c>
      <c r="BI1411">
        <v>0</v>
      </c>
      <c r="BJ1411">
        <v>0</v>
      </c>
      <c r="BK1411">
        <v>0</v>
      </c>
      <c r="BL1411" s="15">
        <v>0</v>
      </c>
      <c r="BM1411">
        <v>1</v>
      </c>
      <c r="BN1411">
        <v>0</v>
      </c>
      <c r="BO1411">
        <v>0</v>
      </c>
      <c r="BP1411" s="15">
        <v>0</v>
      </c>
      <c r="BQ1411">
        <v>0</v>
      </c>
      <c r="BR1411">
        <v>0</v>
      </c>
      <c r="BS1411" s="15">
        <v>0</v>
      </c>
      <c r="BT1411">
        <v>0</v>
      </c>
      <c r="BU1411">
        <v>0</v>
      </c>
      <c r="BV1411">
        <v>1</v>
      </c>
      <c r="BW1411">
        <v>0</v>
      </c>
      <c r="BX1411">
        <v>1</v>
      </c>
      <c r="BY1411">
        <v>0</v>
      </c>
      <c r="BZ1411">
        <v>1</v>
      </c>
      <c r="CA1411">
        <v>1</v>
      </c>
      <c r="CB1411">
        <v>0</v>
      </c>
      <c r="CC1411">
        <v>0</v>
      </c>
      <c r="CD1411">
        <v>0</v>
      </c>
      <c r="CE1411" s="15">
        <v>0</v>
      </c>
      <c r="CF1411">
        <v>1.02</v>
      </c>
      <c r="CG1411">
        <v>494</v>
      </c>
      <c r="CH1411">
        <v>1</v>
      </c>
      <c r="CI1411">
        <v>0</v>
      </c>
      <c r="CJ1411">
        <v>29</v>
      </c>
      <c r="CK1411" s="28" t="s">
        <v>80</v>
      </c>
    </row>
    <row r="1412" spans="1:89" x14ac:dyDescent="0.35">
      <c r="A1412">
        <v>1411</v>
      </c>
      <c r="B1412">
        <v>89</v>
      </c>
      <c r="C1412" s="21" t="s">
        <v>258</v>
      </c>
      <c r="D1412" s="11">
        <v>2.1763181955584132</v>
      </c>
      <c r="E1412" s="12">
        <v>0.68509025610048746</v>
      </c>
      <c r="F1412" s="7">
        <v>3.1766882920594268</v>
      </c>
      <c r="G1412" s="8">
        <v>0</v>
      </c>
      <c r="H1412" s="9">
        <v>0</v>
      </c>
      <c r="I1412" s="9">
        <v>0</v>
      </c>
      <c r="J1412" s="9">
        <v>1</v>
      </c>
      <c r="K1412" s="9">
        <v>0</v>
      </c>
      <c r="L1412" s="8">
        <v>6184</v>
      </c>
      <c r="M1412" s="9">
        <v>18</v>
      </c>
      <c r="N1412" s="9">
        <f t="shared" si="241"/>
        <v>6165</v>
      </c>
      <c r="O1412" s="9">
        <f t="shared" si="242"/>
        <v>36</v>
      </c>
      <c r="P1412" s="7">
        <v>13</v>
      </c>
      <c r="Q1412" s="7">
        <v>5.008</v>
      </c>
      <c r="R1412" s="9">
        <v>0</v>
      </c>
      <c r="S1412" s="9">
        <v>1</v>
      </c>
      <c r="T1412" s="9">
        <v>1</v>
      </c>
      <c r="U1412" s="9">
        <v>0</v>
      </c>
      <c r="V1412" s="9">
        <v>0</v>
      </c>
      <c r="W1412" s="25">
        <v>0</v>
      </c>
      <c r="X1412" s="9">
        <v>0</v>
      </c>
      <c r="Y1412" s="9">
        <v>0</v>
      </c>
      <c r="Z1412" s="25">
        <v>1</v>
      </c>
      <c r="AA1412" s="9">
        <v>0</v>
      </c>
      <c r="AB1412" s="25">
        <v>1</v>
      </c>
      <c r="AC1412" s="17">
        <v>1979</v>
      </c>
      <c r="AD1412" s="27">
        <f t="shared" si="239"/>
        <v>1.75E-3</v>
      </c>
      <c r="AE1412" s="27">
        <f t="shared" si="239"/>
        <v>1.75E-3</v>
      </c>
      <c r="AF1412" s="27">
        <f t="shared" si="240"/>
        <v>0.6855</v>
      </c>
      <c r="AG1412" s="34">
        <v>0.311</v>
      </c>
      <c r="AH1412" s="33" t="s">
        <v>87</v>
      </c>
      <c r="AI1412" s="15" t="s">
        <v>87</v>
      </c>
      <c r="AJ1412">
        <v>0.54800000000000004</v>
      </c>
      <c r="AK1412" s="31">
        <f t="shared" si="234"/>
        <v>0.45199999999999996</v>
      </c>
      <c r="AL1412" t="s">
        <v>87</v>
      </c>
      <c r="AM1412" s="31" t="s">
        <v>87</v>
      </c>
      <c r="AN1412">
        <v>0</v>
      </c>
      <c r="AO1412" s="15">
        <v>1</v>
      </c>
      <c r="AP1412" t="s">
        <v>87</v>
      </c>
      <c r="AQ1412" s="15" t="s">
        <v>87</v>
      </c>
      <c r="AR1412" s="15" t="s">
        <v>129</v>
      </c>
      <c r="AS1412">
        <v>1</v>
      </c>
      <c r="AT1412">
        <v>0</v>
      </c>
      <c r="AU1412">
        <v>0</v>
      </c>
      <c r="AV1412">
        <v>0</v>
      </c>
      <c r="AW1412">
        <v>0</v>
      </c>
      <c r="AX1412">
        <v>0</v>
      </c>
      <c r="AY1412" s="15">
        <v>0</v>
      </c>
      <c r="AZ1412">
        <v>1</v>
      </c>
      <c r="BA1412">
        <v>0</v>
      </c>
      <c r="BB1412" s="15">
        <v>0</v>
      </c>
      <c r="BC1412">
        <v>19538</v>
      </c>
      <c r="BD1412">
        <v>1876</v>
      </c>
      <c r="BE1412" s="21">
        <v>0.92100000000000004</v>
      </c>
      <c r="BF1412" s="21">
        <v>25</v>
      </c>
      <c r="BG1412">
        <v>1</v>
      </c>
      <c r="BH1412">
        <v>0</v>
      </c>
      <c r="BI1412">
        <v>0</v>
      </c>
      <c r="BJ1412">
        <v>0</v>
      </c>
      <c r="BK1412">
        <v>0</v>
      </c>
      <c r="BL1412" s="15">
        <v>0</v>
      </c>
      <c r="BM1412">
        <v>1</v>
      </c>
      <c r="BN1412">
        <v>0</v>
      </c>
      <c r="BO1412">
        <v>0</v>
      </c>
      <c r="BP1412" s="15">
        <v>0</v>
      </c>
      <c r="BQ1412">
        <v>0</v>
      </c>
      <c r="BR1412">
        <v>0</v>
      </c>
      <c r="BS1412" s="15">
        <v>0</v>
      </c>
      <c r="BT1412">
        <v>0</v>
      </c>
      <c r="BU1412">
        <v>0</v>
      </c>
      <c r="BV1412">
        <v>1</v>
      </c>
      <c r="BW1412">
        <v>0</v>
      </c>
      <c r="BX1412">
        <v>1</v>
      </c>
      <c r="BY1412">
        <v>0</v>
      </c>
      <c r="BZ1412">
        <v>1</v>
      </c>
      <c r="CA1412">
        <v>1</v>
      </c>
      <c r="CB1412">
        <v>0</v>
      </c>
      <c r="CC1412">
        <v>0</v>
      </c>
      <c r="CD1412">
        <v>0</v>
      </c>
      <c r="CE1412" s="15">
        <v>0</v>
      </c>
      <c r="CF1412">
        <v>1.02</v>
      </c>
      <c r="CG1412">
        <v>494</v>
      </c>
      <c r="CH1412">
        <v>1</v>
      </c>
      <c r="CI1412">
        <v>0</v>
      </c>
      <c r="CJ1412">
        <v>29</v>
      </c>
      <c r="CK1412" s="28" t="s">
        <v>80</v>
      </c>
    </row>
    <row r="1413" spans="1:89" x14ac:dyDescent="0.35">
      <c r="A1413">
        <v>1412</v>
      </c>
      <c r="B1413">
        <v>89</v>
      </c>
      <c r="C1413" s="21" t="s">
        <v>258</v>
      </c>
      <c r="D1413" s="11">
        <v>3.056947547855327</v>
      </c>
      <c r="E1413" s="12">
        <v>0.41113143968559301</v>
      </c>
      <c r="F1413" s="7">
        <v>7.4354506923457002</v>
      </c>
      <c r="G1413" s="8">
        <v>0</v>
      </c>
      <c r="H1413" s="9">
        <v>0</v>
      </c>
      <c r="I1413" s="9">
        <v>0</v>
      </c>
      <c r="J1413" s="9">
        <v>1</v>
      </c>
      <c r="K1413" s="9">
        <v>0</v>
      </c>
      <c r="L1413" s="8">
        <v>6184</v>
      </c>
      <c r="M1413" s="9">
        <v>18</v>
      </c>
      <c r="N1413" s="9">
        <f t="shared" si="241"/>
        <v>6165</v>
      </c>
      <c r="O1413" s="9">
        <f t="shared" si="242"/>
        <v>36</v>
      </c>
      <c r="P1413" s="7">
        <v>15</v>
      </c>
      <c r="Q1413" s="7">
        <v>5.008</v>
      </c>
      <c r="R1413" s="9">
        <v>0</v>
      </c>
      <c r="S1413" s="9">
        <v>1</v>
      </c>
      <c r="T1413" s="9">
        <v>1</v>
      </c>
      <c r="U1413" s="9">
        <v>0</v>
      </c>
      <c r="V1413" s="9">
        <v>0</v>
      </c>
      <c r="W1413" s="25">
        <v>0</v>
      </c>
      <c r="X1413" s="9">
        <v>0</v>
      </c>
      <c r="Y1413" s="9">
        <v>0</v>
      </c>
      <c r="Z1413" s="25">
        <v>1</v>
      </c>
      <c r="AA1413" s="9">
        <v>0</v>
      </c>
      <c r="AB1413" s="25">
        <v>1</v>
      </c>
      <c r="AC1413" s="17">
        <v>1979</v>
      </c>
      <c r="AD1413" s="27">
        <f t="shared" si="239"/>
        <v>1.75E-3</v>
      </c>
      <c r="AE1413" s="27">
        <f t="shared" si="239"/>
        <v>1.75E-3</v>
      </c>
      <c r="AF1413" s="27">
        <f t="shared" si="240"/>
        <v>0.6855</v>
      </c>
      <c r="AG1413" s="34">
        <v>0.311</v>
      </c>
      <c r="AH1413" s="33" t="s">
        <v>87</v>
      </c>
      <c r="AI1413" s="15" t="s">
        <v>87</v>
      </c>
      <c r="AJ1413">
        <v>0.54800000000000004</v>
      </c>
      <c r="AK1413" s="31">
        <f t="shared" si="234"/>
        <v>0.45199999999999996</v>
      </c>
      <c r="AL1413" t="s">
        <v>87</v>
      </c>
      <c r="AM1413" s="31" t="s">
        <v>87</v>
      </c>
      <c r="AN1413">
        <v>0</v>
      </c>
      <c r="AO1413" s="15">
        <v>1</v>
      </c>
      <c r="AP1413" t="s">
        <v>87</v>
      </c>
      <c r="AQ1413" s="15" t="s">
        <v>87</v>
      </c>
      <c r="AR1413" s="15" t="s">
        <v>129</v>
      </c>
      <c r="AS1413">
        <v>1</v>
      </c>
      <c r="AT1413">
        <v>0</v>
      </c>
      <c r="AU1413">
        <v>0</v>
      </c>
      <c r="AV1413">
        <v>0</v>
      </c>
      <c r="AW1413">
        <v>0</v>
      </c>
      <c r="AX1413">
        <v>0</v>
      </c>
      <c r="AY1413" s="15">
        <v>0</v>
      </c>
      <c r="AZ1413">
        <v>1</v>
      </c>
      <c r="BA1413">
        <v>0</v>
      </c>
      <c r="BB1413" s="15">
        <v>0</v>
      </c>
      <c r="BC1413">
        <v>19538</v>
      </c>
      <c r="BD1413">
        <v>1876</v>
      </c>
      <c r="BE1413" s="56">
        <v>0.92100000000000004</v>
      </c>
      <c r="BF1413" s="56">
        <v>25</v>
      </c>
      <c r="BG1413">
        <v>1</v>
      </c>
      <c r="BH1413">
        <v>0</v>
      </c>
      <c r="BI1413">
        <v>0</v>
      </c>
      <c r="BJ1413">
        <v>0</v>
      </c>
      <c r="BK1413">
        <v>0</v>
      </c>
      <c r="BL1413" s="15">
        <v>0</v>
      </c>
      <c r="BM1413">
        <v>1</v>
      </c>
      <c r="BN1413">
        <v>0</v>
      </c>
      <c r="BO1413">
        <v>0</v>
      </c>
      <c r="BP1413" s="15">
        <v>0</v>
      </c>
      <c r="BQ1413">
        <v>0</v>
      </c>
      <c r="BR1413">
        <v>0</v>
      </c>
      <c r="BS1413" s="15">
        <v>0</v>
      </c>
      <c r="BT1413">
        <v>0</v>
      </c>
      <c r="BU1413">
        <v>0</v>
      </c>
      <c r="BV1413">
        <v>1</v>
      </c>
      <c r="BW1413">
        <v>0</v>
      </c>
      <c r="BX1413">
        <v>1</v>
      </c>
      <c r="BY1413">
        <v>0</v>
      </c>
      <c r="BZ1413">
        <v>1</v>
      </c>
      <c r="CA1413">
        <v>1</v>
      </c>
      <c r="CB1413">
        <v>0</v>
      </c>
      <c r="CC1413">
        <v>0</v>
      </c>
      <c r="CD1413">
        <v>0</v>
      </c>
      <c r="CE1413" s="15">
        <v>0</v>
      </c>
      <c r="CF1413">
        <v>1.02</v>
      </c>
      <c r="CG1413">
        <v>494</v>
      </c>
      <c r="CH1413">
        <v>1</v>
      </c>
      <c r="CI1413">
        <v>0</v>
      </c>
      <c r="CJ1413">
        <v>29</v>
      </c>
      <c r="CK1413" s="28" t="s">
        <v>80</v>
      </c>
    </row>
    <row r="1414" spans="1:89" x14ac:dyDescent="0.35">
      <c r="A1414">
        <v>1413</v>
      </c>
      <c r="B1414">
        <v>89</v>
      </c>
      <c r="C1414" s="21" t="s">
        <v>258</v>
      </c>
      <c r="D1414" s="11">
        <v>2.3802670112758939</v>
      </c>
      <c r="E1414" s="12">
        <v>0.35975133204010667</v>
      </c>
      <c r="F1414" s="7">
        <v>6.6164230658374077</v>
      </c>
      <c r="G1414" s="8">
        <v>0</v>
      </c>
      <c r="H1414" s="9">
        <v>0</v>
      </c>
      <c r="I1414" s="9">
        <v>0</v>
      </c>
      <c r="J1414" s="9">
        <v>1</v>
      </c>
      <c r="K1414" s="9">
        <v>0</v>
      </c>
      <c r="L1414" s="8">
        <v>6184</v>
      </c>
      <c r="M1414" s="9">
        <v>18</v>
      </c>
      <c r="N1414" s="9">
        <f t="shared" si="241"/>
        <v>6165</v>
      </c>
      <c r="O1414" s="9">
        <f t="shared" si="242"/>
        <v>36</v>
      </c>
      <c r="P1414" s="7">
        <v>17</v>
      </c>
      <c r="Q1414" s="7">
        <v>5.008</v>
      </c>
      <c r="R1414" s="9">
        <v>0</v>
      </c>
      <c r="S1414" s="9">
        <v>1</v>
      </c>
      <c r="T1414" s="9">
        <v>1</v>
      </c>
      <c r="U1414" s="9">
        <v>0</v>
      </c>
      <c r="V1414" s="9">
        <v>0</v>
      </c>
      <c r="W1414" s="25">
        <v>0</v>
      </c>
      <c r="X1414" s="9">
        <v>0</v>
      </c>
      <c r="Y1414" s="9">
        <v>0</v>
      </c>
      <c r="Z1414" s="25">
        <v>1</v>
      </c>
      <c r="AA1414" s="9">
        <v>0</v>
      </c>
      <c r="AB1414" s="25">
        <v>1</v>
      </c>
      <c r="AC1414" s="17">
        <v>1979</v>
      </c>
      <c r="AD1414" s="27">
        <f t="shared" si="239"/>
        <v>1.75E-3</v>
      </c>
      <c r="AE1414" s="27">
        <f t="shared" si="239"/>
        <v>1.75E-3</v>
      </c>
      <c r="AF1414" s="27">
        <f t="shared" si="240"/>
        <v>0.6855</v>
      </c>
      <c r="AG1414" s="34">
        <v>0.311</v>
      </c>
      <c r="AH1414" s="33" t="s">
        <v>87</v>
      </c>
      <c r="AI1414" s="15" t="s">
        <v>87</v>
      </c>
      <c r="AJ1414">
        <v>0.54800000000000004</v>
      </c>
      <c r="AK1414" s="31">
        <f t="shared" si="234"/>
        <v>0.45199999999999996</v>
      </c>
      <c r="AL1414" t="s">
        <v>87</v>
      </c>
      <c r="AM1414" s="31" t="s">
        <v>87</v>
      </c>
      <c r="AN1414">
        <v>0</v>
      </c>
      <c r="AO1414" s="15">
        <v>1</v>
      </c>
      <c r="AP1414" t="s">
        <v>87</v>
      </c>
      <c r="AQ1414" s="15" t="s">
        <v>87</v>
      </c>
      <c r="AR1414" s="15" t="s">
        <v>129</v>
      </c>
      <c r="AS1414">
        <v>1</v>
      </c>
      <c r="AT1414">
        <v>0</v>
      </c>
      <c r="AU1414">
        <v>0</v>
      </c>
      <c r="AV1414">
        <v>0</v>
      </c>
      <c r="AW1414">
        <v>0</v>
      </c>
      <c r="AX1414">
        <v>0</v>
      </c>
      <c r="AY1414" s="15">
        <v>0</v>
      </c>
      <c r="AZ1414">
        <v>1</v>
      </c>
      <c r="BA1414">
        <v>0</v>
      </c>
      <c r="BB1414" s="15">
        <v>0</v>
      </c>
      <c r="BC1414">
        <v>19538</v>
      </c>
      <c r="BD1414">
        <v>1876</v>
      </c>
      <c r="BE1414" s="56">
        <v>0.92100000000000004</v>
      </c>
      <c r="BF1414" s="56">
        <v>25</v>
      </c>
      <c r="BG1414">
        <v>1</v>
      </c>
      <c r="BH1414">
        <v>0</v>
      </c>
      <c r="BI1414">
        <v>0</v>
      </c>
      <c r="BJ1414">
        <v>0</v>
      </c>
      <c r="BK1414">
        <v>0</v>
      </c>
      <c r="BL1414" s="15">
        <v>0</v>
      </c>
      <c r="BM1414">
        <v>1</v>
      </c>
      <c r="BN1414">
        <v>0</v>
      </c>
      <c r="BO1414">
        <v>0</v>
      </c>
      <c r="BP1414" s="15">
        <v>0</v>
      </c>
      <c r="BQ1414">
        <v>0</v>
      </c>
      <c r="BR1414">
        <v>0</v>
      </c>
      <c r="BS1414" s="15">
        <v>0</v>
      </c>
      <c r="BT1414">
        <v>0</v>
      </c>
      <c r="BU1414">
        <v>0</v>
      </c>
      <c r="BV1414">
        <v>1</v>
      </c>
      <c r="BW1414">
        <v>0</v>
      </c>
      <c r="BX1414">
        <v>1</v>
      </c>
      <c r="BY1414">
        <v>0</v>
      </c>
      <c r="BZ1414">
        <v>1</v>
      </c>
      <c r="CA1414">
        <v>1</v>
      </c>
      <c r="CB1414">
        <v>0</v>
      </c>
      <c r="CC1414">
        <v>0</v>
      </c>
      <c r="CD1414">
        <v>0</v>
      </c>
      <c r="CE1414" s="15">
        <v>0</v>
      </c>
      <c r="CF1414">
        <v>1.02</v>
      </c>
      <c r="CG1414">
        <v>494</v>
      </c>
      <c r="CH1414">
        <v>1</v>
      </c>
      <c r="CI1414">
        <v>0</v>
      </c>
      <c r="CJ1414">
        <v>29</v>
      </c>
      <c r="CK1414" s="28" t="s">
        <v>80</v>
      </c>
    </row>
    <row r="1415" spans="1:89" x14ac:dyDescent="0.35">
      <c r="A1415">
        <v>1414</v>
      </c>
      <c r="B1415">
        <v>89</v>
      </c>
      <c r="C1415" s="21" t="s">
        <v>258</v>
      </c>
      <c r="D1415" s="11">
        <v>1.5381701627520841</v>
      </c>
      <c r="E1415" s="12">
        <v>1.3295492698323499</v>
      </c>
      <c r="F1415" s="7">
        <v>1.156910990553994</v>
      </c>
      <c r="G1415" s="8">
        <v>0</v>
      </c>
      <c r="H1415" s="9">
        <v>0</v>
      </c>
      <c r="I1415" s="9">
        <v>0</v>
      </c>
      <c r="J1415" s="9">
        <v>1</v>
      </c>
      <c r="K1415" s="9">
        <v>0</v>
      </c>
      <c r="L1415" s="8">
        <v>6522</v>
      </c>
      <c r="M1415" s="9">
        <v>14</v>
      </c>
      <c r="N1415" s="9">
        <f t="shared" si="241"/>
        <v>6507</v>
      </c>
      <c r="O1415" s="9">
        <f t="shared" si="242"/>
        <v>36</v>
      </c>
      <c r="P1415" s="7">
        <v>13</v>
      </c>
      <c r="Q1415" s="7">
        <v>5.008</v>
      </c>
      <c r="R1415" s="9">
        <v>0</v>
      </c>
      <c r="S1415" s="9">
        <v>1</v>
      </c>
      <c r="T1415" s="9">
        <v>1</v>
      </c>
      <c r="U1415" s="9">
        <v>0</v>
      </c>
      <c r="V1415" s="9">
        <v>0</v>
      </c>
      <c r="W1415" s="25">
        <v>0</v>
      </c>
      <c r="X1415" s="9">
        <v>0</v>
      </c>
      <c r="Y1415" s="9">
        <v>0</v>
      </c>
      <c r="Z1415" s="25">
        <v>1</v>
      </c>
      <c r="AA1415" s="9">
        <v>0</v>
      </c>
      <c r="AB1415" s="25">
        <v>1</v>
      </c>
      <c r="AC1415" s="17">
        <v>1986</v>
      </c>
      <c r="AD1415" s="27">
        <v>1.25E-3</v>
      </c>
      <c r="AE1415" s="27">
        <v>1.25E-3</v>
      </c>
      <c r="AF1415" s="27">
        <f t="shared" si="240"/>
        <v>0.65100000000000002</v>
      </c>
      <c r="AG1415" s="34">
        <v>0.34649999999999997</v>
      </c>
      <c r="AH1415" s="33" t="s">
        <v>87</v>
      </c>
      <c r="AI1415" s="15" t="s">
        <v>87</v>
      </c>
      <c r="AJ1415">
        <v>0.52980000000000005</v>
      </c>
      <c r="AK1415" s="31">
        <f t="shared" si="234"/>
        <v>0.47019999999999995</v>
      </c>
      <c r="AL1415" t="s">
        <v>87</v>
      </c>
      <c r="AM1415" s="31" t="s">
        <v>87</v>
      </c>
      <c r="AN1415">
        <v>0</v>
      </c>
      <c r="AO1415" s="15">
        <v>1</v>
      </c>
      <c r="AP1415" t="s">
        <v>87</v>
      </c>
      <c r="AQ1415" s="15" t="s">
        <v>87</v>
      </c>
      <c r="AR1415" s="15" t="s">
        <v>129</v>
      </c>
      <c r="AS1415">
        <v>1</v>
      </c>
      <c r="AT1415">
        <v>0</v>
      </c>
      <c r="AU1415">
        <v>0</v>
      </c>
      <c r="AV1415">
        <v>0</v>
      </c>
      <c r="AW1415">
        <v>0</v>
      </c>
      <c r="AX1415">
        <v>0</v>
      </c>
      <c r="AY1415" s="15">
        <v>0</v>
      </c>
      <c r="AZ1415">
        <v>1</v>
      </c>
      <c r="BA1415">
        <v>0</v>
      </c>
      <c r="BB1415" s="15">
        <v>0</v>
      </c>
      <c r="BC1415">
        <v>22873</v>
      </c>
      <c r="BD1415">
        <v>1435</v>
      </c>
      <c r="BE1415" s="56">
        <v>0.91900000000000004</v>
      </c>
      <c r="BF1415" s="56">
        <v>32</v>
      </c>
      <c r="BG1415">
        <v>1</v>
      </c>
      <c r="BH1415">
        <v>0</v>
      </c>
      <c r="BI1415">
        <v>0</v>
      </c>
      <c r="BJ1415">
        <v>0</v>
      </c>
      <c r="BK1415">
        <v>0</v>
      </c>
      <c r="BL1415" s="15">
        <v>0</v>
      </c>
      <c r="BM1415">
        <v>1</v>
      </c>
      <c r="BN1415">
        <v>0</v>
      </c>
      <c r="BO1415">
        <v>0</v>
      </c>
      <c r="BP1415" s="15">
        <v>0</v>
      </c>
      <c r="BQ1415">
        <v>0</v>
      </c>
      <c r="BR1415">
        <v>0</v>
      </c>
      <c r="BS1415" s="15">
        <v>0</v>
      </c>
      <c r="BT1415">
        <v>0</v>
      </c>
      <c r="BU1415">
        <v>0</v>
      </c>
      <c r="BV1415">
        <v>1</v>
      </c>
      <c r="BW1415">
        <v>0</v>
      </c>
      <c r="BX1415">
        <v>1</v>
      </c>
      <c r="BY1415">
        <v>0</v>
      </c>
      <c r="BZ1415">
        <v>1</v>
      </c>
      <c r="CA1415">
        <v>1</v>
      </c>
      <c r="CB1415">
        <v>0</v>
      </c>
      <c r="CC1415">
        <v>0</v>
      </c>
      <c r="CD1415">
        <v>0</v>
      </c>
      <c r="CE1415" s="15">
        <v>0</v>
      </c>
      <c r="CF1415">
        <v>1.02</v>
      </c>
      <c r="CG1415">
        <v>494</v>
      </c>
      <c r="CH1415">
        <v>1</v>
      </c>
      <c r="CI1415">
        <v>0</v>
      </c>
      <c r="CJ1415">
        <v>29</v>
      </c>
      <c r="CK1415" s="28" t="s">
        <v>80</v>
      </c>
    </row>
    <row r="1416" spans="1:89" x14ac:dyDescent="0.35">
      <c r="A1416">
        <v>1415</v>
      </c>
      <c r="B1416">
        <v>89</v>
      </c>
      <c r="C1416" s="21" t="s">
        <v>258</v>
      </c>
      <c r="D1416" s="11">
        <v>4.5944549199430584</v>
      </c>
      <c r="E1416" s="12">
        <v>1.099484672376001</v>
      </c>
      <c r="F1416" s="7">
        <v>4.1787348522234344</v>
      </c>
      <c r="G1416" s="8">
        <v>0</v>
      </c>
      <c r="H1416" s="9">
        <v>0</v>
      </c>
      <c r="I1416" s="9">
        <v>0</v>
      </c>
      <c r="J1416" s="9">
        <v>1</v>
      </c>
      <c r="K1416" s="9">
        <v>0</v>
      </c>
      <c r="L1416" s="8">
        <v>6522</v>
      </c>
      <c r="M1416" s="9">
        <v>14</v>
      </c>
      <c r="N1416" s="9">
        <f t="shared" si="241"/>
        <v>6507</v>
      </c>
      <c r="O1416" s="9">
        <f t="shared" si="242"/>
        <v>36</v>
      </c>
      <c r="P1416" s="7">
        <v>13</v>
      </c>
      <c r="Q1416" s="7">
        <v>5.008</v>
      </c>
      <c r="R1416" s="9">
        <v>0</v>
      </c>
      <c r="S1416" s="9">
        <v>1</v>
      </c>
      <c r="T1416" s="9">
        <v>1</v>
      </c>
      <c r="U1416" s="9">
        <v>0</v>
      </c>
      <c r="V1416" s="9">
        <v>0</v>
      </c>
      <c r="W1416" s="25">
        <v>0</v>
      </c>
      <c r="X1416" s="9">
        <v>0</v>
      </c>
      <c r="Y1416" s="9">
        <v>0</v>
      </c>
      <c r="Z1416" s="25">
        <v>1</v>
      </c>
      <c r="AA1416" s="9">
        <v>0</v>
      </c>
      <c r="AB1416" s="25">
        <v>1</v>
      </c>
      <c r="AC1416" s="17">
        <v>1986</v>
      </c>
      <c r="AD1416" s="27">
        <v>1.25E-3</v>
      </c>
      <c r="AE1416" s="27">
        <v>1.25E-3</v>
      </c>
      <c r="AF1416" s="27">
        <f t="shared" si="240"/>
        <v>0.65100000000000002</v>
      </c>
      <c r="AG1416" s="34">
        <v>0.34649999999999997</v>
      </c>
      <c r="AH1416" s="33" t="s">
        <v>87</v>
      </c>
      <c r="AI1416" s="15" t="s">
        <v>87</v>
      </c>
      <c r="AJ1416">
        <v>0.52980000000000005</v>
      </c>
      <c r="AK1416" s="31">
        <f t="shared" si="234"/>
        <v>0.47019999999999995</v>
      </c>
      <c r="AL1416" t="s">
        <v>87</v>
      </c>
      <c r="AM1416" s="31" t="s">
        <v>87</v>
      </c>
      <c r="AN1416">
        <v>0</v>
      </c>
      <c r="AO1416" s="15">
        <v>1</v>
      </c>
      <c r="AP1416" t="s">
        <v>87</v>
      </c>
      <c r="AQ1416" s="15" t="s">
        <v>87</v>
      </c>
      <c r="AR1416" s="15" t="s">
        <v>129</v>
      </c>
      <c r="AS1416">
        <v>1</v>
      </c>
      <c r="AT1416">
        <v>0</v>
      </c>
      <c r="AU1416">
        <v>0</v>
      </c>
      <c r="AV1416">
        <v>0</v>
      </c>
      <c r="AW1416">
        <v>0</v>
      </c>
      <c r="AX1416">
        <v>0</v>
      </c>
      <c r="AY1416" s="15">
        <v>0</v>
      </c>
      <c r="AZ1416">
        <v>1</v>
      </c>
      <c r="BA1416">
        <v>0</v>
      </c>
      <c r="BB1416" s="15">
        <v>0</v>
      </c>
      <c r="BC1416">
        <v>22873</v>
      </c>
      <c r="BD1416">
        <v>1435</v>
      </c>
      <c r="BE1416" s="56">
        <v>0.91900000000000004</v>
      </c>
      <c r="BF1416" s="56">
        <v>32</v>
      </c>
      <c r="BG1416">
        <v>1</v>
      </c>
      <c r="BH1416">
        <v>0</v>
      </c>
      <c r="BI1416">
        <v>0</v>
      </c>
      <c r="BJ1416">
        <v>0</v>
      </c>
      <c r="BK1416">
        <v>0</v>
      </c>
      <c r="BL1416" s="15">
        <v>0</v>
      </c>
      <c r="BM1416">
        <v>1</v>
      </c>
      <c r="BN1416">
        <v>0</v>
      </c>
      <c r="BO1416">
        <v>0</v>
      </c>
      <c r="BP1416" s="15">
        <v>0</v>
      </c>
      <c r="BQ1416">
        <v>0</v>
      </c>
      <c r="BR1416">
        <v>0</v>
      </c>
      <c r="BS1416" s="15">
        <v>0</v>
      </c>
      <c r="BT1416">
        <v>0</v>
      </c>
      <c r="BU1416">
        <v>0</v>
      </c>
      <c r="BV1416">
        <v>1</v>
      </c>
      <c r="BW1416">
        <v>0</v>
      </c>
      <c r="BX1416">
        <v>1</v>
      </c>
      <c r="BY1416">
        <v>0</v>
      </c>
      <c r="BZ1416">
        <v>1</v>
      </c>
      <c r="CA1416">
        <v>1</v>
      </c>
      <c r="CB1416">
        <v>0</v>
      </c>
      <c r="CC1416">
        <v>0</v>
      </c>
      <c r="CD1416">
        <v>0</v>
      </c>
      <c r="CE1416" s="15">
        <v>0</v>
      </c>
      <c r="CF1416">
        <v>1.02</v>
      </c>
      <c r="CG1416">
        <v>494</v>
      </c>
      <c r="CH1416">
        <v>1</v>
      </c>
      <c r="CI1416">
        <v>0</v>
      </c>
      <c r="CJ1416">
        <v>29</v>
      </c>
      <c r="CK1416" s="28" t="s">
        <v>80</v>
      </c>
    </row>
    <row r="1417" spans="1:89" x14ac:dyDescent="0.35">
      <c r="A1417">
        <v>1416</v>
      </c>
      <c r="B1417">
        <v>89</v>
      </c>
      <c r="C1417" s="21" t="s">
        <v>258</v>
      </c>
      <c r="D1417" s="11">
        <v>4.8808848170151631</v>
      </c>
      <c r="E1417" s="12">
        <v>0.58507931612797703</v>
      </c>
      <c r="F1417" s="7">
        <v>8.3422617796790224</v>
      </c>
      <c r="G1417" s="8">
        <v>0</v>
      </c>
      <c r="H1417" s="9">
        <v>0</v>
      </c>
      <c r="I1417" s="9">
        <v>0</v>
      </c>
      <c r="J1417" s="9">
        <v>1</v>
      </c>
      <c r="K1417" s="9">
        <v>0</v>
      </c>
      <c r="L1417" s="8">
        <v>6522</v>
      </c>
      <c r="M1417" s="9">
        <v>14</v>
      </c>
      <c r="N1417" s="9">
        <f t="shared" si="241"/>
        <v>6507</v>
      </c>
      <c r="O1417" s="9">
        <f t="shared" si="242"/>
        <v>36</v>
      </c>
      <c r="P1417" s="7">
        <v>15</v>
      </c>
      <c r="Q1417" s="7">
        <v>5.008</v>
      </c>
      <c r="R1417" s="9">
        <v>0</v>
      </c>
      <c r="S1417" s="9">
        <v>1</v>
      </c>
      <c r="T1417" s="9">
        <v>1</v>
      </c>
      <c r="U1417" s="9">
        <v>0</v>
      </c>
      <c r="V1417" s="9">
        <v>0</v>
      </c>
      <c r="W1417" s="25">
        <v>0</v>
      </c>
      <c r="X1417" s="9">
        <v>0</v>
      </c>
      <c r="Y1417" s="9">
        <v>0</v>
      </c>
      <c r="Z1417" s="25">
        <v>1</v>
      </c>
      <c r="AA1417" s="9">
        <v>0</v>
      </c>
      <c r="AB1417" s="25">
        <v>1</v>
      </c>
      <c r="AC1417" s="17">
        <v>1986</v>
      </c>
      <c r="AD1417" s="27">
        <v>1.25E-3</v>
      </c>
      <c r="AE1417" s="27">
        <v>1.25E-3</v>
      </c>
      <c r="AF1417" s="27">
        <f t="shared" si="240"/>
        <v>0.65100000000000002</v>
      </c>
      <c r="AG1417" s="34">
        <v>0.34649999999999997</v>
      </c>
      <c r="AH1417" s="33" t="s">
        <v>87</v>
      </c>
      <c r="AI1417" s="15" t="s">
        <v>87</v>
      </c>
      <c r="AJ1417">
        <v>0.52980000000000005</v>
      </c>
      <c r="AK1417" s="31">
        <f t="shared" si="234"/>
        <v>0.47019999999999995</v>
      </c>
      <c r="AL1417" t="s">
        <v>87</v>
      </c>
      <c r="AM1417" s="31" t="s">
        <v>87</v>
      </c>
      <c r="AN1417">
        <v>0</v>
      </c>
      <c r="AO1417" s="15">
        <v>1</v>
      </c>
      <c r="AP1417" t="s">
        <v>87</v>
      </c>
      <c r="AQ1417" s="15" t="s">
        <v>87</v>
      </c>
      <c r="AR1417" s="15" t="s">
        <v>129</v>
      </c>
      <c r="AS1417">
        <v>1</v>
      </c>
      <c r="AT1417">
        <v>0</v>
      </c>
      <c r="AU1417">
        <v>0</v>
      </c>
      <c r="AV1417">
        <v>0</v>
      </c>
      <c r="AW1417">
        <v>0</v>
      </c>
      <c r="AX1417">
        <v>0</v>
      </c>
      <c r="AY1417" s="15">
        <v>0</v>
      </c>
      <c r="AZ1417">
        <v>1</v>
      </c>
      <c r="BA1417">
        <v>0</v>
      </c>
      <c r="BB1417" s="15">
        <v>0</v>
      </c>
      <c r="BC1417">
        <v>22873</v>
      </c>
      <c r="BD1417">
        <v>1435</v>
      </c>
      <c r="BE1417" s="56">
        <v>0.91900000000000004</v>
      </c>
      <c r="BF1417" s="56">
        <v>32</v>
      </c>
      <c r="BG1417">
        <v>1</v>
      </c>
      <c r="BH1417">
        <v>0</v>
      </c>
      <c r="BI1417">
        <v>0</v>
      </c>
      <c r="BJ1417">
        <v>0</v>
      </c>
      <c r="BK1417">
        <v>0</v>
      </c>
      <c r="BL1417" s="15">
        <v>0</v>
      </c>
      <c r="BM1417">
        <v>1</v>
      </c>
      <c r="BN1417">
        <v>0</v>
      </c>
      <c r="BO1417">
        <v>0</v>
      </c>
      <c r="BP1417" s="15">
        <v>0</v>
      </c>
      <c r="BQ1417">
        <v>0</v>
      </c>
      <c r="BR1417">
        <v>0</v>
      </c>
      <c r="BS1417" s="15">
        <v>0</v>
      </c>
      <c r="BT1417">
        <v>0</v>
      </c>
      <c r="BU1417">
        <v>0</v>
      </c>
      <c r="BV1417">
        <v>1</v>
      </c>
      <c r="BW1417">
        <v>0</v>
      </c>
      <c r="BX1417">
        <v>1</v>
      </c>
      <c r="BY1417">
        <v>0</v>
      </c>
      <c r="BZ1417">
        <v>1</v>
      </c>
      <c r="CA1417">
        <v>1</v>
      </c>
      <c r="CB1417">
        <v>0</v>
      </c>
      <c r="CC1417">
        <v>0</v>
      </c>
      <c r="CD1417">
        <v>0</v>
      </c>
      <c r="CE1417" s="15">
        <v>0</v>
      </c>
      <c r="CF1417">
        <v>1.02</v>
      </c>
      <c r="CG1417">
        <v>494</v>
      </c>
      <c r="CH1417">
        <v>1</v>
      </c>
      <c r="CI1417">
        <v>0</v>
      </c>
      <c r="CJ1417">
        <v>29</v>
      </c>
      <c r="CK1417" s="28" t="s">
        <v>80</v>
      </c>
    </row>
    <row r="1418" spans="1:89" x14ac:dyDescent="0.35">
      <c r="A1418">
        <v>1417</v>
      </c>
      <c r="B1418">
        <v>89</v>
      </c>
      <c r="C1418" s="21" t="s">
        <v>258</v>
      </c>
      <c r="D1418" s="11">
        <v>4.0007702094714936</v>
      </c>
      <c r="E1418" s="12">
        <v>0.38384999860204411</v>
      </c>
      <c r="F1418" s="7">
        <v>10.422743842756359</v>
      </c>
      <c r="G1418" s="8">
        <v>0</v>
      </c>
      <c r="H1418" s="9">
        <v>0</v>
      </c>
      <c r="I1418" s="9">
        <v>0</v>
      </c>
      <c r="J1418" s="9">
        <v>1</v>
      </c>
      <c r="K1418" s="9">
        <v>0</v>
      </c>
      <c r="L1418" s="8">
        <v>6522</v>
      </c>
      <c r="M1418" s="9">
        <v>14</v>
      </c>
      <c r="N1418" s="9">
        <f t="shared" si="241"/>
        <v>6507</v>
      </c>
      <c r="O1418" s="9">
        <f t="shared" si="242"/>
        <v>36</v>
      </c>
      <c r="P1418" s="7">
        <v>17</v>
      </c>
      <c r="Q1418" s="7">
        <v>5.008</v>
      </c>
      <c r="R1418" s="9">
        <v>0</v>
      </c>
      <c r="S1418" s="9">
        <v>1</v>
      </c>
      <c r="T1418" s="9">
        <v>1</v>
      </c>
      <c r="U1418" s="9">
        <v>0</v>
      </c>
      <c r="V1418" s="9">
        <v>0</v>
      </c>
      <c r="W1418" s="25">
        <v>0</v>
      </c>
      <c r="X1418" s="9">
        <v>0</v>
      </c>
      <c r="Y1418" s="9">
        <v>0</v>
      </c>
      <c r="Z1418" s="25">
        <v>1</v>
      </c>
      <c r="AA1418" s="9">
        <v>0</v>
      </c>
      <c r="AB1418" s="25">
        <v>1</v>
      </c>
      <c r="AC1418" s="17">
        <v>1986</v>
      </c>
      <c r="AD1418" s="27">
        <v>1.25E-3</v>
      </c>
      <c r="AE1418" s="27">
        <v>1.25E-3</v>
      </c>
      <c r="AF1418" s="27">
        <f t="shared" si="240"/>
        <v>0.65100000000000002</v>
      </c>
      <c r="AG1418" s="34">
        <v>0.34649999999999997</v>
      </c>
      <c r="AH1418" s="33" t="s">
        <v>87</v>
      </c>
      <c r="AI1418" s="15" t="s">
        <v>87</v>
      </c>
      <c r="AJ1418">
        <v>0.52980000000000005</v>
      </c>
      <c r="AK1418" s="31">
        <f t="shared" si="234"/>
        <v>0.47019999999999995</v>
      </c>
      <c r="AL1418" t="s">
        <v>87</v>
      </c>
      <c r="AM1418" s="31" t="s">
        <v>87</v>
      </c>
      <c r="AN1418">
        <v>0</v>
      </c>
      <c r="AO1418" s="15">
        <v>1</v>
      </c>
      <c r="AP1418" t="s">
        <v>87</v>
      </c>
      <c r="AQ1418" s="15" t="s">
        <v>87</v>
      </c>
      <c r="AR1418" s="15" t="s">
        <v>129</v>
      </c>
      <c r="AS1418">
        <v>1</v>
      </c>
      <c r="AT1418">
        <v>0</v>
      </c>
      <c r="AU1418">
        <v>0</v>
      </c>
      <c r="AV1418">
        <v>0</v>
      </c>
      <c r="AW1418">
        <v>0</v>
      </c>
      <c r="AX1418">
        <v>0</v>
      </c>
      <c r="AY1418" s="15">
        <v>0</v>
      </c>
      <c r="AZ1418">
        <v>1</v>
      </c>
      <c r="BA1418">
        <v>0</v>
      </c>
      <c r="BB1418" s="15">
        <v>0</v>
      </c>
      <c r="BC1418">
        <v>22873</v>
      </c>
      <c r="BD1418">
        <v>1435</v>
      </c>
      <c r="BE1418" s="56">
        <v>0.91900000000000004</v>
      </c>
      <c r="BF1418" s="56">
        <v>32</v>
      </c>
      <c r="BG1418">
        <v>1</v>
      </c>
      <c r="BH1418">
        <v>0</v>
      </c>
      <c r="BI1418">
        <v>0</v>
      </c>
      <c r="BJ1418">
        <v>0</v>
      </c>
      <c r="BK1418">
        <v>0</v>
      </c>
      <c r="BL1418" s="15">
        <v>0</v>
      </c>
      <c r="BM1418">
        <v>1</v>
      </c>
      <c r="BN1418">
        <v>0</v>
      </c>
      <c r="BO1418">
        <v>0</v>
      </c>
      <c r="BP1418" s="15">
        <v>0</v>
      </c>
      <c r="BQ1418">
        <v>0</v>
      </c>
      <c r="BR1418">
        <v>0</v>
      </c>
      <c r="BS1418" s="15">
        <v>0</v>
      </c>
      <c r="BT1418">
        <v>0</v>
      </c>
      <c r="BU1418">
        <v>0</v>
      </c>
      <c r="BV1418">
        <v>1</v>
      </c>
      <c r="BW1418">
        <v>0</v>
      </c>
      <c r="BX1418">
        <v>1</v>
      </c>
      <c r="BY1418">
        <v>0</v>
      </c>
      <c r="BZ1418">
        <v>1</v>
      </c>
      <c r="CA1418">
        <v>1</v>
      </c>
      <c r="CB1418">
        <v>0</v>
      </c>
      <c r="CC1418">
        <v>0</v>
      </c>
      <c r="CD1418">
        <v>0</v>
      </c>
      <c r="CE1418" s="15">
        <v>0</v>
      </c>
      <c r="CF1418">
        <v>1.02</v>
      </c>
      <c r="CG1418">
        <v>494</v>
      </c>
      <c r="CH1418">
        <v>1</v>
      </c>
      <c r="CI1418">
        <v>0</v>
      </c>
      <c r="CJ1418">
        <v>29</v>
      </c>
      <c r="CK1418" s="28" t="s">
        <v>80</v>
      </c>
    </row>
    <row r="1419" spans="1:89" x14ac:dyDescent="0.35">
      <c r="A1419">
        <v>1418</v>
      </c>
      <c r="B1419">
        <v>89</v>
      </c>
      <c r="C1419" s="21" t="s">
        <v>258</v>
      </c>
      <c r="D1419" s="11">
        <v>1.390334845092611</v>
      </c>
      <c r="E1419" s="12">
        <v>1.3314878603197959</v>
      </c>
      <c r="F1419" s="7">
        <v>1.044196411042517</v>
      </c>
      <c r="G1419" s="8">
        <v>0</v>
      </c>
      <c r="H1419" s="9">
        <v>0</v>
      </c>
      <c r="I1419" s="9">
        <v>0</v>
      </c>
      <c r="J1419" s="9">
        <v>1</v>
      </c>
      <c r="K1419" s="9">
        <v>0</v>
      </c>
      <c r="L1419" s="8">
        <v>6522</v>
      </c>
      <c r="M1419" s="9">
        <v>16</v>
      </c>
      <c r="N1419" s="9">
        <f t="shared" si="241"/>
        <v>6505</v>
      </c>
      <c r="O1419" s="9">
        <f t="shared" si="242"/>
        <v>36</v>
      </c>
      <c r="P1419" s="7">
        <v>13</v>
      </c>
      <c r="Q1419" s="7">
        <v>5.008</v>
      </c>
      <c r="R1419" s="9">
        <v>0</v>
      </c>
      <c r="S1419" s="9">
        <v>1</v>
      </c>
      <c r="T1419" s="9">
        <v>1</v>
      </c>
      <c r="U1419" s="9">
        <v>0</v>
      </c>
      <c r="V1419" s="9">
        <v>0</v>
      </c>
      <c r="W1419" s="25">
        <v>0</v>
      </c>
      <c r="X1419" s="9">
        <v>0</v>
      </c>
      <c r="Y1419" s="9">
        <v>0</v>
      </c>
      <c r="Z1419" s="25">
        <v>1</v>
      </c>
      <c r="AA1419" s="9">
        <v>0</v>
      </c>
      <c r="AB1419" s="25">
        <v>1</v>
      </c>
      <c r="AC1419" s="17">
        <v>1986</v>
      </c>
      <c r="AD1419" s="27">
        <v>1.25E-3</v>
      </c>
      <c r="AE1419" s="27">
        <v>1.25E-3</v>
      </c>
      <c r="AF1419" s="27">
        <f t="shared" si="240"/>
        <v>0.65100000000000002</v>
      </c>
      <c r="AG1419" s="34">
        <v>0.34649999999999997</v>
      </c>
      <c r="AH1419" s="33" t="s">
        <v>87</v>
      </c>
      <c r="AI1419" s="15" t="s">
        <v>87</v>
      </c>
      <c r="AJ1419">
        <v>0.52980000000000005</v>
      </c>
      <c r="AK1419" s="31">
        <f t="shared" si="234"/>
        <v>0.47019999999999995</v>
      </c>
      <c r="AL1419" t="s">
        <v>87</v>
      </c>
      <c r="AM1419" s="31" t="s">
        <v>87</v>
      </c>
      <c r="AN1419">
        <v>0</v>
      </c>
      <c r="AO1419" s="15">
        <v>1</v>
      </c>
      <c r="AP1419" t="s">
        <v>87</v>
      </c>
      <c r="AQ1419" s="15" t="s">
        <v>87</v>
      </c>
      <c r="AR1419" s="15" t="s">
        <v>129</v>
      </c>
      <c r="AS1419">
        <v>1</v>
      </c>
      <c r="AT1419">
        <v>0</v>
      </c>
      <c r="AU1419">
        <v>0</v>
      </c>
      <c r="AV1419">
        <v>0</v>
      </c>
      <c r="AW1419">
        <v>0</v>
      </c>
      <c r="AX1419">
        <v>0</v>
      </c>
      <c r="AY1419" s="15">
        <v>0</v>
      </c>
      <c r="AZ1419">
        <v>1</v>
      </c>
      <c r="BA1419">
        <v>0</v>
      </c>
      <c r="BB1419" s="15">
        <v>0</v>
      </c>
      <c r="BC1419">
        <v>22873</v>
      </c>
      <c r="BD1419">
        <v>1435</v>
      </c>
      <c r="BE1419" s="56">
        <v>0.91900000000000004</v>
      </c>
      <c r="BF1419" s="56">
        <v>32</v>
      </c>
      <c r="BG1419">
        <v>1</v>
      </c>
      <c r="BH1419">
        <v>0</v>
      </c>
      <c r="BI1419">
        <v>0</v>
      </c>
      <c r="BJ1419">
        <v>0</v>
      </c>
      <c r="BK1419">
        <v>0</v>
      </c>
      <c r="BL1419" s="15">
        <v>0</v>
      </c>
      <c r="BM1419">
        <v>1</v>
      </c>
      <c r="BN1419">
        <v>0</v>
      </c>
      <c r="BO1419">
        <v>0</v>
      </c>
      <c r="BP1419" s="15">
        <v>0</v>
      </c>
      <c r="BQ1419">
        <v>0</v>
      </c>
      <c r="BR1419">
        <v>0</v>
      </c>
      <c r="BS1419" s="15">
        <v>0</v>
      </c>
      <c r="BT1419">
        <v>0</v>
      </c>
      <c r="BU1419">
        <v>0</v>
      </c>
      <c r="BV1419">
        <v>1</v>
      </c>
      <c r="BW1419">
        <v>0</v>
      </c>
      <c r="BX1419">
        <v>1</v>
      </c>
      <c r="BY1419">
        <v>0</v>
      </c>
      <c r="BZ1419">
        <v>1</v>
      </c>
      <c r="CA1419">
        <v>1</v>
      </c>
      <c r="CB1419">
        <v>0</v>
      </c>
      <c r="CC1419">
        <v>0</v>
      </c>
      <c r="CD1419">
        <v>0</v>
      </c>
      <c r="CE1419" s="15">
        <v>0</v>
      </c>
      <c r="CF1419">
        <v>1.02</v>
      </c>
      <c r="CG1419">
        <v>494</v>
      </c>
      <c r="CH1419">
        <v>1</v>
      </c>
      <c r="CI1419">
        <v>0</v>
      </c>
      <c r="CJ1419">
        <v>29</v>
      </c>
      <c r="CK1419" s="28" t="s">
        <v>80</v>
      </c>
    </row>
    <row r="1420" spans="1:89" x14ac:dyDescent="0.35">
      <c r="A1420">
        <v>1419</v>
      </c>
      <c r="B1420">
        <v>89</v>
      </c>
      <c r="C1420" s="21" t="s">
        <v>258</v>
      </c>
      <c r="D1420" s="11">
        <v>4.3551627855565211</v>
      </c>
      <c r="E1420" s="12">
        <v>1.1020058512707991</v>
      </c>
      <c r="F1420" s="7">
        <v>3.95203236038564</v>
      </c>
      <c r="G1420" s="8">
        <v>0</v>
      </c>
      <c r="H1420" s="9">
        <v>0</v>
      </c>
      <c r="I1420" s="9">
        <v>0</v>
      </c>
      <c r="J1420" s="9">
        <v>1</v>
      </c>
      <c r="K1420" s="9">
        <v>0</v>
      </c>
      <c r="L1420" s="8">
        <v>6522</v>
      </c>
      <c r="M1420" s="9">
        <v>16</v>
      </c>
      <c r="N1420" s="9">
        <f t="shared" si="241"/>
        <v>6505</v>
      </c>
      <c r="O1420" s="9">
        <f t="shared" si="242"/>
        <v>36</v>
      </c>
      <c r="P1420" s="7">
        <v>13</v>
      </c>
      <c r="Q1420" s="7">
        <v>5.008</v>
      </c>
      <c r="R1420" s="9">
        <v>0</v>
      </c>
      <c r="S1420" s="9">
        <v>1</v>
      </c>
      <c r="T1420" s="9">
        <v>1</v>
      </c>
      <c r="U1420" s="9">
        <v>0</v>
      </c>
      <c r="V1420" s="9">
        <v>0</v>
      </c>
      <c r="W1420" s="25">
        <v>0</v>
      </c>
      <c r="X1420" s="9">
        <v>0</v>
      </c>
      <c r="Y1420" s="9">
        <v>0</v>
      </c>
      <c r="Z1420" s="25">
        <v>1</v>
      </c>
      <c r="AA1420" s="9">
        <v>0</v>
      </c>
      <c r="AB1420" s="25">
        <v>1</v>
      </c>
      <c r="AC1420" s="17">
        <v>1986</v>
      </c>
      <c r="AD1420" s="27">
        <v>1.25E-3</v>
      </c>
      <c r="AE1420" s="27">
        <v>1.25E-3</v>
      </c>
      <c r="AF1420" s="27">
        <f t="shared" si="240"/>
        <v>0.65100000000000002</v>
      </c>
      <c r="AG1420" s="34">
        <v>0.34649999999999997</v>
      </c>
      <c r="AH1420" s="33" t="s">
        <v>87</v>
      </c>
      <c r="AI1420" s="15" t="s">
        <v>87</v>
      </c>
      <c r="AJ1420">
        <v>0.52980000000000005</v>
      </c>
      <c r="AK1420" s="31">
        <f t="shared" si="234"/>
        <v>0.47019999999999995</v>
      </c>
      <c r="AL1420" t="s">
        <v>87</v>
      </c>
      <c r="AM1420" s="31" t="s">
        <v>87</v>
      </c>
      <c r="AN1420">
        <v>0</v>
      </c>
      <c r="AO1420" s="15">
        <v>1</v>
      </c>
      <c r="AP1420" t="s">
        <v>87</v>
      </c>
      <c r="AQ1420" s="15" t="s">
        <v>87</v>
      </c>
      <c r="AR1420" s="15" t="s">
        <v>129</v>
      </c>
      <c r="AS1420">
        <v>1</v>
      </c>
      <c r="AT1420">
        <v>0</v>
      </c>
      <c r="AU1420">
        <v>0</v>
      </c>
      <c r="AV1420">
        <v>0</v>
      </c>
      <c r="AW1420">
        <v>0</v>
      </c>
      <c r="AX1420">
        <v>0</v>
      </c>
      <c r="AY1420" s="15">
        <v>0</v>
      </c>
      <c r="AZ1420">
        <v>1</v>
      </c>
      <c r="BA1420">
        <v>0</v>
      </c>
      <c r="BB1420" s="15">
        <v>0</v>
      </c>
      <c r="BC1420">
        <v>22873</v>
      </c>
      <c r="BD1420">
        <v>1435</v>
      </c>
      <c r="BE1420" s="56">
        <v>0.91900000000000004</v>
      </c>
      <c r="BF1420" s="56">
        <v>32</v>
      </c>
      <c r="BG1420">
        <v>1</v>
      </c>
      <c r="BH1420">
        <v>0</v>
      </c>
      <c r="BI1420">
        <v>0</v>
      </c>
      <c r="BJ1420">
        <v>0</v>
      </c>
      <c r="BK1420">
        <v>0</v>
      </c>
      <c r="BL1420" s="15">
        <v>0</v>
      </c>
      <c r="BM1420">
        <v>1</v>
      </c>
      <c r="BN1420">
        <v>0</v>
      </c>
      <c r="BO1420">
        <v>0</v>
      </c>
      <c r="BP1420" s="15">
        <v>0</v>
      </c>
      <c r="BQ1420">
        <v>0</v>
      </c>
      <c r="BR1420">
        <v>0</v>
      </c>
      <c r="BS1420" s="15">
        <v>0</v>
      </c>
      <c r="BT1420">
        <v>0</v>
      </c>
      <c r="BU1420">
        <v>0</v>
      </c>
      <c r="BV1420">
        <v>1</v>
      </c>
      <c r="BW1420">
        <v>0</v>
      </c>
      <c r="BX1420">
        <v>1</v>
      </c>
      <c r="BY1420">
        <v>0</v>
      </c>
      <c r="BZ1420">
        <v>1</v>
      </c>
      <c r="CA1420">
        <v>1</v>
      </c>
      <c r="CB1420">
        <v>0</v>
      </c>
      <c r="CC1420">
        <v>0</v>
      </c>
      <c r="CD1420">
        <v>0</v>
      </c>
      <c r="CE1420" s="15">
        <v>0</v>
      </c>
      <c r="CF1420">
        <v>1.02</v>
      </c>
      <c r="CG1420">
        <v>494</v>
      </c>
      <c r="CH1420">
        <v>1</v>
      </c>
      <c r="CI1420">
        <v>0</v>
      </c>
      <c r="CJ1420">
        <v>29</v>
      </c>
      <c r="CK1420" s="28" t="s">
        <v>80</v>
      </c>
    </row>
    <row r="1421" spans="1:89" x14ac:dyDescent="0.35">
      <c r="A1421">
        <v>1420</v>
      </c>
      <c r="B1421">
        <v>89</v>
      </c>
      <c r="C1421" s="21" t="s">
        <v>258</v>
      </c>
      <c r="D1421" s="11">
        <v>4.7288673984255958</v>
      </c>
      <c r="E1421" s="12">
        <v>0.58763080211086671</v>
      </c>
      <c r="F1421" s="7">
        <v>8.0473443213642391</v>
      </c>
      <c r="G1421" s="8">
        <v>0</v>
      </c>
      <c r="H1421" s="9">
        <v>0</v>
      </c>
      <c r="I1421" s="9">
        <v>0</v>
      </c>
      <c r="J1421" s="9">
        <v>1</v>
      </c>
      <c r="K1421" s="9">
        <v>0</v>
      </c>
      <c r="L1421" s="8">
        <v>6522</v>
      </c>
      <c r="M1421" s="9">
        <v>16</v>
      </c>
      <c r="N1421" s="9">
        <f t="shared" si="241"/>
        <v>6505</v>
      </c>
      <c r="O1421" s="9">
        <f t="shared" si="242"/>
        <v>36</v>
      </c>
      <c r="P1421" s="7">
        <v>15</v>
      </c>
      <c r="Q1421" s="7">
        <v>5.008</v>
      </c>
      <c r="R1421" s="9">
        <v>0</v>
      </c>
      <c r="S1421" s="9">
        <v>1</v>
      </c>
      <c r="T1421" s="9">
        <v>1</v>
      </c>
      <c r="U1421" s="9">
        <v>0</v>
      </c>
      <c r="V1421" s="9">
        <v>0</v>
      </c>
      <c r="W1421" s="25">
        <v>0</v>
      </c>
      <c r="X1421" s="9">
        <v>0</v>
      </c>
      <c r="Y1421" s="9">
        <v>0</v>
      </c>
      <c r="Z1421" s="25">
        <v>1</v>
      </c>
      <c r="AA1421" s="9">
        <v>0</v>
      </c>
      <c r="AB1421" s="25">
        <v>1</v>
      </c>
      <c r="AC1421" s="17">
        <v>1986</v>
      </c>
      <c r="AD1421" s="27">
        <v>1.25E-3</v>
      </c>
      <c r="AE1421" s="27">
        <v>1.25E-3</v>
      </c>
      <c r="AF1421" s="27">
        <f t="shared" si="240"/>
        <v>0.65100000000000002</v>
      </c>
      <c r="AG1421" s="34">
        <v>0.34649999999999997</v>
      </c>
      <c r="AH1421" s="33" t="s">
        <v>87</v>
      </c>
      <c r="AI1421" s="15" t="s">
        <v>87</v>
      </c>
      <c r="AJ1421">
        <v>0.52980000000000005</v>
      </c>
      <c r="AK1421" s="31">
        <f t="shared" si="234"/>
        <v>0.47019999999999995</v>
      </c>
      <c r="AL1421" t="s">
        <v>87</v>
      </c>
      <c r="AM1421" s="31" t="s">
        <v>87</v>
      </c>
      <c r="AN1421">
        <v>0</v>
      </c>
      <c r="AO1421" s="15">
        <v>1</v>
      </c>
      <c r="AP1421" t="s">
        <v>87</v>
      </c>
      <c r="AQ1421" s="15" t="s">
        <v>87</v>
      </c>
      <c r="AR1421" s="15" t="s">
        <v>129</v>
      </c>
      <c r="AS1421">
        <v>1</v>
      </c>
      <c r="AT1421">
        <v>0</v>
      </c>
      <c r="AU1421">
        <v>0</v>
      </c>
      <c r="AV1421">
        <v>0</v>
      </c>
      <c r="AW1421">
        <v>0</v>
      </c>
      <c r="AX1421">
        <v>0</v>
      </c>
      <c r="AY1421" s="15">
        <v>0</v>
      </c>
      <c r="AZ1421">
        <v>1</v>
      </c>
      <c r="BA1421">
        <v>0</v>
      </c>
      <c r="BB1421" s="15">
        <v>0</v>
      </c>
      <c r="BC1421">
        <v>22873</v>
      </c>
      <c r="BD1421">
        <v>1435</v>
      </c>
      <c r="BE1421" s="56">
        <v>0.91900000000000004</v>
      </c>
      <c r="BF1421" s="56">
        <v>32</v>
      </c>
      <c r="BG1421">
        <v>1</v>
      </c>
      <c r="BH1421">
        <v>0</v>
      </c>
      <c r="BI1421">
        <v>0</v>
      </c>
      <c r="BJ1421">
        <v>0</v>
      </c>
      <c r="BK1421">
        <v>0</v>
      </c>
      <c r="BL1421" s="15">
        <v>0</v>
      </c>
      <c r="BM1421">
        <v>1</v>
      </c>
      <c r="BN1421">
        <v>0</v>
      </c>
      <c r="BO1421">
        <v>0</v>
      </c>
      <c r="BP1421" s="15">
        <v>0</v>
      </c>
      <c r="BQ1421">
        <v>0</v>
      </c>
      <c r="BR1421">
        <v>0</v>
      </c>
      <c r="BS1421" s="15">
        <v>0</v>
      </c>
      <c r="BT1421">
        <v>0</v>
      </c>
      <c r="BU1421">
        <v>0</v>
      </c>
      <c r="BV1421">
        <v>1</v>
      </c>
      <c r="BW1421">
        <v>0</v>
      </c>
      <c r="BX1421">
        <v>1</v>
      </c>
      <c r="BY1421">
        <v>0</v>
      </c>
      <c r="BZ1421">
        <v>1</v>
      </c>
      <c r="CA1421">
        <v>1</v>
      </c>
      <c r="CB1421">
        <v>0</v>
      </c>
      <c r="CC1421">
        <v>0</v>
      </c>
      <c r="CD1421">
        <v>0</v>
      </c>
      <c r="CE1421" s="15">
        <v>0</v>
      </c>
      <c r="CF1421">
        <v>1.02</v>
      </c>
      <c r="CG1421">
        <v>494</v>
      </c>
      <c r="CH1421">
        <v>1</v>
      </c>
      <c r="CI1421">
        <v>0</v>
      </c>
      <c r="CJ1421">
        <v>29</v>
      </c>
      <c r="CK1421" s="28" t="s">
        <v>80</v>
      </c>
    </row>
    <row r="1422" spans="1:89" x14ac:dyDescent="0.35">
      <c r="A1422">
        <v>1421</v>
      </c>
      <c r="B1422">
        <v>89</v>
      </c>
      <c r="C1422" s="21" t="s">
        <v>258</v>
      </c>
      <c r="D1422" s="11">
        <v>3.8875037491050262</v>
      </c>
      <c r="E1422" s="12">
        <v>0.38636787655541133</v>
      </c>
      <c r="F1422" s="7">
        <v>10.061663986569791</v>
      </c>
      <c r="G1422" s="8">
        <v>0</v>
      </c>
      <c r="H1422" s="9">
        <v>0</v>
      </c>
      <c r="I1422" s="9">
        <v>0</v>
      </c>
      <c r="J1422" s="9">
        <v>1</v>
      </c>
      <c r="K1422" s="9">
        <v>0</v>
      </c>
      <c r="L1422" s="8">
        <v>6522</v>
      </c>
      <c r="M1422" s="9">
        <v>16</v>
      </c>
      <c r="N1422" s="9">
        <f t="shared" si="241"/>
        <v>6505</v>
      </c>
      <c r="O1422" s="9">
        <f t="shared" si="242"/>
        <v>36</v>
      </c>
      <c r="P1422" s="7">
        <v>17</v>
      </c>
      <c r="Q1422" s="7">
        <v>5.008</v>
      </c>
      <c r="R1422" s="9">
        <v>0</v>
      </c>
      <c r="S1422" s="9">
        <v>1</v>
      </c>
      <c r="T1422" s="9">
        <v>1</v>
      </c>
      <c r="U1422" s="9">
        <v>0</v>
      </c>
      <c r="V1422" s="9">
        <v>0</v>
      </c>
      <c r="W1422" s="25">
        <v>0</v>
      </c>
      <c r="X1422" s="9">
        <v>0</v>
      </c>
      <c r="Y1422" s="9">
        <v>0</v>
      </c>
      <c r="Z1422" s="25">
        <v>1</v>
      </c>
      <c r="AA1422" s="9">
        <v>0</v>
      </c>
      <c r="AB1422" s="25">
        <v>1</v>
      </c>
      <c r="AC1422" s="17">
        <v>1986</v>
      </c>
      <c r="AD1422" s="27">
        <v>1.25E-3</v>
      </c>
      <c r="AE1422" s="27">
        <v>1.25E-3</v>
      </c>
      <c r="AF1422" s="27">
        <f t="shared" si="240"/>
        <v>0.65100000000000002</v>
      </c>
      <c r="AG1422" s="34">
        <v>0.34649999999999997</v>
      </c>
      <c r="AH1422" s="33" t="s">
        <v>87</v>
      </c>
      <c r="AI1422" s="15" t="s">
        <v>87</v>
      </c>
      <c r="AJ1422">
        <v>0.52980000000000005</v>
      </c>
      <c r="AK1422" s="31">
        <f t="shared" si="234"/>
        <v>0.47019999999999995</v>
      </c>
      <c r="AL1422" t="s">
        <v>87</v>
      </c>
      <c r="AM1422" s="31" t="s">
        <v>87</v>
      </c>
      <c r="AN1422">
        <v>0</v>
      </c>
      <c r="AO1422" s="15">
        <v>1</v>
      </c>
      <c r="AP1422" t="s">
        <v>87</v>
      </c>
      <c r="AQ1422" s="15" t="s">
        <v>87</v>
      </c>
      <c r="AR1422" s="15" t="s">
        <v>129</v>
      </c>
      <c r="AS1422">
        <v>1</v>
      </c>
      <c r="AT1422">
        <v>0</v>
      </c>
      <c r="AU1422">
        <v>0</v>
      </c>
      <c r="AV1422">
        <v>0</v>
      </c>
      <c r="AW1422">
        <v>0</v>
      </c>
      <c r="AX1422">
        <v>0</v>
      </c>
      <c r="AY1422" s="15">
        <v>0</v>
      </c>
      <c r="AZ1422">
        <v>1</v>
      </c>
      <c r="BA1422">
        <v>0</v>
      </c>
      <c r="BB1422" s="15">
        <v>0</v>
      </c>
      <c r="BC1422">
        <v>22873</v>
      </c>
      <c r="BD1422">
        <v>1435</v>
      </c>
      <c r="BE1422" s="56">
        <v>0.91900000000000004</v>
      </c>
      <c r="BF1422" s="56">
        <v>32</v>
      </c>
      <c r="BG1422">
        <v>1</v>
      </c>
      <c r="BH1422">
        <v>0</v>
      </c>
      <c r="BI1422">
        <v>0</v>
      </c>
      <c r="BJ1422">
        <v>0</v>
      </c>
      <c r="BK1422">
        <v>0</v>
      </c>
      <c r="BL1422" s="15">
        <v>0</v>
      </c>
      <c r="BM1422">
        <v>1</v>
      </c>
      <c r="BN1422">
        <v>0</v>
      </c>
      <c r="BO1422">
        <v>0</v>
      </c>
      <c r="BP1422" s="15">
        <v>0</v>
      </c>
      <c r="BQ1422">
        <v>0</v>
      </c>
      <c r="BR1422">
        <v>0</v>
      </c>
      <c r="BS1422" s="15">
        <v>0</v>
      </c>
      <c r="BT1422">
        <v>0</v>
      </c>
      <c r="BU1422">
        <v>0</v>
      </c>
      <c r="BV1422">
        <v>1</v>
      </c>
      <c r="BW1422">
        <v>0</v>
      </c>
      <c r="BX1422">
        <v>1</v>
      </c>
      <c r="BY1422">
        <v>0</v>
      </c>
      <c r="BZ1422">
        <v>1</v>
      </c>
      <c r="CA1422">
        <v>1</v>
      </c>
      <c r="CB1422">
        <v>0</v>
      </c>
      <c r="CC1422">
        <v>0</v>
      </c>
      <c r="CD1422">
        <v>0</v>
      </c>
      <c r="CE1422" s="15">
        <v>0</v>
      </c>
      <c r="CF1422">
        <v>1.02</v>
      </c>
      <c r="CG1422">
        <v>494</v>
      </c>
      <c r="CH1422">
        <v>1</v>
      </c>
      <c r="CI1422">
        <v>0</v>
      </c>
      <c r="CJ1422">
        <v>29</v>
      </c>
      <c r="CK1422" s="28" t="s">
        <v>80</v>
      </c>
    </row>
    <row r="1423" spans="1:89" x14ac:dyDescent="0.35">
      <c r="A1423">
        <v>1422</v>
      </c>
      <c r="B1423">
        <v>89</v>
      </c>
      <c r="C1423" s="21" t="s">
        <v>258</v>
      </c>
      <c r="D1423" s="11">
        <v>1.143462467922252</v>
      </c>
      <c r="E1423" s="12">
        <v>1.3347377745033731</v>
      </c>
      <c r="F1423" s="7">
        <v>0.8566944682057186</v>
      </c>
      <c r="G1423" s="8">
        <v>0</v>
      </c>
      <c r="H1423" s="9">
        <v>0</v>
      </c>
      <c r="I1423" s="9">
        <v>0</v>
      </c>
      <c r="J1423" s="9">
        <v>1</v>
      </c>
      <c r="K1423" s="9">
        <v>0</v>
      </c>
      <c r="L1423" s="8">
        <v>6522</v>
      </c>
      <c r="M1423" s="9">
        <v>18</v>
      </c>
      <c r="N1423" s="9">
        <f t="shared" si="241"/>
        <v>6503</v>
      </c>
      <c r="O1423" s="9">
        <f t="shared" si="242"/>
        <v>36</v>
      </c>
      <c r="P1423" s="7">
        <v>13</v>
      </c>
      <c r="Q1423" s="7">
        <v>5.008</v>
      </c>
      <c r="R1423" s="9">
        <v>0</v>
      </c>
      <c r="S1423" s="9">
        <v>1</v>
      </c>
      <c r="T1423" s="9">
        <v>1</v>
      </c>
      <c r="U1423" s="9">
        <v>0</v>
      </c>
      <c r="V1423" s="9">
        <v>0</v>
      </c>
      <c r="W1423" s="25">
        <v>0</v>
      </c>
      <c r="X1423" s="9">
        <v>0</v>
      </c>
      <c r="Y1423" s="9">
        <v>0</v>
      </c>
      <c r="Z1423" s="25">
        <v>1</v>
      </c>
      <c r="AA1423" s="9">
        <v>0</v>
      </c>
      <c r="AB1423" s="25">
        <v>1</v>
      </c>
      <c r="AC1423" s="17">
        <v>1986</v>
      </c>
      <c r="AD1423" s="27">
        <v>1.25E-3</v>
      </c>
      <c r="AE1423" s="27">
        <v>1.25E-3</v>
      </c>
      <c r="AF1423" s="27">
        <f t="shared" si="240"/>
        <v>0.65100000000000002</v>
      </c>
      <c r="AG1423" s="34">
        <v>0.34649999999999997</v>
      </c>
      <c r="AH1423" s="33" t="s">
        <v>87</v>
      </c>
      <c r="AI1423" s="15" t="s">
        <v>87</v>
      </c>
      <c r="AJ1423">
        <v>0.52980000000000005</v>
      </c>
      <c r="AK1423" s="31">
        <f t="shared" si="234"/>
        <v>0.47019999999999995</v>
      </c>
      <c r="AL1423" t="s">
        <v>87</v>
      </c>
      <c r="AM1423" s="31" t="s">
        <v>87</v>
      </c>
      <c r="AN1423">
        <v>0</v>
      </c>
      <c r="AO1423" s="15">
        <v>1</v>
      </c>
      <c r="AP1423" t="s">
        <v>87</v>
      </c>
      <c r="AQ1423" s="15" t="s">
        <v>87</v>
      </c>
      <c r="AR1423" s="15" t="s">
        <v>129</v>
      </c>
      <c r="AS1423">
        <v>1</v>
      </c>
      <c r="AT1423">
        <v>0</v>
      </c>
      <c r="AU1423">
        <v>0</v>
      </c>
      <c r="AV1423">
        <v>0</v>
      </c>
      <c r="AW1423">
        <v>0</v>
      </c>
      <c r="AX1423">
        <v>0</v>
      </c>
      <c r="AY1423" s="15">
        <v>0</v>
      </c>
      <c r="AZ1423">
        <v>1</v>
      </c>
      <c r="BA1423">
        <v>0</v>
      </c>
      <c r="BB1423" s="15">
        <v>0</v>
      </c>
      <c r="BC1423">
        <v>22873</v>
      </c>
      <c r="BD1423">
        <v>1435</v>
      </c>
      <c r="BE1423" s="56">
        <v>0.91900000000000004</v>
      </c>
      <c r="BF1423" s="56">
        <v>32</v>
      </c>
      <c r="BG1423">
        <v>1</v>
      </c>
      <c r="BH1423">
        <v>0</v>
      </c>
      <c r="BI1423">
        <v>0</v>
      </c>
      <c r="BJ1423">
        <v>0</v>
      </c>
      <c r="BK1423">
        <v>0</v>
      </c>
      <c r="BL1423" s="15">
        <v>0</v>
      </c>
      <c r="BM1423">
        <v>1</v>
      </c>
      <c r="BN1423">
        <v>0</v>
      </c>
      <c r="BO1423">
        <v>0</v>
      </c>
      <c r="BP1423" s="15">
        <v>0</v>
      </c>
      <c r="BQ1423">
        <v>0</v>
      </c>
      <c r="BR1423">
        <v>0</v>
      </c>
      <c r="BS1423" s="15">
        <v>0</v>
      </c>
      <c r="BT1423">
        <v>0</v>
      </c>
      <c r="BU1423">
        <v>0</v>
      </c>
      <c r="BV1423">
        <v>1</v>
      </c>
      <c r="BW1423">
        <v>0</v>
      </c>
      <c r="BX1423">
        <v>1</v>
      </c>
      <c r="BY1423">
        <v>0</v>
      </c>
      <c r="BZ1423">
        <v>1</v>
      </c>
      <c r="CA1423">
        <v>1</v>
      </c>
      <c r="CB1423">
        <v>0</v>
      </c>
      <c r="CC1423">
        <v>0</v>
      </c>
      <c r="CD1423">
        <v>0</v>
      </c>
      <c r="CE1423" s="15">
        <v>0</v>
      </c>
      <c r="CF1423">
        <v>1.02</v>
      </c>
      <c r="CG1423">
        <v>494</v>
      </c>
      <c r="CH1423">
        <v>1</v>
      </c>
      <c r="CI1423">
        <v>0</v>
      </c>
      <c r="CJ1423">
        <v>29</v>
      </c>
      <c r="CK1423" s="28" t="s">
        <v>80</v>
      </c>
    </row>
    <row r="1424" spans="1:89" x14ac:dyDescent="0.35">
      <c r="A1424">
        <v>1423</v>
      </c>
      <c r="B1424">
        <v>89</v>
      </c>
      <c r="C1424" s="21" t="s">
        <v>258</v>
      </c>
      <c r="D1424" s="11">
        <v>3.97114984456024</v>
      </c>
      <c r="E1424" s="12">
        <v>1.1060760621761729</v>
      </c>
      <c r="F1424" s="7">
        <v>3.5903044829910851</v>
      </c>
      <c r="G1424" s="8">
        <v>0</v>
      </c>
      <c r="H1424" s="9">
        <v>0</v>
      </c>
      <c r="I1424" s="9">
        <v>0</v>
      </c>
      <c r="J1424" s="9">
        <v>1</v>
      </c>
      <c r="K1424" s="9">
        <v>0</v>
      </c>
      <c r="L1424" s="8">
        <v>6522</v>
      </c>
      <c r="M1424" s="9">
        <v>18</v>
      </c>
      <c r="N1424" s="9">
        <f t="shared" si="241"/>
        <v>6503</v>
      </c>
      <c r="O1424" s="9">
        <f t="shared" si="242"/>
        <v>36</v>
      </c>
      <c r="P1424" s="7">
        <v>13</v>
      </c>
      <c r="Q1424" s="7">
        <v>5.008</v>
      </c>
      <c r="R1424" s="9">
        <v>0</v>
      </c>
      <c r="S1424" s="9">
        <v>1</v>
      </c>
      <c r="T1424" s="9">
        <v>1</v>
      </c>
      <c r="U1424" s="9">
        <v>0</v>
      </c>
      <c r="V1424" s="9">
        <v>0</v>
      </c>
      <c r="W1424" s="25">
        <v>0</v>
      </c>
      <c r="X1424" s="9">
        <v>0</v>
      </c>
      <c r="Y1424" s="9">
        <v>0</v>
      </c>
      <c r="Z1424" s="25">
        <v>1</v>
      </c>
      <c r="AA1424" s="9">
        <v>0</v>
      </c>
      <c r="AB1424" s="25">
        <v>1</v>
      </c>
      <c r="AC1424" s="17">
        <v>1986</v>
      </c>
      <c r="AD1424" s="27">
        <v>1.25E-3</v>
      </c>
      <c r="AE1424" s="27">
        <v>1.25E-3</v>
      </c>
      <c r="AF1424" s="27">
        <f t="shared" si="240"/>
        <v>0.65100000000000002</v>
      </c>
      <c r="AG1424" s="34">
        <v>0.34649999999999997</v>
      </c>
      <c r="AH1424" s="33" t="s">
        <v>87</v>
      </c>
      <c r="AI1424" s="15" t="s">
        <v>87</v>
      </c>
      <c r="AJ1424">
        <v>0.52980000000000005</v>
      </c>
      <c r="AK1424" s="31">
        <f t="shared" si="234"/>
        <v>0.47019999999999995</v>
      </c>
      <c r="AL1424" t="s">
        <v>87</v>
      </c>
      <c r="AM1424" s="31" t="s">
        <v>87</v>
      </c>
      <c r="AN1424">
        <v>0</v>
      </c>
      <c r="AO1424" s="15">
        <v>1</v>
      </c>
      <c r="AP1424" t="s">
        <v>87</v>
      </c>
      <c r="AQ1424" s="15" t="s">
        <v>87</v>
      </c>
      <c r="AR1424" s="15" t="s">
        <v>129</v>
      </c>
      <c r="AS1424">
        <v>1</v>
      </c>
      <c r="AT1424">
        <v>0</v>
      </c>
      <c r="AU1424">
        <v>0</v>
      </c>
      <c r="AV1424">
        <v>0</v>
      </c>
      <c r="AW1424">
        <v>0</v>
      </c>
      <c r="AX1424">
        <v>0</v>
      </c>
      <c r="AY1424" s="15">
        <v>0</v>
      </c>
      <c r="AZ1424">
        <v>1</v>
      </c>
      <c r="BA1424">
        <v>0</v>
      </c>
      <c r="BB1424" s="15">
        <v>0</v>
      </c>
      <c r="BC1424">
        <v>22873</v>
      </c>
      <c r="BD1424">
        <v>1435</v>
      </c>
      <c r="BE1424" s="56">
        <v>0.91900000000000004</v>
      </c>
      <c r="BF1424" s="56">
        <v>32</v>
      </c>
      <c r="BG1424">
        <v>1</v>
      </c>
      <c r="BH1424">
        <v>0</v>
      </c>
      <c r="BI1424">
        <v>0</v>
      </c>
      <c r="BJ1424">
        <v>0</v>
      </c>
      <c r="BK1424">
        <v>0</v>
      </c>
      <c r="BL1424" s="15">
        <v>0</v>
      </c>
      <c r="BM1424">
        <v>1</v>
      </c>
      <c r="BN1424">
        <v>0</v>
      </c>
      <c r="BO1424">
        <v>0</v>
      </c>
      <c r="BP1424" s="15">
        <v>0</v>
      </c>
      <c r="BQ1424">
        <v>0</v>
      </c>
      <c r="BR1424">
        <v>0</v>
      </c>
      <c r="BS1424" s="15">
        <v>0</v>
      </c>
      <c r="BT1424">
        <v>0</v>
      </c>
      <c r="BU1424">
        <v>0</v>
      </c>
      <c r="BV1424">
        <v>1</v>
      </c>
      <c r="BW1424">
        <v>0</v>
      </c>
      <c r="BX1424">
        <v>1</v>
      </c>
      <c r="BY1424">
        <v>0</v>
      </c>
      <c r="BZ1424">
        <v>1</v>
      </c>
      <c r="CA1424">
        <v>1</v>
      </c>
      <c r="CB1424">
        <v>0</v>
      </c>
      <c r="CC1424">
        <v>0</v>
      </c>
      <c r="CD1424">
        <v>0</v>
      </c>
      <c r="CE1424" s="15">
        <v>0</v>
      </c>
      <c r="CF1424">
        <v>1.02</v>
      </c>
      <c r="CG1424">
        <v>494</v>
      </c>
      <c r="CH1424">
        <v>1</v>
      </c>
      <c r="CI1424">
        <v>0</v>
      </c>
      <c r="CJ1424">
        <v>29</v>
      </c>
      <c r="CK1424" s="28" t="s">
        <v>80</v>
      </c>
    </row>
    <row r="1425" spans="1:89" x14ac:dyDescent="0.35">
      <c r="A1425">
        <v>1424</v>
      </c>
      <c r="B1425">
        <v>89</v>
      </c>
      <c r="C1425" s="21" t="s">
        <v>258</v>
      </c>
      <c r="D1425" s="11">
        <v>4.4228311186168989</v>
      </c>
      <c r="E1425" s="12">
        <v>0.592812539992148</v>
      </c>
      <c r="F1425" s="7">
        <v>7.4607583683629244</v>
      </c>
      <c r="G1425" s="8">
        <v>0</v>
      </c>
      <c r="H1425" s="9">
        <v>0</v>
      </c>
      <c r="I1425" s="9">
        <v>0</v>
      </c>
      <c r="J1425" s="9">
        <v>1</v>
      </c>
      <c r="K1425" s="9">
        <v>0</v>
      </c>
      <c r="L1425" s="8">
        <v>6522</v>
      </c>
      <c r="M1425" s="9">
        <v>18</v>
      </c>
      <c r="N1425" s="9">
        <f t="shared" si="241"/>
        <v>6503</v>
      </c>
      <c r="O1425" s="9">
        <f t="shared" si="242"/>
        <v>36</v>
      </c>
      <c r="P1425" s="7">
        <v>15</v>
      </c>
      <c r="Q1425" s="7">
        <v>5.008</v>
      </c>
      <c r="R1425" s="9">
        <v>0</v>
      </c>
      <c r="S1425" s="9">
        <v>1</v>
      </c>
      <c r="T1425" s="9">
        <v>1</v>
      </c>
      <c r="U1425" s="9">
        <v>0</v>
      </c>
      <c r="V1425" s="9">
        <v>0</v>
      </c>
      <c r="W1425" s="25">
        <v>0</v>
      </c>
      <c r="X1425" s="9">
        <v>0</v>
      </c>
      <c r="Y1425" s="9">
        <v>0</v>
      </c>
      <c r="Z1425" s="25">
        <v>1</v>
      </c>
      <c r="AA1425" s="9">
        <v>0</v>
      </c>
      <c r="AB1425" s="25">
        <v>1</v>
      </c>
      <c r="AC1425" s="17">
        <v>1986</v>
      </c>
      <c r="AD1425" s="27">
        <v>1.25E-3</v>
      </c>
      <c r="AE1425" s="27">
        <v>1.25E-3</v>
      </c>
      <c r="AF1425" s="27">
        <f t="shared" si="240"/>
        <v>0.65100000000000002</v>
      </c>
      <c r="AG1425" s="34">
        <v>0.34649999999999997</v>
      </c>
      <c r="AH1425" s="33" t="s">
        <v>87</v>
      </c>
      <c r="AI1425" s="15" t="s">
        <v>87</v>
      </c>
      <c r="AJ1425">
        <v>0.52980000000000005</v>
      </c>
      <c r="AK1425" s="31">
        <f t="shared" si="234"/>
        <v>0.47019999999999995</v>
      </c>
      <c r="AL1425" t="s">
        <v>87</v>
      </c>
      <c r="AM1425" s="31" t="s">
        <v>87</v>
      </c>
      <c r="AN1425">
        <v>0</v>
      </c>
      <c r="AO1425" s="15">
        <v>1</v>
      </c>
      <c r="AP1425" t="s">
        <v>87</v>
      </c>
      <c r="AQ1425" s="15" t="s">
        <v>87</v>
      </c>
      <c r="AR1425" s="15" t="s">
        <v>129</v>
      </c>
      <c r="AS1425">
        <v>1</v>
      </c>
      <c r="AT1425">
        <v>0</v>
      </c>
      <c r="AU1425">
        <v>0</v>
      </c>
      <c r="AV1425">
        <v>0</v>
      </c>
      <c r="AW1425">
        <v>0</v>
      </c>
      <c r="AX1425">
        <v>0</v>
      </c>
      <c r="AY1425" s="15">
        <v>0</v>
      </c>
      <c r="AZ1425">
        <v>1</v>
      </c>
      <c r="BA1425">
        <v>0</v>
      </c>
      <c r="BB1425" s="15">
        <v>0</v>
      </c>
      <c r="BC1425">
        <v>22873</v>
      </c>
      <c r="BD1425">
        <v>1435</v>
      </c>
      <c r="BE1425" s="56">
        <v>0.91900000000000004</v>
      </c>
      <c r="BF1425" s="56">
        <v>32</v>
      </c>
      <c r="BG1425">
        <v>1</v>
      </c>
      <c r="BH1425">
        <v>0</v>
      </c>
      <c r="BI1425">
        <v>0</v>
      </c>
      <c r="BJ1425">
        <v>0</v>
      </c>
      <c r="BK1425">
        <v>0</v>
      </c>
      <c r="BL1425" s="15">
        <v>0</v>
      </c>
      <c r="BM1425">
        <v>1</v>
      </c>
      <c r="BN1425">
        <v>0</v>
      </c>
      <c r="BO1425">
        <v>0</v>
      </c>
      <c r="BP1425" s="15">
        <v>0</v>
      </c>
      <c r="BQ1425">
        <v>0</v>
      </c>
      <c r="BR1425">
        <v>0</v>
      </c>
      <c r="BS1425" s="15">
        <v>0</v>
      </c>
      <c r="BT1425">
        <v>0</v>
      </c>
      <c r="BU1425">
        <v>0</v>
      </c>
      <c r="BV1425">
        <v>1</v>
      </c>
      <c r="BW1425">
        <v>0</v>
      </c>
      <c r="BX1425">
        <v>1</v>
      </c>
      <c r="BY1425">
        <v>0</v>
      </c>
      <c r="BZ1425">
        <v>1</v>
      </c>
      <c r="CA1425">
        <v>1</v>
      </c>
      <c r="CB1425">
        <v>0</v>
      </c>
      <c r="CC1425">
        <v>0</v>
      </c>
      <c r="CD1425">
        <v>0</v>
      </c>
      <c r="CE1425" s="15">
        <v>0</v>
      </c>
      <c r="CF1425">
        <v>1.02</v>
      </c>
      <c r="CG1425">
        <v>494</v>
      </c>
      <c r="CH1425">
        <v>1</v>
      </c>
      <c r="CI1425">
        <v>0</v>
      </c>
      <c r="CJ1425">
        <v>29</v>
      </c>
      <c r="CK1425" s="28" t="s">
        <v>80</v>
      </c>
    </row>
    <row r="1426" spans="1:89" x14ac:dyDescent="0.35">
      <c r="A1426">
        <v>1425</v>
      </c>
      <c r="B1426">
        <v>89</v>
      </c>
      <c r="C1426" s="21" t="s">
        <v>258</v>
      </c>
      <c r="D1426" s="11">
        <v>3.6932333398746349</v>
      </c>
      <c r="E1426" s="12">
        <v>0.39073145667247461</v>
      </c>
      <c r="F1426" s="7">
        <v>9.4521013775720615</v>
      </c>
      <c r="G1426" s="8">
        <v>0</v>
      </c>
      <c r="H1426" s="9">
        <v>0</v>
      </c>
      <c r="I1426" s="9">
        <v>0</v>
      </c>
      <c r="J1426" s="9">
        <v>1</v>
      </c>
      <c r="K1426" s="9">
        <v>0</v>
      </c>
      <c r="L1426" s="8">
        <v>6522</v>
      </c>
      <c r="M1426" s="9">
        <v>18</v>
      </c>
      <c r="N1426" s="9">
        <f t="shared" si="241"/>
        <v>6503</v>
      </c>
      <c r="O1426" s="9">
        <f t="shared" si="242"/>
        <v>36</v>
      </c>
      <c r="P1426" s="7">
        <v>17</v>
      </c>
      <c r="Q1426" s="7">
        <v>5.008</v>
      </c>
      <c r="R1426" s="9">
        <v>0</v>
      </c>
      <c r="S1426" s="9">
        <v>1</v>
      </c>
      <c r="T1426" s="9">
        <v>1</v>
      </c>
      <c r="U1426" s="9">
        <v>0</v>
      </c>
      <c r="V1426" s="9">
        <v>0</v>
      </c>
      <c r="W1426" s="25">
        <v>0</v>
      </c>
      <c r="X1426" s="9">
        <v>0</v>
      </c>
      <c r="Y1426" s="9">
        <v>0</v>
      </c>
      <c r="Z1426" s="25">
        <v>1</v>
      </c>
      <c r="AA1426" s="9">
        <v>0</v>
      </c>
      <c r="AB1426" s="25">
        <v>1</v>
      </c>
      <c r="AC1426" s="17">
        <v>1986</v>
      </c>
      <c r="AD1426" s="27">
        <v>3.0000000000000001E-3</v>
      </c>
      <c r="AE1426" s="27">
        <v>3.0000000000000001E-3</v>
      </c>
      <c r="AF1426" s="27">
        <f t="shared" si="240"/>
        <v>0.64149999999999996</v>
      </c>
      <c r="AG1426" s="34">
        <v>0.35249999999999998</v>
      </c>
      <c r="AH1426" s="33" t="s">
        <v>87</v>
      </c>
      <c r="AI1426" s="15" t="s">
        <v>87</v>
      </c>
      <c r="AJ1426">
        <v>0.52980000000000005</v>
      </c>
      <c r="AK1426" s="31">
        <f t="shared" si="234"/>
        <v>0.47019999999999995</v>
      </c>
      <c r="AL1426" t="s">
        <v>87</v>
      </c>
      <c r="AM1426" s="31" t="s">
        <v>87</v>
      </c>
      <c r="AN1426">
        <v>0</v>
      </c>
      <c r="AO1426" s="15">
        <v>1</v>
      </c>
      <c r="AP1426" t="s">
        <v>87</v>
      </c>
      <c r="AQ1426" s="15" t="s">
        <v>87</v>
      </c>
      <c r="AR1426" s="15" t="s">
        <v>129</v>
      </c>
      <c r="AS1426">
        <v>1</v>
      </c>
      <c r="AT1426">
        <v>0</v>
      </c>
      <c r="AU1426">
        <v>0</v>
      </c>
      <c r="AV1426">
        <v>0</v>
      </c>
      <c r="AW1426">
        <v>0</v>
      </c>
      <c r="AX1426">
        <v>0</v>
      </c>
      <c r="AY1426" s="15">
        <v>0</v>
      </c>
      <c r="AZ1426">
        <v>1</v>
      </c>
      <c r="BA1426">
        <v>0</v>
      </c>
      <c r="BB1426" s="15">
        <v>0</v>
      </c>
      <c r="BC1426">
        <v>22873</v>
      </c>
      <c r="BD1426">
        <v>1435</v>
      </c>
      <c r="BE1426" s="56">
        <v>0.91900000000000004</v>
      </c>
      <c r="BF1426" s="56">
        <v>32</v>
      </c>
      <c r="BG1426">
        <v>1</v>
      </c>
      <c r="BH1426">
        <v>0</v>
      </c>
      <c r="BI1426">
        <v>0</v>
      </c>
      <c r="BJ1426">
        <v>0</v>
      </c>
      <c r="BK1426">
        <v>0</v>
      </c>
      <c r="BL1426" s="15">
        <v>0</v>
      </c>
      <c r="BM1426">
        <v>1</v>
      </c>
      <c r="BN1426">
        <v>0</v>
      </c>
      <c r="BO1426">
        <v>0</v>
      </c>
      <c r="BP1426" s="15">
        <v>0</v>
      </c>
      <c r="BQ1426">
        <v>0</v>
      </c>
      <c r="BR1426">
        <v>0</v>
      </c>
      <c r="BS1426" s="15">
        <v>0</v>
      </c>
      <c r="BT1426">
        <v>0</v>
      </c>
      <c r="BU1426">
        <v>0</v>
      </c>
      <c r="BV1426">
        <v>1</v>
      </c>
      <c r="BW1426">
        <v>0</v>
      </c>
      <c r="BX1426">
        <v>1</v>
      </c>
      <c r="BY1426">
        <v>0</v>
      </c>
      <c r="BZ1426">
        <v>1</v>
      </c>
      <c r="CA1426">
        <v>1</v>
      </c>
      <c r="CB1426">
        <v>0</v>
      </c>
      <c r="CC1426">
        <v>0</v>
      </c>
      <c r="CD1426">
        <v>0</v>
      </c>
      <c r="CE1426" s="15">
        <v>0</v>
      </c>
      <c r="CF1426">
        <v>1.02</v>
      </c>
      <c r="CG1426">
        <v>494</v>
      </c>
      <c r="CH1426">
        <v>1</v>
      </c>
      <c r="CI1426">
        <v>0</v>
      </c>
      <c r="CJ1426">
        <v>29</v>
      </c>
      <c r="CK1426" s="28" t="s">
        <v>80</v>
      </c>
    </row>
    <row r="1427" spans="1:89" x14ac:dyDescent="0.35">
      <c r="A1427">
        <v>1426</v>
      </c>
      <c r="B1427">
        <v>89</v>
      </c>
      <c r="C1427" s="21" t="s">
        <v>258</v>
      </c>
      <c r="D1427" s="11">
        <v>4.1153206785629726</v>
      </c>
      <c r="E1427" s="12">
        <v>1.056520781793536</v>
      </c>
      <c r="F1427" s="7">
        <v>3.895163019488229</v>
      </c>
      <c r="G1427" s="8">
        <v>0</v>
      </c>
      <c r="H1427" s="9">
        <v>0</v>
      </c>
      <c r="I1427" s="9">
        <v>0</v>
      </c>
      <c r="J1427" s="9">
        <v>1</v>
      </c>
      <c r="K1427" s="9">
        <v>0</v>
      </c>
      <c r="L1427" s="8">
        <v>6476</v>
      </c>
      <c r="M1427" s="9">
        <v>14</v>
      </c>
      <c r="N1427" s="9">
        <f t="shared" si="241"/>
        <v>6461</v>
      </c>
      <c r="O1427" s="9">
        <f t="shared" si="242"/>
        <v>36</v>
      </c>
      <c r="P1427" s="7">
        <v>13</v>
      </c>
      <c r="Q1427" s="7">
        <v>5.008</v>
      </c>
      <c r="R1427" s="9">
        <v>0</v>
      </c>
      <c r="S1427" s="9">
        <v>1</v>
      </c>
      <c r="T1427" s="9">
        <v>1</v>
      </c>
      <c r="U1427" s="9">
        <v>0</v>
      </c>
      <c r="V1427" s="9">
        <v>0</v>
      </c>
      <c r="W1427" s="25">
        <v>0</v>
      </c>
      <c r="X1427" s="9">
        <v>0</v>
      </c>
      <c r="Y1427" s="9">
        <v>0</v>
      </c>
      <c r="Z1427" s="25">
        <v>1</v>
      </c>
      <c r="AA1427" s="9">
        <v>0</v>
      </c>
      <c r="AB1427" s="25">
        <v>1</v>
      </c>
      <c r="AC1427" s="17">
        <v>2000</v>
      </c>
      <c r="AD1427" s="27">
        <v>3.0000000000000001E-3</v>
      </c>
      <c r="AE1427" s="27">
        <v>3.0000000000000001E-3</v>
      </c>
      <c r="AF1427" s="27">
        <f t="shared" si="240"/>
        <v>0.64149999999999996</v>
      </c>
      <c r="AG1427" s="34">
        <v>0.35249999999999998</v>
      </c>
      <c r="AH1427" s="33" t="s">
        <v>87</v>
      </c>
      <c r="AI1427" s="15" t="s">
        <v>87</v>
      </c>
      <c r="AJ1427">
        <v>0.49149999999999999</v>
      </c>
      <c r="AK1427" s="31">
        <f t="shared" si="234"/>
        <v>0.50849999999999995</v>
      </c>
      <c r="AL1427" t="s">
        <v>87</v>
      </c>
      <c r="AM1427" s="31" t="s">
        <v>87</v>
      </c>
      <c r="AN1427">
        <v>0</v>
      </c>
      <c r="AO1427" s="15">
        <v>1</v>
      </c>
      <c r="AP1427" t="s">
        <v>87</v>
      </c>
      <c r="AQ1427" s="15" t="s">
        <v>87</v>
      </c>
      <c r="AR1427" s="15" t="s">
        <v>129</v>
      </c>
      <c r="AS1427">
        <v>1</v>
      </c>
      <c r="AT1427">
        <v>0</v>
      </c>
      <c r="AU1427">
        <v>0</v>
      </c>
      <c r="AV1427">
        <v>0</v>
      </c>
      <c r="AW1427">
        <v>0</v>
      </c>
      <c r="AX1427">
        <v>0</v>
      </c>
      <c r="AY1427" s="15">
        <v>0</v>
      </c>
      <c r="AZ1427">
        <v>1</v>
      </c>
      <c r="BA1427">
        <v>0</v>
      </c>
      <c r="BB1427" s="15">
        <v>0</v>
      </c>
      <c r="BC1427">
        <v>31669</v>
      </c>
      <c r="BD1427">
        <v>1404</v>
      </c>
      <c r="BE1427" s="56">
        <v>0.92700000000000005</v>
      </c>
      <c r="BF1427" s="56">
        <v>24</v>
      </c>
      <c r="BG1427">
        <v>1</v>
      </c>
      <c r="BH1427">
        <v>0</v>
      </c>
      <c r="BI1427">
        <v>0</v>
      </c>
      <c r="BJ1427">
        <v>0</v>
      </c>
      <c r="BK1427">
        <v>0</v>
      </c>
      <c r="BL1427" s="15">
        <v>0</v>
      </c>
      <c r="BM1427">
        <v>1</v>
      </c>
      <c r="BN1427">
        <v>0</v>
      </c>
      <c r="BO1427">
        <v>0</v>
      </c>
      <c r="BP1427" s="15">
        <v>0</v>
      </c>
      <c r="BQ1427">
        <v>0</v>
      </c>
      <c r="BR1427">
        <v>0</v>
      </c>
      <c r="BS1427" s="15">
        <v>0</v>
      </c>
      <c r="BT1427">
        <v>0</v>
      </c>
      <c r="BU1427">
        <v>0</v>
      </c>
      <c r="BV1427">
        <v>1</v>
      </c>
      <c r="BW1427">
        <v>0</v>
      </c>
      <c r="BX1427">
        <v>1</v>
      </c>
      <c r="BY1427">
        <v>0</v>
      </c>
      <c r="BZ1427">
        <v>1</v>
      </c>
      <c r="CA1427">
        <v>1</v>
      </c>
      <c r="CB1427">
        <v>0</v>
      </c>
      <c r="CC1427">
        <v>0</v>
      </c>
      <c r="CD1427">
        <v>0</v>
      </c>
      <c r="CE1427" s="15">
        <v>0</v>
      </c>
      <c r="CF1427">
        <v>1.02</v>
      </c>
      <c r="CG1427">
        <v>494</v>
      </c>
      <c r="CH1427">
        <v>1</v>
      </c>
      <c r="CI1427">
        <v>0</v>
      </c>
      <c r="CJ1427">
        <v>29</v>
      </c>
      <c r="CK1427" s="28" t="s">
        <v>80</v>
      </c>
    </row>
    <row r="1428" spans="1:89" x14ac:dyDescent="0.35">
      <c r="A1428">
        <v>1427</v>
      </c>
      <c r="B1428">
        <v>89</v>
      </c>
      <c r="C1428" s="21" t="s">
        <v>258</v>
      </c>
      <c r="D1428" s="11">
        <v>3.5374328443582792</v>
      </c>
      <c r="E1428" s="12">
        <v>0.82095912236664681</v>
      </c>
      <c r="F1428" s="7">
        <v>4.3089025360490893</v>
      </c>
      <c r="G1428" s="8">
        <v>0</v>
      </c>
      <c r="H1428" s="9">
        <v>0</v>
      </c>
      <c r="I1428" s="9">
        <v>0</v>
      </c>
      <c r="J1428" s="9">
        <v>1</v>
      </c>
      <c r="K1428" s="9">
        <v>0</v>
      </c>
      <c r="L1428" s="8">
        <v>6476</v>
      </c>
      <c r="M1428" s="9">
        <v>14</v>
      </c>
      <c r="N1428" s="9">
        <f t="shared" si="241"/>
        <v>6461</v>
      </c>
      <c r="O1428" s="9">
        <f t="shared" si="242"/>
        <v>36</v>
      </c>
      <c r="P1428" s="7">
        <v>13</v>
      </c>
      <c r="Q1428" s="7">
        <v>5.008</v>
      </c>
      <c r="R1428" s="9">
        <v>0</v>
      </c>
      <c r="S1428" s="9">
        <v>1</v>
      </c>
      <c r="T1428" s="9">
        <v>1</v>
      </c>
      <c r="U1428" s="9">
        <v>0</v>
      </c>
      <c r="V1428" s="9">
        <v>0</v>
      </c>
      <c r="W1428" s="25">
        <v>0</v>
      </c>
      <c r="X1428" s="9">
        <v>0</v>
      </c>
      <c r="Y1428" s="9">
        <v>0</v>
      </c>
      <c r="Z1428" s="25">
        <v>1</v>
      </c>
      <c r="AA1428" s="9">
        <v>0</v>
      </c>
      <c r="AB1428" s="25">
        <v>1</v>
      </c>
      <c r="AC1428" s="17">
        <v>2000</v>
      </c>
      <c r="AD1428" s="27">
        <v>3.0000000000000001E-3</v>
      </c>
      <c r="AE1428" s="27">
        <v>3.0000000000000001E-3</v>
      </c>
      <c r="AF1428" s="27">
        <f t="shared" si="240"/>
        <v>0.64149999999999996</v>
      </c>
      <c r="AG1428" s="34">
        <v>0.35249999999999998</v>
      </c>
      <c r="AH1428" s="33" t="s">
        <v>87</v>
      </c>
      <c r="AI1428" s="15" t="s">
        <v>87</v>
      </c>
      <c r="AJ1428">
        <v>0.49149999999999999</v>
      </c>
      <c r="AK1428" s="31">
        <f t="shared" si="234"/>
        <v>0.50849999999999995</v>
      </c>
      <c r="AL1428" t="s">
        <v>87</v>
      </c>
      <c r="AM1428" s="31" t="s">
        <v>87</v>
      </c>
      <c r="AN1428">
        <v>0</v>
      </c>
      <c r="AO1428" s="15">
        <v>1</v>
      </c>
      <c r="AP1428" t="s">
        <v>87</v>
      </c>
      <c r="AQ1428" s="15" t="s">
        <v>87</v>
      </c>
      <c r="AR1428" s="15" t="s">
        <v>129</v>
      </c>
      <c r="AS1428">
        <v>1</v>
      </c>
      <c r="AT1428">
        <v>0</v>
      </c>
      <c r="AU1428">
        <v>0</v>
      </c>
      <c r="AV1428">
        <v>0</v>
      </c>
      <c r="AW1428">
        <v>0</v>
      </c>
      <c r="AX1428">
        <v>0</v>
      </c>
      <c r="AY1428" s="15">
        <v>0</v>
      </c>
      <c r="AZ1428">
        <v>1</v>
      </c>
      <c r="BA1428">
        <v>0</v>
      </c>
      <c r="BB1428" s="15">
        <v>0</v>
      </c>
      <c r="BC1428">
        <v>31669</v>
      </c>
      <c r="BD1428">
        <v>1404</v>
      </c>
      <c r="BE1428" s="56">
        <v>0.92700000000000005</v>
      </c>
      <c r="BF1428" s="56">
        <v>24</v>
      </c>
      <c r="BG1428">
        <v>1</v>
      </c>
      <c r="BH1428">
        <v>0</v>
      </c>
      <c r="BI1428">
        <v>0</v>
      </c>
      <c r="BJ1428">
        <v>0</v>
      </c>
      <c r="BK1428">
        <v>0</v>
      </c>
      <c r="BL1428" s="15">
        <v>0</v>
      </c>
      <c r="BM1428">
        <v>1</v>
      </c>
      <c r="BN1428">
        <v>0</v>
      </c>
      <c r="BO1428">
        <v>0</v>
      </c>
      <c r="BP1428" s="15">
        <v>0</v>
      </c>
      <c r="BQ1428">
        <v>0</v>
      </c>
      <c r="BR1428">
        <v>0</v>
      </c>
      <c r="BS1428" s="15">
        <v>0</v>
      </c>
      <c r="BT1428">
        <v>0</v>
      </c>
      <c r="BU1428">
        <v>0</v>
      </c>
      <c r="BV1428">
        <v>1</v>
      </c>
      <c r="BW1428">
        <v>0</v>
      </c>
      <c r="BX1428">
        <v>1</v>
      </c>
      <c r="BY1428">
        <v>0</v>
      </c>
      <c r="BZ1428">
        <v>1</v>
      </c>
      <c r="CA1428">
        <v>1</v>
      </c>
      <c r="CB1428">
        <v>0</v>
      </c>
      <c r="CC1428">
        <v>0</v>
      </c>
      <c r="CD1428">
        <v>0</v>
      </c>
      <c r="CE1428" s="15">
        <v>0</v>
      </c>
      <c r="CF1428">
        <v>1.02</v>
      </c>
      <c r="CG1428">
        <v>494</v>
      </c>
      <c r="CH1428">
        <v>1</v>
      </c>
      <c r="CI1428">
        <v>0</v>
      </c>
      <c r="CJ1428">
        <v>29</v>
      </c>
      <c r="CK1428" s="28" t="s">
        <v>80</v>
      </c>
    </row>
    <row r="1429" spans="1:89" x14ac:dyDescent="0.35">
      <c r="A1429">
        <v>1428</v>
      </c>
      <c r="B1429">
        <v>89</v>
      </c>
      <c r="C1429" s="21" t="s">
        <v>258</v>
      </c>
      <c r="D1429" s="11">
        <v>5.6948060928972746</v>
      </c>
      <c r="E1429" s="12">
        <v>0.44462959293887072</v>
      </c>
      <c r="F1429" s="7">
        <v>12.80797810882601</v>
      </c>
      <c r="G1429" s="8">
        <v>0</v>
      </c>
      <c r="H1429" s="9">
        <v>0</v>
      </c>
      <c r="I1429" s="9">
        <v>0</v>
      </c>
      <c r="J1429" s="9">
        <v>1</v>
      </c>
      <c r="K1429" s="9">
        <v>0</v>
      </c>
      <c r="L1429" s="8">
        <v>6476</v>
      </c>
      <c r="M1429" s="9">
        <v>14</v>
      </c>
      <c r="N1429" s="9">
        <f t="shared" si="241"/>
        <v>6461</v>
      </c>
      <c r="O1429" s="9">
        <f t="shared" si="242"/>
        <v>36</v>
      </c>
      <c r="P1429" s="7">
        <v>15</v>
      </c>
      <c r="Q1429" s="7">
        <v>5.008</v>
      </c>
      <c r="R1429" s="9">
        <v>0</v>
      </c>
      <c r="S1429" s="9">
        <v>1</v>
      </c>
      <c r="T1429" s="9">
        <v>1</v>
      </c>
      <c r="U1429" s="9">
        <v>0</v>
      </c>
      <c r="V1429" s="9">
        <v>0</v>
      </c>
      <c r="W1429" s="25">
        <v>0</v>
      </c>
      <c r="X1429" s="9">
        <v>0</v>
      </c>
      <c r="Y1429" s="9">
        <v>0</v>
      </c>
      <c r="Z1429" s="25">
        <v>1</v>
      </c>
      <c r="AA1429" s="9">
        <v>0</v>
      </c>
      <c r="AB1429" s="25">
        <v>1</v>
      </c>
      <c r="AC1429" s="17">
        <v>2000</v>
      </c>
      <c r="AD1429" s="27">
        <v>3.0000000000000001E-3</v>
      </c>
      <c r="AE1429" s="27">
        <v>3.0000000000000001E-3</v>
      </c>
      <c r="AF1429" s="27">
        <f t="shared" si="240"/>
        <v>0.64149999999999996</v>
      </c>
      <c r="AG1429" s="34">
        <v>0.35249999999999998</v>
      </c>
      <c r="AH1429" s="33" t="s">
        <v>87</v>
      </c>
      <c r="AI1429" s="15" t="s">
        <v>87</v>
      </c>
      <c r="AJ1429">
        <v>0.49149999999999999</v>
      </c>
      <c r="AK1429" s="31">
        <f t="shared" si="234"/>
        <v>0.50849999999999995</v>
      </c>
      <c r="AL1429" t="s">
        <v>87</v>
      </c>
      <c r="AM1429" s="31" t="s">
        <v>87</v>
      </c>
      <c r="AN1429">
        <v>0</v>
      </c>
      <c r="AO1429" s="15">
        <v>1</v>
      </c>
      <c r="AP1429" t="s">
        <v>87</v>
      </c>
      <c r="AQ1429" s="15" t="s">
        <v>87</v>
      </c>
      <c r="AR1429" s="15" t="s">
        <v>129</v>
      </c>
      <c r="AS1429">
        <v>1</v>
      </c>
      <c r="AT1429">
        <v>0</v>
      </c>
      <c r="AU1429">
        <v>0</v>
      </c>
      <c r="AV1429">
        <v>0</v>
      </c>
      <c r="AW1429">
        <v>0</v>
      </c>
      <c r="AX1429">
        <v>0</v>
      </c>
      <c r="AY1429" s="15">
        <v>0</v>
      </c>
      <c r="AZ1429">
        <v>1</v>
      </c>
      <c r="BA1429">
        <v>0</v>
      </c>
      <c r="BB1429" s="15">
        <v>0</v>
      </c>
      <c r="BC1429">
        <v>31669</v>
      </c>
      <c r="BD1429">
        <v>1404</v>
      </c>
      <c r="BE1429" s="56">
        <v>0.92700000000000005</v>
      </c>
      <c r="BF1429" s="56">
        <v>24</v>
      </c>
      <c r="BG1429">
        <v>1</v>
      </c>
      <c r="BH1429">
        <v>0</v>
      </c>
      <c r="BI1429">
        <v>0</v>
      </c>
      <c r="BJ1429">
        <v>0</v>
      </c>
      <c r="BK1429">
        <v>0</v>
      </c>
      <c r="BL1429" s="15">
        <v>0</v>
      </c>
      <c r="BM1429">
        <v>1</v>
      </c>
      <c r="BN1429">
        <v>0</v>
      </c>
      <c r="BO1429">
        <v>0</v>
      </c>
      <c r="BP1429" s="15">
        <v>0</v>
      </c>
      <c r="BQ1429">
        <v>0</v>
      </c>
      <c r="BR1429">
        <v>0</v>
      </c>
      <c r="BS1429" s="15">
        <v>0</v>
      </c>
      <c r="BT1429">
        <v>0</v>
      </c>
      <c r="BU1429">
        <v>0</v>
      </c>
      <c r="BV1429">
        <v>1</v>
      </c>
      <c r="BW1429">
        <v>0</v>
      </c>
      <c r="BX1429">
        <v>1</v>
      </c>
      <c r="BY1429">
        <v>0</v>
      </c>
      <c r="BZ1429">
        <v>1</v>
      </c>
      <c r="CA1429">
        <v>1</v>
      </c>
      <c r="CB1429">
        <v>0</v>
      </c>
      <c r="CC1429">
        <v>0</v>
      </c>
      <c r="CD1429">
        <v>0</v>
      </c>
      <c r="CE1429" s="15">
        <v>0</v>
      </c>
      <c r="CF1429">
        <v>1.02</v>
      </c>
      <c r="CG1429">
        <v>494</v>
      </c>
      <c r="CH1429">
        <v>1</v>
      </c>
      <c r="CI1429">
        <v>0</v>
      </c>
      <c r="CJ1429">
        <v>29</v>
      </c>
      <c r="CK1429" s="28" t="s">
        <v>80</v>
      </c>
    </row>
    <row r="1430" spans="1:89" x14ac:dyDescent="0.35">
      <c r="A1430">
        <v>1429</v>
      </c>
      <c r="B1430">
        <v>89</v>
      </c>
      <c r="C1430" s="21" t="s">
        <v>258</v>
      </c>
      <c r="D1430" s="11">
        <v>5.4202582729393711</v>
      </c>
      <c r="E1430" s="12">
        <v>0.37467956341453418</v>
      </c>
      <c r="F1430" s="7">
        <v>14.466383550635671</v>
      </c>
      <c r="G1430" s="8">
        <v>0</v>
      </c>
      <c r="H1430" s="9">
        <v>0</v>
      </c>
      <c r="I1430" s="9">
        <v>0</v>
      </c>
      <c r="J1430" s="9">
        <v>1</v>
      </c>
      <c r="K1430" s="9">
        <v>0</v>
      </c>
      <c r="L1430" s="8">
        <v>6476</v>
      </c>
      <c r="M1430" s="9">
        <v>14</v>
      </c>
      <c r="N1430" s="9">
        <f t="shared" si="241"/>
        <v>6461</v>
      </c>
      <c r="O1430" s="9">
        <f t="shared" si="242"/>
        <v>36</v>
      </c>
      <c r="P1430" s="7">
        <v>17</v>
      </c>
      <c r="Q1430" s="7">
        <v>5.008</v>
      </c>
      <c r="R1430" s="9">
        <v>0</v>
      </c>
      <c r="S1430" s="9">
        <v>1</v>
      </c>
      <c r="T1430" s="9">
        <v>1</v>
      </c>
      <c r="U1430" s="9">
        <v>0</v>
      </c>
      <c r="V1430" s="9">
        <v>0</v>
      </c>
      <c r="W1430" s="25">
        <v>0</v>
      </c>
      <c r="X1430" s="9">
        <v>0</v>
      </c>
      <c r="Y1430" s="9">
        <v>0</v>
      </c>
      <c r="Z1430" s="25">
        <v>1</v>
      </c>
      <c r="AA1430" s="9">
        <v>0</v>
      </c>
      <c r="AB1430" s="25">
        <v>1</v>
      </c>
      <c r="AC1430" s="17">
        <v>2000</v>
      </c>
      <c r="AD1430" s="27">
        <v>3.0000000000000001E-3</v>
      </c>
      <c r="AE1430" s="27">
        <v>3.0000000000000001E-3</v>
      </c>
      <c r="AF1430" s="27">
        <f t="shared" si="240"/>
        <v>0.64149999999999996</v>
      </c>
      <c r="AG1430" s="34">
        <v>0.35249999999999998</v>
      </c>
      <c r="AH1430" s="33" t="s">
        <v>87</v>
      </c>
      <c r="AI1430" s="15" t="s">
        <v>87</v>
      </c>
      <c r="AJ1430">
        <v>0.49149999999999999</v>
      </c>
      <c r="AK1430" s="31">
        <f t="shared" si="234"/>
        <v>0.50849999999999995</v>
      </c>
      <c r="AL1430" t="s">
        <v>87</v>
      </c>
      <c r="AM1430" s="31" t="s">
        <v>87</v>
      </c>
      <c r="AN1430">
        <v>0</v>
      </c>
      <c r="AO1430" s="15">
        <v>1</v>
      </c>
      <c r="AP1430" t="s">
        <v>87</v>
      </c>
      <c r="AQ1430" s="15" t="s">
        <v>87</v>
      </c>
      <c r="AR1430" s="15" t="s">
        <v>129</v>
      </c>
      <c r="AS1430">
        <v>1</v>
      </c>
      <c r="AT1430">
        <v>0</v>
      </c>
      <c r="AU1430">
        <v>0</v>
      </c>
      <c r="AV1430">
        <v>0</v>
      </c>
      <c r="AW1430">
        <v>0</v>
      </c>
      <c r="AX1430">
        <v>0</v>
      </c>
      <c r="AY1430" s="15">
        <v>0</v>
      </c>
      <c r="AZ1430">
        <v>1</v>
      </c>
      <c r="BA1430">
        <v>0</v>
      </c>
      <c r="BB1430" s="15">
        <v>0</v>
      </c>
      <c r="BC1430">
        <v>31669</v>
      </c>
      <c r="BD1430">
        <v>1404</v>
      </c>
      <c r="BE1430" s="56">
        <v>0.92700000000000005</v>
      </c>
      <c r="BF1430" s="56">
        <v>24</v>
      </c>
      <c r="BG1430">
        <v>1</v>
      </c>
      <c r="BH1430">
        <v>0</v>
      </c>
      <c r="BI1430">
        <v>0</v>
      </c>
      <c r="BJ1430">
        <v>0</v>
      </c>
      <c r="BK1430">
        <v>0</v>
      </c>
      <c r="BL1430" s="15">
        <v>0</v>
      </c>
      <c r="BM1430">
        <v>1</v>
      </c>
      <c r="BN1430">
        <v>0</v>
      </c>
      <c r="BO1430">
        <v>0</v>
      </c>
      <c r="BP1430" s="15">
        <v>0</v>
      </c>
      <c r="BQ1430">
        <v>0</v>
      </c>
      <c r="BR1430">
        <v>0</v>
      </c>
      <c r="BS1430" s="15">
        <v>0</v>
      </c>
      <c r="BT1430">
        <v>0</v>
      </c>
      <c r="BU1430">
        <v>0</v>
      </c>
      <c r="BV1430">
        <v>1</v>
      </c>
      <c r="BW1430">
        <v>0</v>
      </c>
      <c r="BX1430">
        <v>1</v>
      </c>
      <c r="BY1430">
        <v>0</v>
      </c>
      <c r="BZ1430">
        <v>1</v>
      </c>
      <c r="CA1430">
        <v>1</v>
      </c>
      <c r="CB1430">
        <v>0</v>
      </c>
      <c r="CC1430">
        <v>0</v>
      </c>
      <c r="CD1430">
        <v>0</v>
      </c>
      <c r="CE1430" s="15">
        <v>0</v>
      </c>
      <c r="CF1430">
        <v>1.02</v>
      </c>
      <c r="CG1430">
        <v>494</v>
      </c>
      <c r="CH1430">
        <v>1</v>
      </c>
      <c r="CI1430">
        <v>0</v>
      </c>
      <c r="CJ1430">
        <v>29</v>
      </c>
      <c r="CK1430" s="28" t="s">
        <v>80</v>
      </c>
    </row>
    <row r="1431" spans="1:89" x14ac:dyDescent="0.35">
      <c r="A1431">
        <v>1430</v>
      </c>
      <c r="B1431">
        <v>89</v>
      </c>
      <c r="C1431" s="21" t="s">
        <v>258</v>
      </c>
      <c r="D1431" s="11">
        <v>4.0192289915667478</v>
      </c>
      <c r="E1431" s="12">
        <v>1.105564818302234</v>
      </c>
      <c r="F1431" s="7">
        <v>3.6354530508115248</v>
      </c>
      <c r="G1431" s="8">
        <v>0</v>
      </c>
      <c r="H1431" s="9">
        <v>0</v>
      </c>
      <c r="I1431" s="9">
        <v>0</v>
      </c>
      <c r="J1431" s="9">
        <v>1</v>
      </c>
      <c r="K1431" s="9">
        <v>0</v>
      </c>
      <c r="L1431" s="8">
        <v>6476</v>
      </c>
      <c r="M1431" s="9">
        <v>16</v>
      </c>
      <c r="N1431" s="9">
        <f t="shared" si="241"/>
        <v>6459</v>
      </c>
      <c r="O1431" s="9">
        <f t="shared" si="242"/>
        <v>36</v>
      </c>
      <c r="P1431" s="7">
        <v>13</v>
      </c>
      <c r="Q1431" s="7">
        <v>5.008</v>
      </c>
      <c r="R1431" s="9">
        <v>0</v>
      </c>
      <c r="S1431" s="9">
        <v>1</v>
      </c>
      <c r="T1431" s="9">
        <v>1</v>
      </c>
      <c r="U1431" s="9">
        <v>0</v>
      </c>
      <c r="V1431" s="9">
        <v>0</v>
      </c>
      <c r="W1431" s="25">
        <v>0</v>
      </c>
      <c r="X1431" s="9">
        <v>0</v>
      </c>
      <c r="Y1431" s="9">
        <v>0</v>
      </c>
      <c r="Z1431" s="25">
        <v>1</v>
      </c>
      <c r="AA1431" s="9">
        <v>0</v>
      </c>
      <c r="AB1431" s="25">
        <v>1</v>
      </c>
      <c r="AC1431" s="17">
        <v>2000</v>
      </c>
      <c r="AD1431" s="27">
        <v>3.0000000000000001E-3</v>
      </c>
      <c r="AE1431" s="27">
        <v>3.0000000000000001E-3</v>
      </c>
      <c r="AF1431" s="27">
        <f t="shared" si="240"/>
        <v>0.64149999999999996</v>
      </c>
      <c r="AG1431" s="34">
        <v>0.35249999999999998</v>
      </c>
      <c r="AH1431" s="33" t="s">
        <v>87</v>
      </c>
      <c r="AI1431" s="15" t="s">
        <v>87</v>
      </c>
      <c r="AJ1431">
        <v>0.49149999999999999</v>
      </c>
      <c r="AK1431" s="31">
        <f t="shared" si="234"/>
        <v>0.50849999999999995</v>
      </c>
      <c r="AL1431" t="s">
        <v>87</v>
      </c>
      <c r="AM1431" s="31" t="s">
        <v>87</v>
      </c>
      <c r="AN1431">
        <v>0</v>
      </c>
      <c r="AO1431" s="15">
        <v>1</v>
      </c>
      <c r="AP1431" t="s">
        <v>87</v>
      </c>
      <c r="AQ1431" s="15" t="s">
        <v>87</v>
      </c>
      <c r="AR1431" s="15" t="s">
        <v>129</v>
      </c>
      <c r="AS1431">
        <v>1</v>
      </c>
      <c r="AT1431">
        <v>0</v>
      </c>
      <c r="AU1431">
        <v>0</v>
      </c>
      <c r="AV1431">
        <v>0</v>
      </c>
      <c r="AW1431">
        <v>0</v>
      </c>
      <c r="AX1431">
        <v>0</v>
      </c>
      <c r="AY1431" s="15">
        <v>0</v>
      </c>
      <c r="AZ1431">
        <v>1</v>
      </c>
      <c r="BA1431">
        <v>0</v>
      </c>
      <c r="BB1431" s="15">
        <v>0</v>
      </c>
      <c r="BC1431">
        <v>31669</v>
      </c>
      <c r="BD1431">
        <v>1404</v>
      </c>
      <c r="BE1431" s="56">
        <v>0.92700000000000005</v>
      </c>
      <c r="BF1431" s="56">
        <v>24</v>
      </c>
      <c r="BG1431">
        <v>1</v>
      </c>
      <c r="BH1431">
        <v>0</v>
      </c>
      <c r="BI1431">
        <v>0</v>
      </c>
      <c r="BJ1431">
        <v>0</v>
      </c>
      <c r="BK1431">
        <v>0</v>
      </c>
      <c r="BL1431" s="15">
        <v>0</v>
      </c>
      <c r="BM1431">
        <v>1</v>
      </c>
      <c r="BN1431">
        <v>0</v>
      </c>
      <c r="BO1431">
        <v>0</v>
      </c>
      <c r="BP1431" s="15">
        <v>0</v>
      </c>
      <c r="BQ1431">
        <v>0</v>
      </c>
      <c r="BR1431">
        <v>0</v>
      </c>
      <c r="BS1431" s="15">
        <v>0</v>
      </c>
      <c r="BT1431">
        <v>0</v>
      </c>
      <c r="BU1431">
        <v>0</v>
      </c>
      <c r="BV1431">
        <v>1</v>
      </c>
      <c r="BW1431">
        <v>0</v>
      </c>
      <c r="BX1431">
        <v>1</v>
      </c>
      <c r="BY1431">
        <v>0</v>
      </c>
      <c r="BZ1431">
        <v>1</v>
      </c>
      <c r="CA1431">
        <v>1</v>
      </c>
      <c r="CB1431">
        <v>0</v>
      </c>
      <c r="CC1431">
        <v>0</v>
      </c>
      <c r="CD1431">
        <v>0</v>
      </c>
      <c r="CE1431" s="15">
        <v>0</v>
      </c>
      <c r="CF1431">
        <v>1.02</v>
      </c>
      <c r="CG1431">
        <v>494</v>
      </c>
      <c r="CH1431">
        <v>1</v>
      </c>
      <c r="CI1431">
        <v>0</v>
      </c>
      <c r="CJ1431">
        <v>29</v>
      </c>
      <c r="CK1431" s="28" t="s">
        <v>80</v>
      </c>
    </row>
    <row r="1432" spans="1:89" x14ac:dyDescent="0.35">
      <c r="A1432">
        <v>1431</v>
      </c>
      <c r="B1432">
        <v>89</v>
      </c>
      <c r="C1432" s="21" t="s">
        <v>258</v>
      </c>
      <c r="D1432" s="11">
        <v>3.585713300628468</v>
      </c>
      <c r="E1432" s="12">
        <v>0.82057648001429839</v>
      </c>
      <c r="F1432" s="7">
        <v>4.3697490580841256</v>
      </c>
      <c r="G1432" s="8">
        <v>0</v>
      </c>
      <c r="H1432" s="9">
        <v>0</v>
      </c>
      <c r="I1432" s="9">
        <v>0</v>
      </c>
      <c r="J1432" s="9">
        <v>1</v>
      </c>
      <c r="K1432" s="9">
        <v>0</v>
      </c>
      <c r="L1432" s="8">
        <v>6476</v>
      </c>
      <c r="M1432" s="9">
        <v>16</v>
      </c>
      <c r="N1432" s="9">
        <f t="shared" si="241"/>
        <v>6459</v>
      </c>
      <c r="O1432" s="9">
        <f t="shared" si="242"/>
        <v>36</v>
      </c>
      <c r="P1432" s="7">
        <v>13</v>
      </c>
      <c r="Q1432" s="7">
        <v>5.008</v>
      </c>
      <c r="R1432" s="9">
        <v>0</v>
      </c>
      <c r="S1432" s="9">
        <v>1</v>
      </c>
      <c r="T1432" s="9">
        <v>1</v>
      </c>
      <c r="U1432" s="9">
        <v>0</v>
      </c>
      <c r="V1432" s="9">
        <v>0</v>
      </c>
      <c r="W1432" s="25">
        <v>0</v>
      </c>
      <c r="X1432" s="9">
        <v>0</v>
      </c>
      <c r="Y1432" s="9">
        <v>0</v>
      </c>
      <c r="Z1432" s="25">
        <v>1</v>
      </c>
      <c r="AA1432" s="9">
        <v>0</v>
      </c>
      <c r="AB1432" s="25">
        <v>1</v>
      </c>
      <c r="AC1432" s="17">
        <v>2000</v>
      </c>
      <c r="AD1432" s="27">
        <v>3.0000000000000001E-3</v>
      </c>
      <c r="AE1432" s="27">
        <v>3.0000000000000001E-3</v>
      </c>
      <c r="AF1432" s="27">
        <f t="shared" si="240"/>
        <v>0.64149999999999996</v>
      </c>
      <c r="AG1432" s="34">
        <v>0.35249999999999998</v>
      </c>
      <c r="AH1432" s="33" t="s">
        <v>87</v>
      </c>
      <c r="AI1432" s="15" t="s">
        <v>87</v>
      </c>
      <c r="AJ1432">
        <v>0.49149999999999999</v>
      </c>
      <c r="AK1432" s="31">
        <f t="shared" si="234"/>
        <v>0.50849999999999995</v>
      </c>
      <c r="AL1432" t="s">
        <v>87</v>
      </c>
      <c r="AM1432" s="31" t="s">
        <v>87</v>
      </c>
      <c r="AN1432">
        <v>0</v>
      </c>
      <c r="AO1432" s="15">
        <v>1</v>
      </c>
      <c r="AP1432" t="s">
        <v>87</v>
      </c>
      <c r="AQ1432" s="15" t="s">
        <v>87</v>
      </c>
      <c r="AR1432" s="15" t="s">
        <v>129</v>
      </c>
      <c r="AS1432">
        <v>1</v>
      </c>
      <c r="AT1432">
        <v>0</v>
      </c>
      <c r="AU1432">
        <v>0</v>
      </c>
      <c r="AV1432">
        <v>0</v>
      </c>
      <c r="AW1432">
        <v>0</v>
      </c>
      <c r="AX1432">
        <v>0</v>
      </c>
      <c r="AY1432" s="15">
        <v>0</v>
      </c>
      <c r="AZ1432">
        <v>1</v>
      </c>
      <c r="BA1432">
        <v>0</v>
      </c>
      <c r="BB1432" s="15">
        <v>0</v>
      </c>
      <c r="BC1432">
        <v>31669</v>
      </c>
      <c r="BD1432">
        <v>1404</v>
      </c>
      <c r="BE1432" s="56">
        <v>0.92700000000000005</v>
      </c>
      <c r="BF1432" s="56">
        <v>24</v>
      </c>
      <c r="BG1432">
        <v>1</v>
      </c>
      <c r="BH1432">
        <v>0</v>
      </c>
      <c r="BI1432">
        <v>0</v>
      </c>
      <c r="BJ1432">
        <v>0</v>
      </c>
      <c r="BK1432">
        <v>0</v>
      </c>
      <c r="BL1432" s="15">
        <v>0</v>
      </c>
      <c r="BM1432">
        <v>1</v>
      </c>
      <c r="BN1432">
        <v>0</v>
      </c>
      <c r="BO1432">
        <v>0</v>
      </c>
      <c r="BP1432" s="15">
        <v>0</v>
      </c>
      <c r="BQ1432">
        <v>0</v>
      </c>
      <c r="BR1432">
        <v>0</v>
      </c>
      <c r="BS1432" s="15">
        <v>0</v>
      </c>
      <c r="BT1432">
        <v>0</v>
      </c>
      <c r="BU1432">
        <v>0</v>
      </c>
      <c r="BV1432">
        <v>1</v>
      </c>
      <c r="BW1432">
        <v>0</v>
      </c>
      <c r="BX1432">
        <v>1</v>
      </c>
      <c r="BY1432">
        <v>0</v>
      </c>
      <c r="BZ1432">
        <v>1</v>
      </c>
      <c r="CA1432">
        <v>1</v>
      </c>
      <c r="CB1432">
        <v>0</v>
      </c>
      <c r="CC1432">
        <v>0</v>
      </c>
      <c r="CD1432">
        <v>0</v>
      </c>
      <c r="CE1432" s="15">
        <v>0</v>
      </c>
      <c r="CF1432">
        <v>1.02</v>
      </c>
      <c r="CG1432">
        <v>494</v>
      </c>
      <c r="CH1432">
        <v>1</v>
      </c>
      <c r="CI1432">
        <v>0</v>
      </c>
      <c r="CJ1432">
        <v>29</v>
      </c>
      <c r="CK1432" s="28" t="s">
        <v>80</v>
      </c>
    </row>
    <row r="1433" spans="1:89" x14ac:dyDescent="0.35">
      <c r="A1433">
        <v>1432</v>
      </c>
      <c r="B1433">
        <v>89</v>
      </c>
      <c r="C1433" s="21" t="s">
        <v>258</v>
      </c>
      <c r="D1433" s="11">
        <v>5.6524349454410761</v>
      </c>
      <c r="E1433" s="12">
        <v>0.44516475398360011</v>
      </c>
      <c r="F1433" s="7">
        <v>12.697399995978371</v>
      </c>
      <c r="G1433" s="8">
        <v>0</v>
      </c>
      <c r="H1433" s="9">
        <v>0</v>
      </c>
      <c r="I1433" s="9">
        <v>0</v>
      </c>
      <c r="J1433" s="9">
        <v>1</v>
      </c>
      <c r="K1433" s="9">
        <v>0</v>
      </c>
      <c r="L1433" s="8">
        <v>6476</v>
      </c>
      <c r="M1433" s="9">
        <v>16</v>
      </c>
      <c r="N1433" s="9">
        <f t="shared" si="241"/>
        <v>6459</v>
      </c>
      <c r="O1433" s="9">
        <f t="shared" si="242"/>
        <v>36</v>
      </c>
      <c r="P1433" s="7">
        <v>15</v>
      </c>
      <c r="Q1433" s="7">
        <v>5.008</v>
      </c>
      <c r="R1433" s="9">
        <v>0</v>
      </c>
      <c r="S1433" s="9">
        <v>1</v>
      </c>
      <c r="T1433" s="9">
        <v>1</v>
      </c>
      <c r="U1433" s="9">
        <v>0</v>
      </c>
      <c r="V1433" s="9">
        <v>0</v>
      </c>
      <c r="W1433" s="25">
        <v>0</v>
      </c>
      <c r="X1433" s="9">
        <v>0</v>
      </c>
      <c r="Y1433" s="9">
        <v>0</v>
      </c>
      <c r="Z1433" s="25">
        <v>1</v>
      </c>
      <c r="AA1433" s="9">
        <v>0</v>
      </c>
      <c r="AB1433" s="25">
        <v>1</v>
      </c>
      <c r="AC1433" s="17">
        <v>2000</v>
      </c>
      <c r="AD1433" s="27">
        <v>3.0000000000000001E-3</v>
      </c>
      <c r="AE1433" s="27">
        <v>3.0000000000000001E-3</v>
      </c>
      <c r="AF1433" s="27">
        <f t="shared" si="240"/>
        <v>0.64149999999999996</v>
      </c>
      <c r="AG1433" s="34">
        <v>0.35249999999999998</v>
      </c>
      <c r="AH1433" s="33" t="s">
        <v>87</v>
      </c>
      <c r="AI1433" s="15" t="s">
        <v>87</v>
      </c>
      <c r="AJ1433">
        <v>0.49149999999999999</v>
      </c>
      <c r="AK1433" s="31">
        <f t="shared" si="234"/>
        <v>0.50849999999999995</v>
      </c>
      <c r="AL1433" t="s">
        <v>87</v>
      </c>
      <c r="AM1433" s="31" t="s">
        <v>87</v>
      </c>
      <c r="AN1433">
        <v>0</v>
      </c>
      <c r="AO1433" s="15">
        <v>1</v>
      </c>
      <c r="AP1433" t="s">
        <v>87</v>
      </c>
      <c r="AQ1433" s="15" t="s">
        <v>87</v>
      </c>
      <c r="AR1433" s="15" t="s">
        <v>129</v>
      </c>
      <c r="AS1433">
        <v>1</v>
      </c>
      <c r="AT1433">
        <v>0</v>
      </c>
      <c r="AU1433">
        <v>0</v>
      </c>
      <c r="AV1433">
        <v>0</v>
      </c>
      <c r="AW1433">
        <v>0</v>
      </c>
      <c r="AX1433">
        <v>0</v>
      </c>
      <c r="AY1433" s="15">
        <v>0</v>
      </c>
      <c r="AZ1433">
        <v>1</v>
      </c>
      <c r="BA1433">
        <v>0</v>
      </c>
      <c r="BB1433" s="15">
        <v>0</v>
      </c>
      <c r="BC1433">
        <v>31669</v>
      </c>
      <c r="BD1433">
        <v>1404</v>
      </c>
      <c r="BE1433" s="56">
        <v>0.92700000000000005</v>
      </c>
      <c r="BF1433" s="56">
        <v>24</v>
      </c>
      <c r="BG1433">
        <v>1</v>
      </c>
      <c r="BH1433">
        <v>0</v>
      </c>
      <c r="BI1433">
        <v>0</v>
      </c>
      <c r="BJ1433">
        <v>0</v>
      </c>
      <c r="BK1433">
        <v>0</v>
      </c>
      <c r="BL1433" s="15">
        <v>0</v>
      </c>
      <c r="BM1433">
        <v>1</v>
      </c>
      <c r="BN1433">
        <v>0</v>
      </c>
      <c r="BO1433">
        <v>0</v>
      </c>
      <c r="BP1433" s="15">
        <v>0</v>
      </c>
      <c r="BQ1433">
        <v>0</v>
      </c>
      <c r="BR1433">
        <v>0</v>
      </c>
      <c r="BS1433" s="15">
        <v>0</v>
      </c>
      <c r="BT1433">
        <v>0</v>
      </c>
      <c r="BU1433">
        <v>0</v>
      </c>
      <c r="BV1433">
        <v>1</v>
      </c>
      <c r="BW1433">
        <v>0</v>
      </c>
      <c r="BX1433">
        <v>1</v>
      </c>
      <c r="BY1433">
        <v>0</v>
      </c>
      <c r="BZ1433">
        <v>1</v>
      </c>
      <c r="CA1433">
        <v>1</v>
      </c>
      <c r="CB1433">
        <v>0</v>
      </c>
      <c r="CC1433">
        <v>0</v>
      </c>
      <c r="CD1433">
        <v>0</v>
      </c>
      <c r="CE1433" s="15">
        <v>0</v>
      </c>
      <c r="CF1433">
        <v>1.02</v>
      </c>
      <c r="CG1433">
        <v>494</v>
      </c>
      <c r="CH1433">
        <v>1</v>
      </c>
      <c r="CI1433">
        <v>0</v>
      </c>
      <c r="CJ1433">
        <v>29</v>
      </c>
      <c r="CK1433" s="28" t="s">
        <v>80</v>
      </c>
    </row>
    <row r="1434" spans="1:89" x14ac:dyDescent="0.35">
      <c r="A1434">
        <v>1433</v>
      </c>
      <c r="B1434">
        <v>89</v>
      </c>
      <c r="C1434" s="21" t="s">
        <v>258</v>
      </c>
      <c r="D1434" s="11">
        <v>5.3785778047359623</v>
      </c>
      <c r="E1434" s="12">
        <v>0.37556962686570577</v>
      </c>
      <c r="F1434" s="7">
        <v>14.32112029298686</v>
      </c>
      <c r="G1434" s="8">
        <v>0</v>
      </c>
      <c r="H1434" s="9">
        <v>0</v>
      </c>
      <c r="I1434" s="9">
        <v>0</v>
      </c>
      <c r="J1434" s="9">
        <v>1</v>
      </c>
      <c r="K1434" s="9">
        <v>0</v>
      </c>
      <c r="L1434" s="8">
        <v>6476</v>
      </c>
      <c r="M1434" s="9">
        <v>16</v>
      </c>
      <c r="N1434" s="9">
        <f t="shared" si="241"/>
        <v>6459</v>
      </c>
      <c r="O1434" s="9">
        <f t="shared" si="242"/>
        <v>36</v>
      </c>
      <c r="P1434" s="7">
        <v>17</v>
      </c>
      <c r="Q1434" s="7">
        <v>5.008</v>
      </c>
      <c r="R1434" s="9">
        <v>0</v>
      </c>
      <c r="S1434" s="9">
        <v>1</v>
      </c>
      <c r="T1434" s="9">
        <v>1</v>
      </c>
      <c r="U1434" s="9">
        <v>0</v>
      </c>
      <c r="V1434" s="9">
        <v>0</v>
      </c>
      <c r="W1434" s="25">
        <v>0</v>
      </c>
      <c r="X1434" s="9">
        <v>0</v>
      </c>
      <c r="Y1434" s="9">
        <v>0</v>
      </c>
      <c r="Z1434" s="25">
        <v>1</v>
      </c>
      <c r="AA1434" s="9">
        <v>0</v>
      </c>
      <c r="AB1434" s="25">
        <v>1</v>
      </c>
      <c r="AC1434" s="17">
        <v>2000</v>
      </c>
      <c r="AD1434" s="27">
        <v>3.0000000000000001E-3</v>
      </c>
      <c r="AE1434" s="27">
        <v>3.0000000000000001E-3</v>
      </c>
      <c r="AF1434" s="27">
        <f t="shared" si="240"/>
        <v>0.64149999999999996</v>
      </c>
      <c r="AG1434" s="34">
        <v>0.35249999999999998</v>
      </c>
      <c r="AH1434" s="33" t="s">
        <v>87</v>
      </c>
      <c r="AI1434" s="15" t="s">
        <v>87</v>
      </c>
      <c r="AJ1434">
        <v>0.49149999999999999</v>
      </c>
      <c r="AK1434" s="31">
        <f t="shared" si="234"/>
        <v>0.50849999999999995</v>
      </c>
      <c r="AL1434" t="s">
        <v>87</v>
      </c>
      <c r="AM1434" s="31" t="s">
        <v>87</v>
      </c>
      <c r="AN1434">
        <v>0</v>
      </c>
      <c r="AO1434" s="15">
        <v>1</v>
      </c>
      <c r="AP1434" t="s">
        <v>87</v>
      </c>
      <c r="AQ1434" s="15" t="s">
        <v>87</v>
      </c>
      <c r="AR1434" s="15" t="s">
        <v>129</v>
      </c>
      <c r="AS1434">
        <v>1</v>
      </c>
      <c r="AT1434">
        <v>0</v>
      </c>
      <c r="AU1434">
        <v>0</v>
      </c>
      <c r="AV1434">
        <v>0</v>
      </c>
      <c r="AW1434">
        <v>0</v>
      </c>
      <c r="AX1434">
        <v>0</v>
      </c>
      <c r="AY1434" s="15">
        <v>0</v>
      </c>
      <c r="AZ1434">
        <v>1</v>
      </c>
      <c r="BA1434">
        <v>0</v>
      </c>
      <c r="BB1434" s="15">
        <v>0</v>
      </c>
      <c r="BC1434">
        <v>31669</v>
      </c>
      <c r="BD1434">
        <v>1404</v>
      </c>
      <c r="BE1434" s="56">
        <v>0.92700000000000005</v>
      </c>
      <c r="BF1434" s="56">
        <v>24</v>
      </c>
      <c r="BG1434">
        <v>1</v>
      </c>
      <c r="BH1434">
        <v>0</v>
      </c>
      <c r="BI1434">
        <v>0</v>
      </c>
      <c r="BJ1434">
        <v>0</v>
      </c>
      <c r="BK1434">
        <v>0</v>
      </c>
      <c r="BL1434" s="15">
        <v>0</v>
      </c>
      <c r="BM1434">
        <v>1</v>
      </c>
      <c r="BN1434">
        <v>0</v>
      </c>
      <c r="BO1434">
        <v>0</v>
      </c>
      <c r="BP1434" s="15">
        <v>0</v>
      </c>
      <c r="BQ1434">
        <v>0</v>
      </c>
      <c r="BR1434">
        <v>0</v>
      </c>
      <c r="BS1434" s="15">
        <v>0</v>
      </c>
      <c r="BT1434">
        <v>0</v>
      </c>
      <c r="BU1434">
        <v>0</v>
      </c>
      <c r="BV1434">
        <v>1</v>
      </c>
      <c r="BW1434">
        <v>0</v>
      </c>
      <c r="BX1434">
        <v>1</v>
      </c>
      <c r="BY1434">
        <v>0</v>
      </c>
      <c r="BZ1434">
        <v>1</v>
      </c>
      <c r="CA1434">
        <v>1</v>
      </c>
      <c r="CB1434">
        <v>0</v>
      </c>
      <c r="CC1434">
        <v>0</v>
      </c>
      <c r="CD1434">
        <v>0</v>
      </c>
      <c r="CE1434" s="15">
        <v>0</v>
      </c>
      <c r="CF1434">
        <v>1.02</v>
      </c>
      <c r="CG1434">
        <v>494</v>
      </c>
      <c r="CH1434">
        <v>1</v>
      </c>
      <c r="CI1434">
        <v>0</v>
      </c>
      <c r="CJ1434">
        <v>29</v>
      </c>
      <c r="CK1434" s="28" t="s">
        <v>80</v>
      </c>
    </row>
    <row r="1435" spans="1:89" x14ac:dyDescent="0.35">
      <c r="A1435">
        <v>1434</v>
      </c>
      <c r="B1435">
        <v>89</v>
      </c>
      <c r="C1435" s="21" t="s">
        <v>258</v>
      </c>
      <c r="D1435" s="11">
        <v>4.2113237609042287</v>
      </c>
      <c r="E1435" s="12">
        <v>1.2954446323869311</v>
      </c>
      <c r="F1435" s="7">
        <v>3.250871288219106</v>
      </c>
      <c r="G1435" s="8">
        <v>0</v>
      </c>
      <c r="H1435" s="9">
        <v>0</v>
      </c>
      <c r="I1435" s="9">
        <v>0</v>
      </c>
      <c r="J1435" s="9">
        <v>1</v>
      </c>
      <c r="K1435" s="9">
        <v>0</v>
      </c>
      <c r="L1435" s="8">
        <v>6476</v>
      </c>
      <c r="M1435" s="9">
        <v>18</v>
      </c>
      <c r="N1435" s="9">
        <f t="shared" si="241"/>
        <v>6457</v>
      </c>
      <c r="O1435" s="9">
        <f t="shared" si="242"/>
        <v>36</v>
      </c>
      <c r="P1435" s="7">
        <v>13</v>
      </c>
      <c r="Q1435" s="7">
        <v>5.008</v>
      </c>
      <c r="R1435" s="9">
        <v>0</v>
      </c>
      <c r="S1435" s="9">
        <v>1</v>
      </c>
      <c r="T1435" s="9">
        <v>1</v>
      </c>
      <c r="U1435" s="9">
        <v>0</v>
      </c>
      <c r="V1435" s="9">
        <v>0</v>
      </c>
      <c r="W1435" s="25">
        <v>0</v>
      </c>
      <c r="X1435" s="9">
        <v>0</v>
      </c>
      <c r="Y1435" s="9">
        <v>0</v>
      </c>
      <c r="Z1435" s="25">
        <v>1</v>
      </c>
      <c r="AA1435" s="9">
        <v>0</v>
      </c>
      <c r="AB1435" s="25">
        <v>1</v>
      </c>
      <c r="AC1435" s="17">
        <v>2000</v>
      </c>
      <c r="AD1435" s="27">
        <v>3.0000000000000001E-3</v>
      </c>
      <c r="AE1435" s="27">
        <v>3.0000000000000001E-3</v>
      </c>
      <c r="AF1435" s="27">
        <f t="shared" si="240"/>
        <v>0.64149999999999996</v>
      </c>
      <c r="AG1435" s="34">
        <v>0.35249999999999998</v>
      </c>
      <c r="AH1435" s="33" t="s">
        <v>87</v>
      </c>
      <c r="AI1435" s="15" t="s">
        <v>87</v>
      </c>
      <c r="AJ1435">
        <v>0.49149999999999999</v>
      </c>
      <c r="AK1435" s="31">
        <f t="shared" si="234"/>
        <v>0.50849999999999995</v>
      </c>
      <c r="AL1435" t="s">
        <v>87</v>
      </c>
      <c r="AM1435" s="31" t="s">
        <v>87</v>
      </c>
      <c r="AN1435">
        <v>0</v>
      </c>
      <c r="AO1435" s="15">
        <v>1</v>
      </c>
      <c r="AP1435" t="s">
        <v>87</v>
      </c>
      <c r="AQ1435" s="15" t="s">
        <v>87</v>
      </c>
      <c r="AR1435" s="15" t="s">
        <v>129</v>
      </c>
      <c r="AS1435">
        <v>1</v>
      </c>
      <c r="AT1435">
        <v>0</v>
      </c>
      <c r="AU1435">
        <v>0</v>
      </c>
      <c r="AV1435">
        <v>0</v>
      </c>
      <c r="AW1435">
        <v>0</v>
      </c>
      <c r="AX1435">
        <v>0</v>
      </c>
      <c r="AY1435" s="15">
        <v>0</v>
      </c>
      <c r="AZ1435">
        <v>1</v>
      </c>
      <c r="BA1435">
        <v>0</v>
      </c>
      <c r="BB1435" s="15">
        <v>0</v>
      </c>
      <c r="BC1435">
        <v>31669</v>
      </c>
      <c r="BD1435">
        <v>1404</v>
      </c>
      <c r="BE1435" s="56">
        <v>0.92700000000000005</v>
      </c>
      <c r="BF1435" s="56">
        <v>24</v>
      </c>
      <c r="BG1435">
        <v>1</v>
      </c>
      <c r="BH1435">
        <v>0</v>
      </c>
      <c r="BI1435">
        <v>0</v>
      </c>
      <c r="BJ1435">
        <v>0</v>
      </c>
      <c r="BK1435">
        <v>0</v>
      </c>
      <c r="BL1435" s="15">
        <v>0</v>
      </c>
      <c r="BM1435">
        <v>1</v>
      </c>
      <c r="BN1435">
        <v>0</v>
      </c>
      <c r="BO1435">
        <v>0</v>
      </c>
      <c r="BP1435" s="15">
        <v>0</v>
      </c>
      <c r="BQ1435">
        <v>0</v>
      </c>
      <c r="BR1435">
        <v>0</v>
      </c>
      <c r="BS1435" s="15">
        <v>0</v>
      </c>
      <c r="BT1435">
        <v>0</v>
      </c>
      <c r="BU1435">
        <v>0</v>
      </c>
      <c r="BV1435">
        <v>1</v>
      </c>
      <c r="BW1435">
        <v>0</v>
      </c>
      <c r="BX1435">
        <v>1</v>
      </c>
      <c r="BY1435">
        <v>0</v>
      </c>
      <c r="BZ1435">
        <v>1</v>
      </c>
      <c r="CA1435">
        <v>1</v>
      </c>
      <c r="CB1435">
        <v>0</v>
      </c>
      <c r="CC1435">
        <v>0</v>
      </c>
      <c r="CD1435">
        <v>0</v>
      </c>
      <c r="CE1435" s="15">
        <v>0</v>
      </c>
      <c r="CF1435">
        <v>1.02</v>
      </c>
      <c r="CG1435">
        <v>494</v>
      </c>
      <c r="CH1435">
        <v>1</v>
      </c>
      <c r="CI1435">
        <v>0</v>
      </c>
      <c r="CJ1435">
        <v>29</v>
      </c>
      <c r="CK1435" s="28" t="s">
        <v>80</v>
      </c>
    </row>
    <row r="1436" spans="1:89" x14ac:dyDescent="0.35">
      <c r="A1436">
        <v>1435</v>
      </c>
      <c r="B1436">
        <v>89</v>
      </c>
      <c r="C1436" s="21" t="s">
        <v>258</v>
      </c>
      <c r="D1436" s="11">
        <v>3.3440854621105132</v>
      </c>
      <c r="E1436" s="12">
        <v>0.82249506219844515</v>
      </c>
      <c r="F1436" s="7">
        <v>4.0657818092817664</v>
      </c>
      <c r="G1436" s="8">
        <v>0</v>
      </c>
      <c r="H1436" s="9">
        <v>0</v>
      </c>
      <c r="I1436" s="9">
        <v>0</v>
      </c>
      <c r="J1436" s="9">
        <v>1</v>
      </c>
      <c r="K1436" s="9">
        <v>0</v>
      </c>
      <c r="L1436" s="8">
        <v>6476</v>
      </c>
      <c r="M1436" s="9">
        <v>18</v>
      </c>
      <c r="N1436" s="9">
        <f t="shared" si="241"/>
        <v>6457</v>
      </c>
      <c r="O1436" s="9">
        <f t="shared" si="242"/>
        <v>36</v>
      </c>
      <c r="P1436" s="7">
        <v>13</v>
      </c>
      <c r="Q1436" s="7">
        <v>5.008</v>
      </c>
      <c r="R1436" s="9">
        <v>0</v>
      </c>
      <c r="S1436" s="9">
        <v>1</v>
      </c>
      <c r="T1436" s="9">
        <v>1</v>
      </c>
      <c r="U1436" s="9">
        <v>0</v>
      </c>
      <c r="V1436" s="9">
        <v>0</v>
      </c>
      <c r="W1436" s="25">
        <v>0</v>
      </c>
      <c r="X1436" s="9">
        <v>0</v>
      </c>
      <c r="Y1436" s="9">
        <v>0</v>
      </c>
      <c r="Z1436" s="25">
        <v>1</v>
      </c>
      <c r="AA1436" s="9">
        <v>0</v>
      </c>
      <c r="AB1436" s="25">
        <v>1</v>
      </c>
      <c r="AC1436" s="17">
        <v>2000</v>
      </c>
      <c r="AD1436" s="27">
        <v>3.0000000000000001E-3</v>
      </c>
      <c r="AE1436" s="27">
        <v>3.0000000000000001E-3</v>
      </c>
      <c r="AF1436" s="27">
        <f t="shared" si="240"/>
        <v>0.64149999999999996</v>
      </c>
      <c r="AG1436" s="34">
        <v>0.35249999999999998</v>
      </c>
      <c r="AH1436" s="33" t="s">
        <v>87</v>
      </c>
      <c r="AI1436" s="15" t="s">
        <v>87</v>
      </c>
      <c r="AJ1436">
        <v>0.49149999999999999</v>
      </c>
      <c r="AK1436" s="31">
        <f t="shared" si="234"/>
        <v>0.50849999999999995</v>
      </c>
      <c r="AL1436" t="s">
        <v>87</v>
      </c>
      <c r="AM1436" s="31" t="s">
        <v>87</v>
      </c>
      <c r="AN1436">
        <v>0</v>
      </c>
      <c r="AO1436" s="15">
        <v>1</v>
      </c>
      <c r="AP1436" t="s">
        <v>87</v>
      </c>
      <c r="AQ1436" s="15" t="s">
        <v>87</v>
      </c>
      <c r="AR1436" s="15" t="s">
        <v>129</v>
      </c>
      <c r="AS1436">
        <v>1</v>
      </c>
      <c r="AT1436">
        <v>0</v>
      </c>
      <c r="AU1436">
        <v>0</v>
      </c>
      <c r="AV1436">
        <v>0</v>
      </c>
      <c r="AW1436">
        <v>0</v>
      </c>
      <c r="AX1436">
        <v>0</v>
      </c>
      <c r="AY1436" s="15">
        <v>0</v>
      </c>
      <c r="AZ1436">
        <v>1</v>
      </c>
      <c r="BA1436">
        <v>0</v>
      </c>
      <c r="BB1436" s="15">
        <v>0</v>
      </c>
      <c r="BC1436">
        <v>31669</v>
      </c>
      <c r="BD1436">
        <v>1404</v>
      </c>
      <c r="BE1436" s="56">
        <v>0.92700000000000005</v>
      </c>
      <c r="BF1436" s="56">
        <v>24</v>
      </c>
      <c r="BG1436">
        <v>1</v>
      </c>
      <c r="BH1436">
        <v>0</v>
      </c>
      <c r="BI1436">
        <v>0</v>
      </c>
      <c r="BJ1436">
        <v>0</v>
      </c>
      <c r="BK1436">
        <v>0</v>
      </c>
      <c r="BL1436" s="15">
        <v>0</v>
      </c>
      <c r="BM1436">
        <v>1</v>
      </c>
      <c r="BN1436">
        <v>0</v>
      </c>
      <c r="BO1436">
        <v>0</v>
      </c>
      <c r="BP1436" s="15">
        <v>0</v>
      </c>
      <c r="BQ1436">
        <v>0</v>
      </c>
      <c r="BR1436">
        <v>0</v>
      </c>
      <c r="BS1436" s="15">
        <v>0</v>
      </c>
      <c r="BT1436">
        <v>0</v>
      </c>
      <c r="BU1436">
        <v>0</v>
      </c>
      <c r="BV1436">
        <v>1</v>
      </c>
      <c r="BW1436">
        <v>0</v>
      </c>
      <c r="BX1436">
        <v>1</v>
      </c>
      <c r="BY1436">
        <v>0</v>
      </c>
      <c r="BZ1436">
        <v>1</v>
      </c>
      <c r="CA1436">
        <v>1</v>
      </c>
      <c r="CB1436">
        <v>0</v>
      </c>
      <c r="CC1436">
        <v>0</v>
      </c>
      <c r="CD1436">
        <v>0</v>
      </c>
      <c r="CE1436" s="15">
        <v>0</v>
      </c>
      <c r="CF1436">
        <v>1.02</v>
      </c>
      <c r="CG1436">
        <v>494</v>
      </c>
      <c r="CH1436">
        <v>1</v>
      </c>
      <c r="CI1436">
        <v>0</v>
      </c>
      <c r="CJ1436">
        <v>29</v>
      </c>
      <c r="CK1436" s="28" t="s">
        <v>80</v>
      </c>
    </row>
    <row r="1437" spans="1:89" x14ac:dyDescent="0.35">
      <c r="A1437">
        <v>1436</v>
      </c>
      <c r="B1437">
        <v>89</v>
      </c>
      <c r="C1437" s="21" t="s">
        <v>258</v>
      </c>
      <c r="D1437" s="11">
        <v>5.4824385220634708</v>
      </c>
      <c r="E1437" s="12">
        <v>0.44732051877288631</v>
      </c>
      <c r="F1437" s="7">
        <v>12.25617491704425</v>
      </c>
      <c r="G1437" s="8">
        <v>0</v>
      </c>
      <c r="H1437" s="9">
        <v>0</v>
      </c>
      <c r="I1437" s="9">
        <v>0</v>
      </c>
      <c r="J1437" s="9">
        <v>1</v>
      </c>
      <c r="K1437" s="9">
        <v>0</v>
      </c>
      <c r="L1437" s="8">
        <v>6476</v>
      </c>
      <c r="M1437" s="9">
        <v>18</v>
      </c>
      <c r="N1437" s="9">
        <f t="shared" si="241"/>
        <v>6457</v>
      </c>
      <c r="O1437" s="9">
        <f t="shared" si="242"/>
        <v>36</v>
      </c>
      <c r="P1437" s="7">
        <v>15</v>
      </c>
      <c r="Q1437" s="7">
        <v>5.008</v>
      </c>
      <c r="R1437" s="9">
        <v>0</v>
      </c>
      <c r="S1437" s="9">
        <v>1</v>
      </c>
      <c r="T1437" s="9">
        <v>1</v>
      </c>
      <c r="U1437" s="9">
        <v>0</v>
      </c>
      <c r="V1437" s="9">
        <v>0</v>
      </c>
      <c r="W1437" s="25">
        <v>0</v>
      </c>
      <c r="X1437" s="9">
        <v>0</v>
      </c>
      <c r="Y1437" s="9">
        <v>0</v>
      </c>
      <c r="Z1437" s="25">
        <v>1</v>
      </c>
      <c r="AA1437" s="9">
        <v>0</v>
      </c>
      <c r="AB1437" s="25">
        <v>1</v>
      </c>
      <c r="AC1437" s="17">
        <v>2000</v>
      </c>
      <c r="AD1437" s="27">
        <v>3.0000000000000001E-3</v>
      </c>
      <c r="AE1437" s="27">
        <v>3.0000000000000001E-3</v>
      </c>
      <c r="AF1437" s="27">
        <f t="shared" si="240"/>
        <v>0.64149999999999996</v>
      </c>
      <c r="AG1437" s="34">
        <v>0.35249999999999998</v>
      </c>
      <c r="AH1437" s="33" t="s">
        <v>87</v>
      </c>
      <c r="AI1437" s="15" t="s">
        <v>87</v>
      </c>
      <c r="AJ1437">
        <v>0.49149999999999999</v>
      </c>
      <c r="AK1437" s="31">
        <f t="shared" ref="AK1437:AK1456" si="243">1-AJ1437</f>
        <v>0.50849999999999995</v>
      </c>
      <c r="AL1437" t="s">
        <v>87</v>
      </c>
      <c r="AM1437" s="31" t="s">
        <v>87</v>
      </c>
      <c r="AN1437">
        <v>0</v>
      </c>
      <c r="AO1437" s="15">
        <v>1</v>
      </c>
      <c r="AP1437" t="s">
        <v>87</v>
      </c>
      <c r="AQ1437" s="15" t="s">
        <v>87</v>
      </c>
      <c r="AR1437" s="15" t="s">
        <v>129</v>
      </c>
      <c r="AS1437">
        <v>1</v>
      </c>
      <c r="AT1437">
        <v>0</v>
      </c>
      <c r="AU1437">
        <v>0</v>
      </c>
      <c r="AV1437">
        <v>0</v>
      </c>
      <c r="AW1437">
        <v>0</v>
      </c>
      <c r="AX1437">
        <v>0</v>
      </c>
      <c r="AY1437" s="15">
        <v>0</v>
      </c>
      <c r="AZ1437">
        <v>1</v>
      </c>
      <c r="BA1437">
        <v>0</v>
      </c>
      <c r="BB1437" s="15">
        <v>0</v>
      </c>
      <c r="BC1437">
        <v>31669</v>
      </c>
      <c r="BD1437">
        <v>1404</v>
      </c>
      <c r="BE1437" s="56">
        <v>0.92700000000000005</v>
      </c>
      <c r="BF1437" s="56">
        <v>24</v>
      </c>
      <c r="BG1437">
        <v>1</v>
      </c>
      <c r="BH1437">
        <v>0</v>
      </c>
      <c r="BI1437">
        <v>0</v>
      </c>
      <c r="BJ1437">
        <v>0</v>
      </c>
      <c r="BK1437">
        <v>0</v>
      </c>
      <c r="BL1437" s="15">
        <v>0</v>
      </c>
      <c r="BM1437">
        <v>1</v>
      </c>
      <c r="BN1437">
        <v>0</v>
      </c>
      <c r="BO1437">
        <v>0</v>
      </c>
      <c r="BP1437" s="15">
        <v>0</v>
      </c>
      <c r="BQ1437">
        <v>0</v>
      </c>
      <c r="BR1437">
        <v>0</v>
      </c>
      <c r="BS1437" s="15">
        <v>0</v>
      </c>
      <c r="BT1437">
        <v>0</v>
      </c>
      <c r="BU1437">
        <v>0</v>
      </c>
      <c r="BV1437">
        <v>1</v>
      </c>
      <c r="BW1437">
        <v>0</v>
      </c>
      <c r="BX1437">
        <v>1</v>
      </c>
      <c r="BY1437">
        <v>0</v>
      </c>
      <c r="BZ1437">
        <v>1</v>
      </c>
      <c r="CA1437">
        <v>1</v>
      </c>
      <c r="CB1437">
        <v>0</v>
      </c>
      <c r="CC1437">
        <v>0</v>
      </c>
      <c r="CD1437">
        <v>0</v>
      </c>
      <c r="CE1437" s="15">
        <v>0</v>
      </c>
      <c r="CF1437">
        <v>1.02</v>
      </c>
      <c r="CG1437">
        <v>494</v>
      </c>
      <c r="CH1437">
        <v>1</v>
      </c>
      <c r="CI1437">
        <v>0</v>
      </c>
      <c r="CJ1437">
        <v>29</v>
      </c>
      <c r="CK1437" s="28" t="s">
        <v>80</v>
      </c>
    </row>
    <row r="1438" spans="1:89" x14ac:dyDescent="0.35">
      <c r="A1438">
        <v>1437</v>
      </c>
      <c r="B1438">
        <v>89</v>
      </c>
      <c r="C1438" s="21" t="s">
        <v>258</v>
      </c>
      <c r="D1438" s="11">
        <v>5.2634437270888226</v>
      </c>
      <c r="E1438" s="12">
        <v>0.37804109878044673</v>
      </c>
      <c r="F1438" s="7">
        <v>13.922940505856619</v>
      </c>
      <c r="G1438" s="8">
        <v>0</v>
      </c>
      <c r="H1438" s="9">
        <v>0</v>
      </c>
      <c r="I1438" s="9">
        <v>0</v>
      </c>
      <c r="J1438" s="9">
        <v>1</v>
      </c>
      <c r="K1438" s="9">
        <v>0</v>
      </c>
      <c r="L1438" s="8">
        <v>6476</v>
      </c>
      <c r="M1438" s="9">
        <v>18</v>
      </c>
      <c r="N1438" s="9">
        <f t="shared" si="241"/>
        <v>6457</v>
      </c>
      <c r="O1438" s="9">
        <f t="shared" si="242"/>
        <v>36</v>
      </c>
      <c r="P1438" s="7">
        <v>17</v>
      </c>
      <c r="Q1438" s="7">
        <v>5.008</v>
      </c>
      <c r="R1438" s="9">
        <v>0</v>
      </c>
      <c r="S1438" s="9">
        <v>1</v>
      </c>
      <c r="T1438" s="9">
        <v>1</v>
      </c>
      <c r="U1438" s="9">
        <v>0</v>
      </c>
      <c r="V1438" s="9">
        <v>0</v>
      </c>
      <c r="W1438" s="25">
        <v>0</v>
      </c>
      <c r="X1438" s="9">
        <v>0</v>
      </c>
      <c r="Y1438" s="9">
        <v>0</v>
      </c>
      <c r="Z1438" s="25">
        <v>1</v>
      </c>
      <c r="AA1438" s="9">
        <v>0</v>
      </c>
      <c r="AB1438" s="25">
        <v>1</v>
      </c>
      <c r="AC1438" s="17">
        <v>2000</v>
      </c>
      <c r="AD1438" s="27">
        <v>3.0000000000000001E-3</v>
      </c>
      <c r="AE1438" s="27">
        <v>3.0000000000000001E-3</v>
      </c>
      <c r="AF1438" s="27">
        <f t="shared" si="240"/>
        <v>0.64149999999999996</v>
      </c>
      <c r="AG1438" s="34">
        <v>0.35249999999999998</v>
      </c>
      <c r="AH1438" s="33" t="s">
        <v>87</v>
      </c>
      <c r="AI1438" s="15" t="s">
        <v>87</v>
      </c>
      <c r="AJ1438">
        <v>0.49149999999999999</v>
      </c>
      <c r="AK1438" s="31">
        <f t="shared" si="243"/>
        <v>0.50849999999999995</v>
      </c>
      <c r="AL1438" t="s">
        <v>87</v>
      </c>
      <c r="AM1438" s="31" t="s">
        <v>87</v>
      </c>
      <c r="AN1438">
        <v>0</v>
      </c>
      <c r="AO1438" s="15">
        <v>1</v>
      </c>
      <c r="AP1438" t="s">
        <v>87</v>
      </c>
      <c r="AQ1438" s="15" t="s">
        <v>87</v>
      </c>
      <c r="AR1438" s="15" t="s">
        <v>129</v>
      </c>
      <c r="AS1438">
        <v>1</v>
      </c>
      <c r="AT1438">
        <v>0</v>
      </c>
      <c r="AU1438">
        <v>0</v>
      </c>
      <c r="AV1438">
        <v>0</v>
      </c>
      <c r="AW1438">
        <v>0</v>
      </c>
      <c r="AX1438">
        <v>0</v>
      </c>
      <c r="AY1438" s="15">
        <v>0</v>
      </c>
      <c r="AZ1438">
        <v>1</v>
      </c>
      <c r="BA1438">
        <v>0</v>
      </c>
      <c r="BB1438" s="15">
        <v>0</v>
      </c>
      <c r="BC1438">
        <v>31669</v>
      </c>
      <c r="BD1438">
        <v>1404</v>
      </c>
      <c r="BE1438" s="56">
        <v>0.92700000000000005</v>
      </c>
      <c r="BF1438" s="56">
        <v>24</v>
      </c>
      <c r="BG1438">
        <v>1</v>
      </c>
      <c r="BH1438">
        <v>0</v>
      </c>
      <c r="BI1438">
        <v>0</v>
      </c>
      <c r="BJ1438">
        <v>0</v>
      </c>
      <c r="BK1438">
        <v>0</v>
      </c>
      <c r="BL1438" s="15">
        <v>0</v>
      </c>
      <c r="BM1438">
        <v>1</v>
      </c>
      <c r="BN1438">
        <v>0</v>
      </c>
      <c r="BO1438">
        <v>0</v>
      </c>
      <c r="BP1438" s="15">
        <v>0</v>
      </c>
      <c r="BQ1438">
        <v>0</v>
      </c>
      <c r="BR1438">
        <v>0</v>
      </c>
      <c r="BS1438" s="15">
        <v>0</v>
      </c>
      <c r="BT1438">
        <v>0</v>
      </c>
      <c r="BU1438">
        <v>0</v>
      </c>
      <c r="BV1438">
        <v>1</v>
      </c>
      <c r="BW1438">
        <v>0</v>
      </c>
      <c r="BX1438">
        <v>1</v>
      </c>
      <c r="BY1438">
        <v>0</v>
      </c>
      <c r="BZ1438">
        <v>1</v>
      </c>
      <c r="CA1438">
        <v>1</v>
      </c>
      <c r="CB1438">
        <v>0</v>
      </c>
      <c r="CC1438">
        <v>0</v>
      </c>
      <c r="CD1438">
        <v>0</v>
      </c>
      <c r="CE1438" s="15">
        <v>0</v>
      </c>
      <c r="CF1438">
        <v>1.02</v>
      </c>
      <c r="CG1438">
        <v>494</v>
      </c>
      <c r="CH1438">
        <v>1</v>
      </c>
      <c r="CI1438">
        <v>0</v>
      </c>
      <c r="CJ1438">
        <v>29</v>
      </c>
      <c r="CK1438" s="28" t="s">
        <v>80</v>
      </c>
    </row>
    <row r="1439" spans="1:89" x14ac:dyDescent="0.35">
      <c r="A1439">
        <v>1438</v>
      </c>
      <c r="B1439">
        <v>90</v>
      </c>
      <c r="C1439" s="21" t="s">
        <v>259</v>
      </c>
      <c r="D1439" s="11">
        <v>7.6568622986941781</v>
      </c>
      <c r="E1439" s="12">
        <v>1.393315732942547</v>
      </c>
      <c r="F1439" s="7">
        <v>5.4954251342038818</v>
      </c>
      <c r="G1439" s="8">
        <v>0</v>
      </c>
      <c r="H1439" s="9">
        <v>0</v>
      </c>
      <c r="I1439" s="9">
        <v>0</v>
      </c>
      <c r="J1439" s="9">
        <v>1</v>
      </c>
      <c r="K1439" s="9">
        <v>0</v>
      </c>
      <c r="L1439" s="8">
        <v>1566</v>
      </c>
      <c r="M1439" s="9">
        <v>17</v>
      </c>
      <c r="N1439" s="9">
        <f t="shared" si="241"/>
        <v>1548</v>
      </c>
      <c r="O1439" s="9">
        <f t="shared" si="242"/>
        <v>18</v>
      </c>
      <c r="P1439" s="7">
        <v>13</v>
      </c>
      <c r="Q1439" s="7">
        <f t="shared" ref="Q1439:Q1447" si="244">465.4/52</f>
        <v>8.9499999999999993</v>
      </c>
      <c r="R1439" s="9">
        <v>0</v>
      </c>
      <c r="S1439" s="9">
        <v>1</v>
      </c>
      <c r="T1439" s="9">
        <v>1</v>
      </c>
      <c r="U1439" s="9">
        <v>0</v>
      </c>
      <c r="V1439" s="9">
        <v>0</v>
      </c>
      <c r="W1439" s="25">
        <v>0</v>
      </c>
      <c r="X1439" s="9">
        <v>0</v>
      </c>
      <c r="Y1439" s="9">
        <v>0</v>
      </c>
      <c r="Z1439" s="25">
        <v>1</v>
      </c>
      <c r="AA1439" s="9">
        <v>0</v>
      </c>
      <c r="AB1439" s="25">
        <v>1</v>
      </c>
      <c r="AC1439" s="17">
        <v>1994</v>
      </c>
      <c r="AD1439" s="27">
        <v>0</v>
      </c>
      <c r="AE1439" s="27">
        <v>0.13400000000000001</v>
      </c>
      <c r="AF1439" s="27">
        <v>0.255</v>
      </c>
      <c r="AG1439" s="34">
        <f t="shared" ref="AG1439:AG1456" si="245">1-AF1439-AE1439-AD1439</f>
        <v>0.61099999999999999</v>
      </c>
      <c r="AH1439" s="33">
        <v>1</v>
      </c>
      <c r="AI1439" s="15">
        <v>0</v>
      </c>
      <c r="AJ1439">
        <v>1</v>
      </c>
      <c r="AK1439" s="31">
        <f t="shared" si="243"/>
        <v>0</v>
      </c>
      <c r="AL1439" t="s">
        <v>87</v>
      </c>
      <c r="AM1439" s="31" t="s">
        <v>87</v>
      </c>
      <c r="AN1439">
        <v>0</v>
      </c>
      <c r="AO1439" s="15">
        <v>1</v>
      </c>
      <c r="AP1439" t="s">
        <v>87</v>
      </c>
      <c r="AQ1439" s="15" t="s">
        <v>87</v>
      </c>
      <c r="AR1439" s="15" t="s">
        <v>129</v>
      </c>
      <c r="AS1439">
        <v>1</v>
      </c>
      <c r="AT1439">
        <v>0</v>
      </c>
      <c r="AU1439">
        <v>0</v>
      </c>
      <c r="AV1439">
        <v>0</v>
      </c>
      <c r="AW1439">
        <v>0</v>
      </c>
      <c r="AX1439">
        <v>0</v>
      </c>
      <c r="AY1439" s="15">
        <v>0</v>
      </c>
      <c r="AZ1439">
        <v>1</v>
      </c>
      <c r="BA1439">
        <v>0</v>
      </c>
      <c r="BB1439" s="15">
        <v>0</v>
      </c>
      <c r="BC1439">
        <v>26357</v>
      </c>
      <c r="BD1439">
        <v>1346</v>
      </c>
      <c r="BE1439" s="56">
        <v>0.92800000000000005</v>
      </c>
      <c r="BF1439" s="56">
        <v>30.5</v>
      </c>
      <c r="BG1439">
        <v>1</v>
      </c>
      <c r="BH1439">
        <v>0</v>
      </c>
      <c r="BI1439">
        <v>0</v>
      </c>
      <c r="BJ1439">
        <v>0</v>
      </c>
      <c r="BK1439">
        <v>0</v>
      </c>
      <c r="BL1439" s="15">
        <v>0</v>
      </c>
      <c r="BM1439">
        <v>0</v>
      </c>
      <c r="BN1439">
        <v>0</v>
      </c>
      <c r="BO1439">
        <v>0</v>
      </c>
      <c r="BP1439" s="15">
        <v>1</v>
      </c>
      <c r="BQ1439">
        <v>0</v>
      </c>
      <c r="BR1439">
        <v>0</v>
      </c>
      <c r="BS1439" s="15">
        <v>0</v>
      </c>
      <c r="BT1439">
        <v>0</v>
      </c>
      <c r="BU1439">
        <v>0</v>
      </c>
      <c r="BV1439">
        <v>1</v>
      </c>
      <c r="BW1439">
        <v>0</v>
      </c>
      <c r="BX1439">
        <v>1</v>
      </c>
      <c r="BY1439">
        <v>0</v>
      </c>
      <c r="BZ1439">
        <v>0</v>
      </c>
      <c r="CA1439">
        <v>0</v>
      </c>
      <c r="CB1439">
        <v>0</v>
      </c>
      <c r="CC1439">
        <v>0</v>
      </c>
      <c r="CD1439">
        <v>0</v>
      </c>
      <c r="CE1439" s="15">
        <v>0</v>
      </c>
      <c r="CF1439">
        <v>0.186</v>
      </c>
      <c r="CG1439">
        <v>101</v>
      </c>
      <c r="CH1439">
        <v>1</v>
      </c>
      <c r="CI1439">
        <v>0</v>
      </c>
      <c r="CJ1439">
        <v>21</v>
      </c>
      <c r="CK1439" s="28" t="s">
        <v>80</v>
      </c>
    </row>
    <row r="1440" spans="1:89" x14ac:dyDescent="0.35">
      <c r="A1440">
        <v>1439</v>
      </c>
      <c r="B1440">
        <v>90</v>
      </c>
      <c r="C1440" s="21" t="s">
        <v>259</v>
      </c>
      <c r="D1440" s="11">
        <v>7.9704382534185436</v>
      </c>
      <c r="E1440" s="12">
        <v>0.65544968034635998</v>
      </c>
      <c r="F1440" s="7">
        <v>12.16025957813682</v>
      </c>
      <c r="G1440" s="8">
        <v>0</v>
      </c>
      <c r="H1440" s="9">
        <v>0</v>
      </c>
      <c r="I1440" s="9">
        <v>0</v>
      </c>
      <c r="J1440" s="9">
        <v>1</v>
      </c>
      <c r="K1440" s="9">
        <v>0</v>
      </c>
      <c r="L1440" s="8">
        <v>1566</v>
      </c>
      <c r="M1440" s="9">
        <v>17</v>
      </c>
      <c r="N1440" s="9">
        <f t="shared" si="241"/>
        <v>1548</v>
      </c>
      <c r="O1440" s="9">
        <f t="shared" si="242"/>
        <v>18</v>
      </c>
      <c r="P1440" s="7">
        <v>15</v>
      </c>
      <c r="Q1440" s="7">
        <f t="shared" si="244"/>
        <v>8.9499999999999993</v>
      </c>
      <c r="R1440" s="9">
        <v>0</v>
      </c>
      <c r="S1440" s="9">
        <v>1</v>
      </c>
      <c r="T1440" s="9">
        <v>1</v>
      </c>
      <c r="U1440" s="9">
        <v>0</v>
      </c>
      <c r="V1440" s="9">
        <v>0</v>
      </c>
      <c r="W1440" s="25">
        <v>0</v>
      </c>
      <c r="X1440" s="9">
        <v>0</v>
      </c>
      <c r="Y1440" s="9">
        <v>0</v>
      </c>
      <c r="Z1440" s="25">
        <v>1</v>
      </c>
      <c r="AA1440" s="9">
        <v>0</v>
      </c>
      <c r="AB1440" s="25">
        <v>1</v>
      </c>
      <c r="AC1440" s="17">
        <v>1994</v>
      </c>
      <c r="AD1440" s="27">
        <v>0</v>
      </c>
      <c r="AE1440" s="27">
        <v>0.13400000000000001</v>
      </c>
      <c r="AF1440" s="27">
        <v>0.255</v>
      </c>
      <c r="AG1440" s="34">
        <f t="shared" si="245"/>
        <v>0.61099999999999999</v>
      </c>
      <c r="AH1440" s="33">
        <v>1</v>
      </c>
      <c r="AI1440" s="15">
        <v>0</v>
      </c>
      <c r="AJ1440">
        <v>1</v>
      </c>
      <c r="AK1440" s="31">
        <f t="shared" si="243"/>
        <v>0</v>
      </c>
      <c r="AL1440" t="s">
        <v>87</v>
      </c>
      <c r="AM1440" s="31" t="s">
        <v>87</v>
      </c>
      <c r="AN1440">
        <v>0</v>
      </c>
      <c r="AO1440" s="15">
        <v>1</v>
      </c>
      <c r="AP1440" t="s">
        <v>87</v>
      </c>
      <c r="AQ1440" s="15" t="s">
        <v>87</v>
      </c>
      <c r="AR1440" s="15" t="s">
        <v>129</v>
      </c>
      <c r="AS1440">
        <v>1</v>
      </c>
      <c r="AT1440">
        <v>0</v>
      </c>
      <c r="AU1440">
        <v>0</v>
      </c>
      <c r="AV1440">
        <v>0</v>
      </c>
      <c r="AW1440">
        <v>0</v>
      </c>
      <c r="AX1440">
        <v>0</v>
      </c>
      <c r="AY1440" s="15">
        <v>0</v>
      </c>
      <c r="AZ1440">
        <v>1</v>
      </c>
      <c r="BA1440">
        <v>0</v>
      </c>
      <c r="BB1440" s="15">
        <v>0</v>
      </c>
      <c r="BC1440">
        <v>26357</v>
      </c>
      <c r="BD1440">
        <v>1346</v>
      </c>
      <c r="BE1440" s="56">
        <v>0.92800000000000005</v>
      </c>
      <c r="BF1440" s="56">
        <v>30.5</v>
      </c>
      <c r="BG1440">
        <v>1</v>
      </c>
      <c r="BH1440">
        <v>0</v>
      </c>
      <c r="BI1440">
        <v>0</v>
      </c>
      <c r="BJ1440">
        <v>0</v>
      </c>
      <c r="BK1440">
        <v>0</v>
      </c>
      <c r="BL1440" s="15">
        <v>0</v>
      </c>
      <c r="BM1440">
        <v>0</v>
      </c>
      <c r="BN1440">
        <v>0</v>
      </c>
      <c r="BO1440">
        <v>0</v>
      </c>
      <c r="BP1440" s="15">
        <v>1</v>
      </c>
      <c r="BQ1440">
        <v>0</v>
      </c>
      <c r="BR1440">
        <v>0</v>
      </c>
      <c r="BS1440" s="15">
        <v>0</v>
      </c>
      <c r="BT1440">
        <v>0</v>
      </c>
      <c r="BU1440">
        <v>0</v>
      </c>
      <c r="BV1440">
        <v>1</v>
      </c>
      <c r="BW1440">
        <v>0</v>
      </c>
      <c r="BX1440">
        <v>1</v>
      </c>
      <c r="BY1440">
        <v>0</v>
      </c>
      <c r="BZ1440">
        <v>0</v>
      </c>
      <c r="CA1440">
        <v>0</v>
      </c>
      <c r="CB1440">
        <v>0</v>
      </c>
      <c r="CC1440">
        <v>0</v>
      </c>
      <c r="CD1440">
        <v>0</v>
      </c>
      <c r="CE1440" s="15">
        <v>0</v>
      </c>
      <c r="CF1440">
        <v>0.186</v>
      </c>
      <c r="CG1440">
        <v>101</v>
      </c>
      <c r="CH1440">
        <v>1</v>
      </c>
      <c r="CI1440">
        <v>0</v>
      </c>
      <c r="CJ1440">
        <v>21</v>
      </c>
      <c r="CK1440" s="28" t="s">
        <v>80</v>
      </c>
    </row>
    <row r="1441" spans="1:89" x14ac:dyDescent="0.35">
      <c r="A1441">
        <v>1440</v>
      </c>
      <c r="B1441">
        <v>90</v>
      </c>
      <c r="C1441" s="21" t="s">
        <v>259</v>
      </c>
      <c r="D1441" s="11">
        <v>7.2512696422972533</v>
      </c>
      <c r="E1441" s="12">
        <v>0.65769503941838003</v>
      </c>
      <c r="F1441" s="7">
        <v>11.02527646963823</v>
      </c>
      <c r="G1441" s="8">
        <v>0</v>
      </c>
      <c r="H1441" s="9">
        <v>0</v>
      </c>
      <c r="I1441" s="9">
        <v>0</v>
      </c>
      <c r="J1441" s="9">
        <v>1</v>
      </c>
      <c r="K1441" s="9">
        <v>0</v>
      </c>
      <c r="L1441" s="8">
        <v>1566</v>
      </c>
      <c r="M1441" s="9">
        <v>17</v>
      </c>
      <c r="N1441" s="9">
        <f t="shared" si="241"/>
        <v>1548</v>
      </c>
      <c r="O1441" s="9">
        <f t="shared" si="242"/>
        <v>18</v>
      </c>
      <c r="P1441" s="7">
        <v>17</v>
      </c>
      <c r="Q1441" s="7">
        <f t="shared" si="244"/>
        <v>8.9499999999999993</v>
      </c>
      <c r="R1441" s="9">
        <v>0</v>
      </c>
      <c r="S1441" s="9">
        <v>1</v>
      </c>
      <c r="T1441" s="9">
        <v>1</v>
      </c>
      <c r="U1441" s="9">
        <v>0</v>
      </c>
      <c r="V1441" s="9">
        <v>0</v>
      </c>
      <c r="W1441" s="25">
        <v>0</v>
      </c>
      <c r="X1441" s="9">
        <v>0</v>
      </c>
      <c r="Y1441" s="9">
        <v>0</v>
      </c>
      <c r="Z1441" s="25">
        <v>1</v>
      </c>
      <c r="AA1441" s="9">
        <v>0</v>
      </c>
      <c r="AB1441" s="25">
        <v>1</v>
      </c>
      <c r="AC1441" s="17">
        <v>1994</v>
      </c>
      <c r="AD1441" s="27">
        <v>0</v>
      </c>
      <c r="AE1441" s="27">
        <v>0.13400000000000001</v>
      </c>
      <c r="AF1441" s="27">
        <v>0.255</v>
      </c>
      <c r="AG1441" s="34">
        <f t="shared" si="245"/>
        <v>0.61099999999999999</v>
      </c>
      <c r="AH1441" s="33">
        <v>1</v>
      </c>
      <c r="AI1441" s="15">
        <v>0</v>
      </c>
      <c r="AJ1441">
        <v>1</v>
      </c>
      <c r="AK1441" s="31">
        <f t="shared" si="243"/>
        <v>0</v>
      </c>
      <c r="AL1441" t="s">
        <v>87</v>
      </c>
      <c r="AM1441" s="31" t="s">
        <v>87</v>
      </c>
      <c r="AN1441">
        <v>0</v>
      </c>
      <c r="AO1441" s="15">
        <v>1</v>
      </c>
      <c r="AP1441" t="s">
        <v>87</v>
      </c>
      <c r="AQ1441" s="15" t="s">
        <v>87</v>
      </c>
      <c r="AR1441" s="15" t="s">
        <v>129</v>
      </c>
      <c r="AS1441">
        <v>1</v>
      </c>
      <c r="AT1441">
        <v>0</v>
      </c>
      <c r="AU1441">
        <v>0</v>
      </c>
      <c r="AV1441">
        <v>0</v>
      </c>
      <c r="AW1441">
        <v>0</v>
      </c>
      <c r="AX1441">
        <v>0</v>
      </c>
      <c r="AY1441" s="15">
        <v>0</v>
      </c>
      <c r="AZ1441">
        <v>1</v>
      </c>
      <c r="BA1441">
        <v>0</v>
      </c>
      <c r="BB1441" s="15">
        <v>0</v>
      </c>
      <c r="BC1441">
        <v>26357</v>
      </c>
      <c r="BD1441">
        <v>1346</v>
      </c>
      <c r="BE1441" s="56">
        <v>0.92800000000000005</v>
      </c>
      <c r="BF1441" s="56">
        <v>30.5</v>
      </c>
      <c r="BG1441">
        <v>1</v>
      </c>
      <c r="BH1441">
        <v>0</v>
      </c>
      <c r="BI1441">
        <v>0</v>
      </c>
      <c r="BJ1441">
        <v>0</v>
      </c>
      <c r="BK1441">
        <v>0</v>
      </c>
      <c r="BL1441" s="15">
        <v>0</v>
      </c>
      <c r="BM1441">
        <v>0</v>
      </c>
      <c r="BN1441">
        <v>0</v>
      </c>
      <c r="BO1441">
        <v>0</v>
      </c>
      <c r="BP1441" s="15">
        <v>1</v>
      </c>
      <c r="BQ1441">
        <v>0</v>
      </c>
      <c r="BR1441">
        <v>0</v>
      </c>
      <c r="BS1441" s="15">
        <v>0</v>
      </c>
      <c r="BT1441">
        <v>0</v>
      </c>
      <c r="BU1441">
        <v>0</v>
      </c>
      <c r="BV1441">
        <v>1</v>
      </c>
      <c r="BW1441">
        <v>0</v>
      </c>
      <c r="BX1441">
        <v>1</v>
      </c>
      <c r="BY1441">
        <v>0</v>
      </c>
      <c r="BZ1441">
        <v>0</v>
      </c>
      <c r="CA1441">
        <v>0</v>
      </c>
      <c r="CB1441">
        <v>0</v>
      </c>
      <c r="CC1441">
        <v>0</v>
      </c>
      <c r="CD1441">
        <v>0</v>
      </c>
      <c r="CE1441" s="15">
        <v>0</v>
      </c>
      <c r="CF1441">
        <v>0.186</v>
      </c>
      <c r="CG1441">
        <v>101</v>
      </c>
      <c r="CH1441">
        <v>1</v>
      </c>
      <c r="CI1441">
        <v>0</v>
      </c>
      <c r="CJ1441">
        <v>21</v>
      </c>
      <c r="CK1441" s="28" t="s">
        <v>80</v>
      </c>
    </row>
    <row r="1442" spans="1:89" x14ac:dyDescent="0.35">
      <c r="A1442">
        <v>1441</v>
      </c>
      <c r="B1442">
        <v>90</v>
      </c>
      <c r="C1442" s="21" t="s">
        <v>259</v>
      </c>
      <c r="D1442" s="11">
        <v>10.905365064094161</v>
      </c>
      <c r="E1442" s="12">
        <v>1.8033392693348651</v>
      </c>
      <c r="F1442" s="7">
        <v>6.047317467952908</v>
      </c>
      <c r="G1442" s="8">
        <v>0</v>
      </c>
      <c r="H1442" s="9">
        <v>0</v>
      </c>
      <c r="I1442" s="9">
        <v>0</v>
      </c>
      <c r="J1442" s="9">
        <v>1</v>
      </c>
      <c r="K1442" s="9">
        <v>0</v>
      </c>
      <c r="L1442" s="8">
        <v>1566</v>
      </c>
      <c r="M1442" s="9">
        <v>23</v>
      </c>
      <c r="N1442" s="9">
        <f t="shared" si="241"/>
        <v>1542</v>
      </c>
      <c r="O1442" s="9">
        <f t="shared" si="242"/>
        <v>18</v>
      </c>
      <c r="P1442" s="7">
        <v>13</v>
      </c>
      <c r="Q1442" s="7">
        <f t="shared" si="244"/>
        <v>8.9499999999999993</v>
      </c>
      <c r="R1442" s="9">
        <v>0</v>
      </c>
      <c r="S1442" s="9">
        <v>1</v>
      </c>
      <c r="T1442" s="9">
        <v>1</v>
      </c>
      <c r="U1442" s="9">
        <v>0</v>
      </c>
      <c r="V1442" s="9">
        <v>0</v>
      </c>
      <c r="W1442" s="25">
        <v>0</v>
      </c>
      <c r="X1442" s="9">
        <v>0</v>
      </c>
      <c r="Y1442" s="9">
        <v>0</v>
      </c>
      <c r="Z1442" s="25">
        <v>1</v>
      </c>
      <c r="AA1442" s="9">
        <v>0</v>
      </c>
      <c r="AB1442" s="25">
        <v>1</v>
      </c>
      <c r="AC1442" s="17">
        <v>1994</v>
      </c>
      <c r="AD1442" s="27">
        <v>0</v>
      </c>
      <c r="AE1442" s="27">
        <v>0.13400000000000001</v>
      </c>
      <c r="AF1442" s="27">
        <v>0.255</v>
      </c>
      <c r="AG1442" s="34">
        <f t="shared" si="245"/>
        <v>0.61099999999999999</v>
      </c>
      <c r="AH1442" s="33">
        <v>1</v>
      </c>
      <c r="AI1442" s="15">
        <v>0</v>
      </c>
      <c r="AJ1442">
        <v>1</v>
      </c>
      <c r="AK1442" s="31">
        <f t="shared" si="243"/>
        <v>0</v>
      </c>
      <c r="AL1442" t="s">
        <v>87</v>
      </c>
      <c r="AM1442" s="31" t="s">
        <v>87</v>
      </c>
      <c r="AN1442">
        <v>0</v>
      </c>
      <c r="AO1442" s="15">
        <v>1</v>
      </c>
      <c r="AP1442" t="s">
        <v>87</v>
      </c>
      <c r="AQ1442" s="15" t="s">
        <v>87</v>
      </c>
      <c r="AR1442" s="15" t="s">
        <v>129</v>
      </c>
      <c r="AS1442">
        <v>1</v>
      </c>
      <c r="AT1442">
        <v>0</v>
      </c>
      <c r="AU1442">
        <v>0</v>
      </c>
      <c r="AV1442">
        <v>0</v>
      </c>
      <c r="AW1442">
        <v>0</v>
      </c>
      <c r="AX1442">
        <v>0</v>
      </c>
      <c r="AY1442" s="15">
        <v>0</v>
      </c>
      <c r="AZ1442">
        <v>1</v>
      </c>
      <c r="BA1442">
        <v>0</v>
      </c>
      <c r="BB1442" s="15">
        <v>0</v>
      </c>
      <c r="BC1442">
        <v>26357</v>
      </c>
      <c r="BD1442">
        <v>1346</v>
      </c>
      <c r="BE1442" s="56">
        <v>0.92800000000000005</v>
      </c>
      <c r="BF1442" s="56">
        <v>30.5</v>
      </c>
      <c r="BG1442">
        <v>1</v>
      </c>
      <c r="BH1442">
        <v>0</v>
      </c>
      <c r="BI1442">
        <v>0</v>
      </c>
      <c r="BJ1442">
        <v>0</v>
      </c>
      <c r="BK1442">
        <v>0</v>
      </c>
      <c r="BL1442" s="15">
        <v>0</v>
      </c>
      <c r="BM1442">
        <v>0</v>
      </c>
      <c r="BN1442">
        <v>0</v>
      </c>
      <c r="BO1442">
        <v>0</v>
      </c>
      <c r="BP1442" s="15">
        <v>1</v>
      </c>
      <c r="BQ1442">
        <v>0</v>
      </c>
      <c r="BR1442">
        <v>0</v>
      </c>
      <c r="BS1442" s="15">
        <v>0</v>
      </c>
      <c r="BT1442">
        <v>0</v>
      </c>
      <c r="BU1442">
        <v>0</v>
      </c>
      <c r="BV1442">
        <v>1</v>
      </c>
      <c r="BW1442">
        <v>0</v>
      </c>
      <c r="BX1442">
        <v>1</v>
      </c>
      <c r="BY1442">
        <v>0</v>
      </c>
      <c r="BZ1442">
        <v>0</v>
      </c>
      <c r="CA1442">
        <v>0</v>
      </c>
      <c r="CB1442">
        <v>0</v>
      </c>
      <c r="CC1442">
        <v>0</v>
      </c>
      <c r="CD1442">
        <v>0</v>
      </c>
      <c r="CE1442" s="15">
        <v>0</v>
      </c>
      <c r="CF1442">
        <v>0.186</v>
      </c>
      <c r="CG1442">
        <v>101</v>
      </c>
      <c r="CH1442">
        <v>1</v>
      </c>
      <c r="CI1442">
        <v>0</v>
      </c>
      <c r="CJ1442">
        <v>21</v>
      </c>
      <c r="CK1442" s="28" t="s">
        <v>80</v>
      </c>
    </row>
    <row r="1443" spans="1:89" x14ac:dyDescent="0.35">
      <c r="A1443">
        <v>1442</v>
      </c>
      <c r="B1443">
        <v>90</v>
      </c>
      <c r="C1443" s="21" t="s">
        <v>259</v>
      </c>
      <c r="D1443" s="11">
        <v>9.046656055817671</v>
      </c>
      <c r="E1443" s="12">
        <v>0.69407348267493574</v>
      </c>
      <c r="F1443" s="7">
        <v>13.03414736571143</v>
      </c>
      <c r="G1443" s="8">
        <v>0</v>
      </c>
      <c r="H1443" s="9">
        <v>0</v>
      </c>
      <c r="I1443" s="9">
        <v>0</v>
      </c>
      <c r="J1443" s="9">
        <v>1</v>
      </c>
      <c r="K1443" s="9">
        <v>0</v>
      </c>
      <c r="L1443" s="8">
        <v>1566</v>
      </c>
      <c r="M1443" s="9">
        <v>23</v>
      </c>
      <c r="N1443" s="9">
        <f t="shared" si="241"/>
        <v>1542</v>
      </c>
      <c r="O1443" s="9">
        <f t="shared" si="242"/>
        <v>18</v>
      </c>
      <c r="P1443" s="7">
        <v>15</v>
      </c>
      <c r="Q1443" s="7">
        <f t="shared" si="244"/>
        <v>8.9499999999999993</v>
      </c>
      <c r="R1443" s="9">
        <v>0</v>
      </c>
      <c r="S1443" s="9">
        <v>1</v>
      </c>
      <c r="T1443" s="9">
        <v>1</v>
      </c>
      <c r="U1443" s="9">
        <v>0</v>
      </c>
      <c r="V1443" s="9">
        <v>0</v>
      </c>
      <c r="W1443" s="25">
        <v>0</v>
      </c>
      <c r="X1443" s="9">
        <v>0</v>
      </c>
      <c r="Y1443" s="9">
        <v>0</v>
      </c>
      <c r="Z1443" s="25">
        <v>1</v>
      </c>
      <c r="AA1443" s="9">
        <v>0</v>
      </c>
      <c r="AB1443" s="25">
        <v>1</v>
      </c>
      <c r="AC1443" s="17">
        <v>1994</v>
      </c>
      <c r="AD1443" s="27">
        <v>0</v>
      </c>
      <c r="AE1443" s="27">
        <v>0.13400000000000001</v>
      </c>
      <c r="AF1443" s="27">
        <v>0.255</v>
      </c>
      <c r="AG1443" s="34">
        <f t="shared" si="245"/>
        <v>0.61099999999999999</v>
      </c>
      <c r="AH1443" s="33">
        <v>1</v>
      </c>
      <c r="AI1443" s="15">
        <v>0</v>
      </c>
      <c r="AJ1443">
        <v>1</v>
      </c>
      <c r="AK1443" s="31">
        <f t="shared" si="243"/>
        <v>0</v>
      </c>
      <c r="AL1443" t="s">
        <v>87</v>
      </c>
      <c r="AM1443" s="31" t="s">
        <v>87</v>
      </c>
      <c r="AN1443">
        <v>0</v>
      </c>
      <c r="AO1443" s="15">
        <v>1</v>
      </c>
      <c r="AP1443" t="s">
        <v>87</v>
      </c>
      <c r="AQ1443" s="15" t="s">
        <v>87</v>
      </c>
      <c r="AR1443" s="15" t="s">
        <v>129</v>
      </c>
      <c r="AS1443">
        <v>1</v>
      </c>
      <c r="AT1443">
        <v>0</v>
      </c>
      <c r="AU1443">
        <v>0</v>
      </c>
      <c r="AV1443">
        <v>0</v>
      </c>
      <c r="AW1443">
        <v>0</v>
      </c>
      <c r="AX1443">
        <v>0</v>
      </c>
      <c r="AY1443" s="15">
        <v>0</v>
      </c>
      <c r="AZ1443">
        <v>1</v>
      </c>
      <c r="BA1443">
        <v>0</v>
      </c>
      <c r="BB1443" s="15">
        <v>0</v>
      </c>
      <c r="BC1443">
        <v>26357</v>
      </c>
      <c r="BD1443">
        <v>1346</v>
      </c>
      <c r="BE1443" s="56">
        <v>0.92800000000000005</v>
      </c>
      <c r="BF1443" s="56">
        <v>30.5</v>
      </c>
      <c r="BG1443">
        <v>1</v>
      </c>
      <c r="BH1443">
        <v>0</v>
      </c>
      <c r="BI1443">
        <v>0</v>
      </c>
      <c r="BJ1443">
        <v>0</v>
      </c>
      <c r="BK1443">
        <v>0</v>
      </c>
      <c r="BL1443" s="15">
        <v>0</v>
      </c>
      <c r="BM1443">
        <v>0</v>
      </c>
      <c r="BN1443">
        <v>0</v>
      </c>
      <c r="BO1443">
        <v>0</v>
      </c>
      <c r="BP1443" s="15">
        <v>1</v>
      </c>
      <c r="BQ1443">
        <v>0</v>
      </c>
      <c r="BR1443">
        <v>0</v>
      </c>
      <c r="BS1443" s="15">
        <v>0</v>
      </c>
      <c r="BT1443">
        <v>0</v>
      </c>
      <c r="BU1443">
        <v>0</v>
      </c>
      <c r="BV1443">
        <v>1</v>
      </c>
      <c r="BW1443">
        <v>0</v>
      </c>
      <c r="BX1443">
        <v>1</v>
      </c>
      <c r="BY1443">
        <v>0</v>
      </c>
      <c r="BZ1443">
        <v>0</v>
      </c>
      <c r="CA1443">
        <v>0</v>
      </c>
      <c r="CB1443">
        <v>0</v>
      </c>
      <c r="CC1443">
        <v>0</v>
      </c>
      <c r="CD1443">
        <v>0</v>
      </c>
      <c r="CE1443" s="15">
        <v>0</v>
      </c>
      <c r="CF1443">
        <v>0.186</v>
      </c>
      <c r="CG1443">
        <v>101</v>
      </c>
      <c r="CH1443">
        <v>1</v>
      </c>
      <c r="CI1443">
        <v>0</v>
      </c>
      <c r="CJ1443">
        <v>21</v>
      </c>
      <c r="CK1443" s="28" t="s">
        <v>80</v>
      </c>
    </row>
    <row r="1444" spans="1:89" x14ac:dyDescent="0.35">
      <c r="A1444">
        <v>1443</v>
      </c>
      <c r="B1444">
        <v>90</v>
      </c>
      <c r="C1444" s="21" t="s">
        <v>259</v>
      </c>
      <c r="D1444" s="11">
        <v>7.9218830688083663</v>
      </c>
      <c r="E1444" s="12">
        <v>0.66028156307920727</v>
      </c>
      <c r="F1444" s="7">
        <v>11.99773477221574</v>
      </c>
      <c r="G1444" s="8">
        <v>0</v>
      </c>
      <c r="H1444" s="9">
        <v>0</v>
      </c>
      <c r="I1444" s="9">
        <v>0</v>
      </c>
      <c r="J1444" s="9">
        <v>1</v>
      </c>
      <c r="K1444" s="9">
        <v>0</v>
      </c>
      <c r="L1444" s="8">
        <v>1566</v>
      </c>
      <c r="M1444" s="9">
        <v>23</v>
      </c>
      <c r="N1444" s="9">
        <f t="shared" si="241"/>
        <v>1542</v>
      </c>
      <c r="O1444" s="9">
        <f t="shared" si="242"/>
        <v>18</v>
      </c>
      <c r="P1444" s="7">
        <v>17</v>
      </c>
      <c r="Q1444" s="7">
        <f t="shared" si="244"/>
        <v>8.9499999999999993</v>
      </c>
      <c r="R1444" s="9">
        <v>0</v>
      </c>
      <c r="S1444" s="9">
        <v>1</v>
      </c>
      <c r="T1444" s="9">
        <v>1</v>
      </c>
      <c r="U1444" s="9">
        <v>0</v>
      </c>
      <c r="V1444" s="9">
        <v>0</v>
      </c>
      <c r="W1444" s="25">
        <v>0</v>
      </c>
      <c r="X1444" s="9">
        <v>0</v>
      </c>
      <c r="Y1444" s="9">
        <v>0</v>
      </c>
      <c r="Z1444" s="25">
        <v>1</v>
      </c>
      <c r="AA1444" s="9">
        <v>0</v>
      </c>
      <c r="AB1444" s="25">
        <v>1</v>
      </c>
      <c r="AC1444" s="17">
        <v>1994</v>
      </c>
      <c r="AD1444" s="27">
        <v>0</v>
      </c>
      <c r="AE1444" s="27">
        <v>0.13400000000000001</v>
      </c>
      <c r="AF1444" s="27">
        <v>0.255</v>
      </c>
      <c r="AG1444" s="34">
        <f t="shared" si="245"/>
        <v>0.61099999999999999</v>
      </c>
      <c r="AH1444" s="33">
        <v>1</v>
      </c>
      <c r="AI1444" s="15">
        <v>0</v>
      </c>
      <c r="AJ1444">
        <v>1</v>
      </c>
      <c r="AK1444" s="31">
        <f t="shared" si="243"/>
        <v>0</v>
      </c>
      <c r="AL1444" t="s">
        <v>87</v>
      </c>
      <c r="AM1444" s="31" t="s">
        <v>87</v>
      </c>
      <c r="AN1444">
        <v>0</v>
      </c>
      <c r="AO1444" s="15">
        <v>1</v>
      </c>
      <c r="AP1444" t="s">
        <v>87</v>
      </c>
      <c r="AQ1444" s="15" t="s">
        <v>87</v>
      </c>
      <c r="AR1444" s="15" t="s">
        <v>129</v>
      </c>
      <c r="AS1444">
        <v>1</v>
      </c>
      <c r="AT1444">
        <v>0</v>
      </c>
      <c r="AU1444">
        <v>0</v>
      </c>
      <c r="AV1444">
        <v>0</v>
      </c>
      <c r="AW1444">
        <v>0</v>
      </c>
      <c r="AX1444">
        <v>0</v>
      </c>
      <c r="AY1444" s="15">
        <v>0</v>
      </c>
      <c r="AZ1444">
        <v>1</v>
      </c>
      <c r="BA1444">
        <v>0</v>
      </c>
      <c r="BB1444" s="15">
        <v>0</v>
      </c>
      <c r="BC1444">
        <v>26357</v>
      </c>
      <c r="BD1444">
        <v>1346</v>
      </c>
      <c r="BE1444" s="56">
        <v>0.92800000000000005</v>
      </c>
      <c r="BF1444" s="56">
        <v>30.5</v>
      </c>
      <c r="BG1444">
        <v>1</v>
      </c>
      <c r="BH1444">
        <v>0</v>
      </c>
      <c r="BI1444">
        <v>0</v>
      </c>
      <c r="BJ1444">
        <v>0</v>
      </c>
      <c r="BK1444">
        <v>0</v>
      </c>
      <c r="BL1444" s="15">
        <v>0</v>
      </c>
      <c r="BM1444">
        <v>0</v>
      </c>
      <c r="BN1444">
        <v>0</v>
      </c>
      <c r="BO1444">
        <v>0</v>
      </c>
      <c r="BP1444" s="15">
        <v>1</v>
      </c>
      <c r="BQ1444">
        <v>0</v>
      </c>
      <c r="BR1444">
        <v>0</v>
      </c>
      <c r="BS1444" s="15">
        <v>0</v>
      </c>
      <c r="BT1444">
        <v>0</v>
      </c>
      <c r="BU1444">
        <v>0</v>
      </c>
      <c r="BV1444">
        <v>1</v>
      </c>
      <c r="BW1444">
        <v>0</v>
      </c>
      <c r="BX1444">
        <v>1</v>
      </c>
      <c r="BY1444">
        <v>0</v>
      </c>
      <c r="BZ1444">
        <v>0</v>
      </c>
      <c r="CA1444">
        <v>0</v>
      </c>
      <c r="CB1444">
        <v>0</v>
      </c>
      <c r="CC1444">
        <v>0</v>
      </c>
      <c r="CD1444">
        <v>0</v>
      </c>
      <c r="CE1444" s="15">
        <v>0</v>
      </c>
      <c r="CF1444">
        <v>0.186</v>
      </c>
      <c r="CG1444">
        <v>101</v>
      </c>
      <c r="CH1444">
        <v>1</v>
      </c>
      <c r="CI1444">
        <v>0</v>
      </c>
      <c r="CJ1444">
        <v>21</v>
      </c>
      <c r="CK1444" s="28" t="s">
        <v>80</v>
      </c>
    </row>
    <row r="1445" spans="1:89" x14ac:dyDescent="0.35">
      <c r="A1445">
        <v>1444</v>
      </c>
      <c r="B1445">
        <v>90</v>
      </c>
      <c r="C1445" s="21" t="s">
        <v>259</v>
      </c>
      <c r="D1445" s="11">
        <v>7.2846680565308084</v>
      </c>
      <c r="E1445" s="12">
        <v>2.7030889432140688</v>
      </c>
      <c r="F1445" s="7">
        <v>2.6949420494721412</v>
      </c>
      <c r="G1445" s="8">
        <v>0</v>
      </c>
      <c r="H1445" s="9">
        <v>0</v>
      </c>
      <c r="I1445" s="9">
        <v>0</v>
      </c>
      <c r="J1445" s="9">
        <v>1</v>
      </c>
      <c r="K1445" s="9">
        <v>0</v>
      </c>
      <c r="L1445" s="8">
        <v>1566</v>
      </c>
      <c r="M1445" s="9">
        <v>31</v>
      </c>
      <c r="N1445" s="9">
        <f t="shared" si="241"/>
        <v>1534</v>
      </c>
      <c r="O1445" s="9">
        <f t="shared" si="242"/>
        <v>18</v>
      </c>
      <c r="P1445" s="7">
        <v>13</v>
      </c>
      <c r="Q1445" s="7">
        <f t="shared" si="244"/>
        <v>8.9499999999999993</v>
      </c>
      <c r="R1445" s="9">
        <v>0</v>
      </c>
      <c r="S1445" s="9">
        <v>1</v>
      </c>
      <c r="T1445" s="9">
        <v>1</v>
      </c>
      <c r="U1445" s="9">
        <v>0</v>
      </c>
      <c r="V1445" s="9">
        <v>0</v>
      </c>
      <c r="W1445" s="25">
        <v>0</v>
      </c>
      <c r="X1445" s="9">
        <v>0</v>
      </c>
      <c r="Y1445" s="9">
        <v>0</v>
      </c>
      <c r="Z1445" s="25">
        <v>1</v>
      </c>
      <c r="AA1445" s="9">
        <v>0</v>
      </c>
      <c r="AB1445" s="25">
        <v>1</v>
      </c>
      <c r="AC1445" s="17">
        <v>1994</v>
      </c>
      <c r="AD1445" s="27">
        <v>0</v>
      </c>
      <c r="AE1445" s="27">
        <v>0.13400000000000001</v>
      </c>
      <c r="AF1445" s="27">
        <v>0.255</v>
      </c>
      <c r="AG1445" s="34">
        <f t="shared" si="245"/>
        <v>0.61099999999999999</v>
      </c>
      <c r="AH1445" s="33">
        <v>1</v>
      </c>
      <c r="AI1445" s="15">
        <v>0</v>
      </c>
      <c r="AJ1445">
        <v>1</v>
      </c>
      <c r="AK1445" s="31">
        <f t="shared" si="243"/>
        <v>0</v>
      </c>
      <c r="AL1445" t="s">
        <v>87</v>
      </c>
      <c r="AM1445" s="31" t="s">
        <v>87</v>
      </c>
      <c r="AN1445">
        <v>0</v>
      </c>
      <c r="AO1445" s="15">
        <v>1</v>
      </c>
      <c r="AP1445" t="s">
        <v>87</v>
      </c>
      <c r="AQ1445" s="15" t="s">
        <v>87</v>
      </c>
      <c r="AR1445" s="15" t="s">
        <v>129</v>
      </c>
      <c r="AS1445">
        <v>1</v>
      </c>
      <c r="AT1445">
        <v>0</v>
      </c>
      <c r="AU1445">
        <v>0</v>
      </c>
      <c r="AV1445">
        <v>0</v>
      </c>
      <c r="AW1445">
        <v>0</v>
      </c>
      <c r="AX1445">
        <v>0</v>
      </c>
      <c r="AY1445" s="15">
        <v>0</v>
      </c>
      <c r="AZ1445">
        <v>1</v>
      </c>
      <c r="BA1445">
        <v>0</v>
      </c>
      <c r="BB1445" s="15">
        <v>0</v>
      </c>
      <c r="BC1445">
        <v>26357</v>
      </c>
      <c r="BD1445">
        <v>1346</v>
      </c>
      <c r="BE1445" s="56">
        <v>0.92800000000000005</v>
      </c>
      <c r="BF1445" s="56">
        <v>30.5</v>
      </c>
      <c r="BG1445">
        <v>1</v>
      </c>
      <c r="BH1445">
        <v>0</v>
      </c>
      <c r="BI1445">
        <v>0</v>
      </c>
      <c r="BJ1445">
        <v>0</v>
      </c>
      <c r="BK1445">
        <v>0</v>
      </c>
      <c r="BL1445" s="15">
        <v>0</v>
      </c>
      <c r="BM1445">
        <v>0</v>
      </c>
      <c r="BN1445">
        <v>0</v>
      </c>
      <c r="BO1445">
        <v>0</v>
      </c>
      <c r="BP1445" s="15">
        <v>1</v>
      </c>
      <c r="BQ1445">
        <v>0</v>
      </c>
      <c r="BR1445">
        <v>0</v>
      </c>
      <c r="BS1445" s="15">
        <v>0</v>
      </c>
      <c r="BT1445">
        <v>0</v>
      </c>
      <c r="BU1445">
        <v>0</v>
      </c>
      <c r="BV1445">
        <v>1</v>
      </c>
      <c r="BW1445">
        <v>0</v>
      </c>
      <c r="BX1445">
        <v>1</v>
      </c>
      <c r="BY1445">
        <v>0</v>
      </c>
      <c r="BZ1445">
        <v>0</v>
      </c>
      <c r="CA1445">
        <v>0</v>
      </c>
      <c r="CB1445">
        <v>0</v>
      </c>
      <c r="CC1445">
        <v>0</v>
      </c>
      <c r="CD1445">
        <v>0</v>
      </c>
      <c r="CE1445" s="15">
        <v>0</v>
      </c>
      <c r="CF1445">
        <v>0.186</v>
      </c>
      <c r="CG1445">
        <v>101</v>
      </c>
      <c r="CH1445">
        <v>1</v>
      </c>
      <c r="CI1445">
        <v>0</v>
      </c>
      <c r="CJ1445">
        <v>21</v>
      </c>
      <c r="CK1445" s="28" t="s">
        <v>80</v>
      </c>
    </row>
    <row r="1446" spans="1:89" x14ac:dyDescent="0.35">
      <c r="A1446">
        <v>1445</v>
      </c>
      <c r="B1446">
        <v>90</v>
      </c>
      <c r="C1446" s="21" t="s">
        <v>259</v>
      </c>
      <c r="D1446" s="11">
        <v>7.2279155884504176</v>
      </c>
      <c r="E1446" s="12">
        <v>1.1761004357280871</v>
      </c>
      <c r="F1446" s="7">
        <v>6.1456618575061066</v>
      </c>
      <c r="G1446" s="8">
        <v>0</v>
      </c>
      <c r="H1446" s="9">
        <v>0</v>
      </c>
      <c r="I1446" s="9">
        <v>0</v>
      </c>
      <c r="J1446" s="9">
        <v>1</v>
      </c>
      <c r="K1446" s="9">
        <v>0</v>
      </c>
      <c r="L1446" s="8">
        <v>1566</v>
      </c>
      <c r="M1446" s="9">
        <v>31</v>
      </c>
      <c r="N1446" s="9">
        <f t="shared" si="241"/>
        <v>1534</v>
      </c>
      <c r="O1446" s="9">
        <f t="shared" si="242"/>
        <v>18</v>
      </c>
      <c r="P1446" s="7">
        <v>15</v>
      </c>
      <c r="Q1446" s="7">
        <f t="shared" si="244"/>
        <v>8.9499999999999993</v>
      </c>
      <c r="R1446" s="9">
        <v>0</v>
      </c>
      <c r="S1446" s="9">
        <v>1</v>
      </c>
      <c r="T1446" s="9">
        <v>1</v>
      </c>
      <c r="U1446" s="9">
        <v>0</v>
      </c>
      <c r="V1446" s="9">
        <v>0</v>
      </c>
      <c r="W1446" s="25">
        <v>0</v>
      </c>
      <c r="X1446" s="9">
        <v>0</v>
      </c>
      <c r="Y1446" s="9">
        <v>0</v>
      </c>
      <c r="Z1446" s="25">
        <v>1</v>
      </c>
      <c r="AA1446" s="9">
        <v>0</v>
      </c>
      <c r="AB1446" s="25">
        <v>1</v>
      </c>
      <c r="AC1446" s="17">
        <v>1994</v>
      </c>
      <c r="AD1446" s="27">
        <v>0</v>
      </c>
      <c r="AE1446" s="27">
        <v>0.13400000000000001</v>
      </c>
      <c r="AF1446" s="27">
        <v>0.255</v>
      </c>
      <c r="AG1446" s="34">
        <f t="shared" si="245"/>
        <v>0.61099999999999999</v>
      </c>
      <c r="AH1446" s="33">
        <v>1</v>
      </c>
      <c r="AI1446" s="15">
        <v>0</v>
      </c>
      <c r="AJ1446">
        <v>1</v>
      </c>
      <c r="AK1446" s="31">
        <f t="shared" si="243"/>
        <v>0</v>
      </c>
      <c r="AL1446" t="s">
        <v>87</v>
      </c>
      <c r="AM1446" s="31" t="s">
        <v>87</v>
      </c>
      <c r="AN1446">
        <v>0</v>
      </c>
      <c r="AO1446" s="15">
        <v>1</v>
      </c>
      <c r="AP1446" t="s">
        <v>87</v>
      </c>
      <c r="AQ1446" s="15" t="s">
        <v>87</v>
      </c>
      <c r="AR1446" s="15" t="s">
        <v>129</v>
      </c>
      <c r="AS1446">
        <v>1</v>
      </c>
      <c r="AT1446">
        <v>0</v>
      </c>
      <c r="AU1446">
        <v>0</v>
      </c>
      <c r="AV1446">
        <v>0</v>
      </c>
      <c r="AW1446">
        <v>0</v>
      </c>
      <c r="AX1446">
        <v>0</v>
      </c>
      <c r="AY1446" s="15">
        <v>0</v>
      </c>
      <c r="AZ1446">
        <v>1</v>
      </c>
      <c r="BA1446">
        <v>0</v>
      </c>
      <c r="BB1446" s="15">
        <v>0</v>
      </c>
      <c r="BC1446">
        <v>26357</v>
      </c>
      <c r="BD1446">
        <v>1346</v>
      </c>
      <c r="BE1446" s="56">
        <v>0.92800000000000005</v>
      </c>
      <c r="BF1446" s="56">
        <v>30.5</v>
      </c>
      <c r="BG1446">
        <v>1</v>
      </c>
      <c r="BH1446">
        <v>0</v>
      </c>
      <c r="BI1446">
        <v>0</v>
      </c>
      <c r="BJ1446">
        <v>0</v>
      </c>
      <c r="BK1446">
        <v>0</v>
      </c>
      <c r="BL1446" s="15">
        <v>0</v>
      </c>
      <c r="BM1446">
        <v>0</v>
      </c>
      <c r="BN1446">
        <v>0</v>
      </c>
      <c r="BO1446">
        <v>0</v>
      </c>
      <c r="BP1446" s="15">
        <v>1</v>
      </c>
      <c r="BQ1446">
        <v>0</v>
      </c>
      <c r="BR1446">
        <v>0</v>
      </c>
      <c r="BS1446" s="15">
        <v>0</v>
      </c>
      <c r="BT1446">
        <v>0</v>
      </c>
      <c r="BU1446">
        <v>0</v>
      </c>
      <c r="BV1446">
        <v>1</v>
      </c>
      <c r="BW1446">
        <v>0</v>
      </c>
      <c r="BX1446">
        <v>1</v>
      </c>
      <c r="BY1446">
        <v>0</v>
      </c>
      <c r="BZ1446">
        <v>0</v>
      </c>
      <c r="CA1446">
        <v>0</v>
      </c>
      <c r="CB1446">
        <v>0</v>
      </c>
      <c r="CC1446">
        <v>0</v>
      </c>
      <c r="CD1446">
        <v>0</v>
      </c>
      <c r="CE1446" s="15">
        <v>0</v>
      </c>
      <c r="CF1446">
        <v>0.186</v>
      </c>
      <c r="CG1446">
        <v>101</v>
      </c>
      <c r="CH1446">
        <v>1</v>
      </c>
      <c r="CI1446">
        <v>0</v>
      </c>
      <c r="CJ1446">
        <v>21</v>
      </c>
      <c r="CK1446" s="28" t="s">
        <v>80</v>
      </c>
    </row>
    <row r="1447" spans="1:89" x14ac:dyDescent="0.35">
      <c r="A1447">
        <v>1446</v>
      </c>
      <c r="B1447">
        <v>90</v>
      </c>
      <c r="C1447" s="21" t="s">
        <v>259</v>
      </c>
      <c r="D1447" s="11">
        <v>7.9218830688083663</v>
      </c>
      <c r="E1447" s="12">
        <v>0.64889739819853132</v>
      </c>
      <c r="F1447" s="7">
        <v>12.208221347166891</v>
      </c>
      <c r="G1447" s="8">
        <v>0</v>
      </c>
      <c r="H1447" s="9">
        <v>0</v>
      </c>
      <c r="I1447" s="9">
        <v>0</v>
      </c>
      <c r="J1447" s="9">
        <v>1</v>
      </c>
      <c r="K1447" s="9">
        <v>0</v>
      </c>
      <c r="L1447" s="8">
        <v>1566</v>
      </c>
      <c r="M1447" s="9">
        <v>31</v>
      </c>
      <c r="N1447" s="9">
        <f t="shared" si="241"/>
        <v>1534</v>
      </c>
      <c r="O1447" s="9">
        <f t="shared" si="242"/>
        <v>18</v>
      </c>
      <c r="P1447" s="7">
        <v>17</v>
      </c>
      <c r="Q1447" s="7">
        <f t="shared" si="244"/>
        <v>8.9499999999999993</v>
      </c>
      <c r="R1447" s="9">
        <v>0</v>
      </c>
      <c r="S1447" s="9">
        <v>1</v>
      </c>
      <c r="T1447" s="9">
        <v>1</v>
      </c>
      <c r="U1447" s="9">
        <v>0</v>
      </c>
      <c r="V1447" s="9">
        <v>0</v>
      </c>
      <c r="W1447" s="25">
        <v>0</v>
      </c>
      <c r="X1447" s="9">
        <v>0</v>
      </c>
      <c r="Y1447" s="9">
        <v>0</v>
      </c>
      <c r="Z1447" s="25">
        <v>1</v>
      </c>
      <c r="AA1447" s="9">
        <v>0</v>
      </c>
      <c r="AB1447" s="25">
        <v>1</v>
      </c>
      <c r="AC1447" s="17">
        <v>1994</v>
      </c>
      <c r="AD1447" s="27">
        <v>0</v>
      </c>
      <c r="AE1447" s="27">
        <v>0.13400000000000001</v>
      </c>
      <c r="AF1447" s="27">
        <v>0.255</v>
      </c>
      <c r="AG1447" s="34">
        <f t="shared" si="245"/>
        <v>0.61099999999999999</v>
      </c>
      <c r="AH1447" s="33">
        <v>1</v>
      </c>
      <c r="AI1447" s="15">
        <v>0</v>
      </c>
      <c r="AJ1447">
        <v>1</v>
      </c>
      <c r="AK1447" s="31">
        <f t="shared" si="243"/>
        <v>0</v>
      </c>
      <c r="AL1447" t="s">
        <v>87</v>
      </c>
      <c r="AM1447" s="31" t="s">
        <v>87</v>
      </c>
      <c r="AN1447">
        <v>0</v>
      </c>
      <c r="AO1447" s="15">
        <v>1</v>
      </c>
      <c r="AP1447" t="s">
        <v>87</v>
      </c>
      <c r="AQ1447" s="15" t="s">
        <v>87</v>
      </c>
      <c r="AR1447" s="15" t="s">
        <v>129</v>
      </c>
      <c r="AS1447">
        <v>1</v>
      </c>
      <c r="AT1447">
        <v>0</v>
      </c>
      <c r="AU1447">
        <v>0</v>
      </c>
      <c r="AV1447">
        <v>0</v>
      </c>
      <c r="AW1447">
        <v>0</v>
      </c>
      <c r="AX1447">
        <v>0</v>
      </c>
      <c r="AY1447" s="15">
        <v>0</v>
      </c>
      <c r="AZ1447">
        <v>1</v>
      </c>
      <c r="BA1447">
        <v>0</v>
      </c>
      <c r="BB1447" s="15">
        <v>0</v>
      </c>
      <c r="BC1447">
        <v>26357</v>
      </c>
      <c r="BD1447">
        <v>1346</v>
      </c>
      <c r="BE1447" s="56">
        <v>0.92800000000000005</v>
      </c>
      <c r="BF1447" s="56">
        <v>30.5</v>
      </c>
      <c r="BG1447">
        <v>1</v>
      </c>
      <c r="BH1447">
        <v>0</v>
      </c>
      <c r="BI1447">
        <v>0</v>
      </c>
      <c r="BJ1447">
        <v>0</v>
      </c>
      <c r="BK1447">
        <v>0</v>
      </c>
      <c r="BL1447" s="15">
        <v>0</v>
      </c>
      <c r="BM1447">
        <v>0</v>
      </c>
      <c r="BN1447">
        <v>0</v>
      </c>
      <c r="BO1447">
        <v>0</v>
      </c>
      <c r="BP1447" s="15">
        <v>1</v>
      </c>
      <c r="BQ1447">
        <v>0</v>
      </c>
      <c r="BR1447">
        <v>0</v>
      </c>
      <c r="BS1447" s="15">
        <v>0</v>
      </c>
      <c r="BT1447">
        <v>0</v>
      </c>
      <c r="BU1447">
        <v>0</v>
      </c>
      <c r="BV1447">
        <v>1</v>
      </c>
      <c r="BW1447">
        <v>0</v>
      </c>
      <c r="BX1447">
        <v>1</v>
      </c>
      <c r="BY1447">
        <v>0</v>
      </c>
      <c r="BZ1447">
        <v>0</v>
      </c>
      <c r="CA1447">
        <v>0</v>
      </c>
      <c r="CB1447">
        <v>0</v>
      </c>
      <c r="CC1447">
        <v>0</v>
      </c>
      <c r="CD1447">
        <v>0</v>
      </c>
      <c r="CE1447" s="15">
        <v>0</v>
      </c>
      <c r="CF1447">
        <v>0.186</v>
      </c>
      <c r="CG1447">
        <v>101</v>
      </c>
      <c r="CH1447">
        <v>1</v>
      </c>
      <c r="CI1447">
        <v>0</v>
      </c>
      <c r="CJ1447">
        <v>21</v>
      </c>
      <c r="CK1447" s="28" t="s">
        <v>80</v>
      </c>
    </row>
    <row r="1448" spans="1:89" x14ac:dyDescent="0.35">
      <c r="A1448">
        <v>1447</v>
      </c>
      <c r="B1448">
        <v>90</v>
      </c>
      <c r="C1448" s="21" t="s">
        <v>259</v>
      </c>
      <c r="D1448" s="11">
        <v>4.833200847823016</v>
      </c>
      <c r="E1448" s="12">
        <v>1.4308444155753819</v>
      </c>
      <c r="F1448" s="7">
        <v>3.3778661014513252</v>
      </c>
      <c r="G1448" s="8">
        <v>0</v>
      </c>
      <c r="H1448" s="9">
        <v>0</v>
      </c>
      <c r="I1448" s="9">
        <v>0</v>
      </c>
      <c r="J1448" s="9">
        <v>1</v>
      </c>
      <c r="K1448" s="9">
        <v>0</v>
      </c>
      <c r="L1448" s="8">
        <v>1272</v>
      </c>
      <c r="M1448" s="9">
        <v>17</v>
      </c>
      <c r="N1448" s="9">
        <f t="shared" si="241"/>
        <v>1254</v>
      </c>
      <c r="O1448" s="9">
        <f t="shared" si="242"/>
        <v>18</v>
      </c>
      <c r="P1448" s="7">
        <v>13</v>
      </c>
      <c r="Q1448" s="7">
        <f t="shared" ref="Q1448:Q1456" si="246">436.8/52</f>
        <v>8.4</v>
      </c>
      <c r="R1448" s="9">
        <v>0</v>
      </c>
      <c r="S1448" s="9">
        <v>1</v>
      </c>
      <c r="T1448" s="9">
        <v>1</v>
      </c>
      <c r="U1448" s="9">
        <v>0</v>
      </c>
      <c r="V1448" s="9">
        <v>0</v>
      </c>
      <c r="W1448" s="25">
        <v>0</v>
      </c>
      <c r="X1448" s="9">
        <v>0</v>
      </c>
      <c r="Y1448" s="9">
        <v>0</v>
      </c>
      <c r="Z1448" s="25">
        <v>1</v>
      </c>
      <c r="AA1448" s="9">
        <v>0</v>
      </c>
      <c r="AB1448" s="25">
        <v>1</v>
      </c>
      <c r="AC1448" s="17">
        <v>1994</v>
      </c>
      <c r="AD1448" s="27">
        <v>0</v>
      </c>
      <c r="AE1448" s="27">
        <v>7.5999999999999998E-2</v>
      </c>
      <c r="AF1448" s="27">
        <v>0.22</v>
      </c>
      <c r="AG1448" s="34">
        <f t="shared" si="245"/>
        <v>0.70400000000000007</v>
      </c>
      <c r="AH1448" s="33">
        <v>1</v>
      </c>
      <c r="AI1448" s="15">
        <v>0</v>
      </c>
      <c r="AJ1448">
        <v>0</v>
      </c>
      <c r="AK1448" s="31">
        <f t="shared" si="243"/>
        <v>1</v>
      </c>
      <c r="AL1448" t="s">
        <v>87</v>
      </c>
      <c r="AM1448" s="31" t="s">
        <v>87</v>
      </c>
      <c r="AN1448">
        <v>0</v>
      </c>
      <c r="AO1448" s="15">
        <v>1</v>
      </c>
      <c r="AP1448" t="s">
        <v>87</v>
      </c>
      <c r="AQ1448" s="15" t="s">
        <v>87</v>
      </c>
      <c r="AR1448" s="15" t="s">
        <v>129</v>
      </c>
      <c r="AS1448">
        <v>1</v>
      </c>
      <c r="AT1448">
        <v>0</v>
      </c>
      <c r="AU1448">
        <v>0</v>
      </c>
      <c r="AV1448">
        <v>0</v>
      </c>
      <c r="AW1448">
        <v>0</v>
      </c>
      <c r="AX1448">
        <v>0</v>
      </c>
      <c r="AY1448" s="15">
        <v>0</v>
      </c>
      <c r="AZ1448">
        <v>1</v>
      </c>
      <c r="BA1448">
        <v>0</v>
      </c>
      <c r="BB1448" s="15">
        <v>0</v>
      </c>
      <c r="BC1448">
        <v>26357</v>
      </c>
      <c r="BD1448">
        <v>1346</v>
      </c>
      <c r="BE1448" s="56">
        <v>0.92800000000000005</v>
      </c>
      <c r="BF1448" s="56">
        <v>30.5</v>
      </c>
      <c r="BG1448">
        <v>1</v>
      </c>
      <c r="BH1448">
        <v>0</v>
      </c>
      <c r="BI1448">
        <v>0</v>
      </c>
      <c r="BJ1448">
        <v>0</v>
      </c>
      <c r="BK1448">
        <v>0</v>
      </c>
      <c r="BL1448" s="15">
        <v>0</v>
      </c>
      <c r="BM1448">
        <v>0</v>
      </c>
      <c r="BN1448">
        <v>0</v>
      </c>
      <c r="BO1448">
        <v>0</v>
      </c>
      <c r="BP1448" s="15">
        <v>1</v>
      </c>
      <c r="BQ1448">
        <v>0</v>
      </c>
      <c r="BR1448">
        <v>0</v>
      </c>
      <c r="BS1448" s="15">
        <v>0</v>
      </c>
      <c r="BT1448">
        <v>0</v>
      </c>
      <c r="BU1448">
        <v>0</v>
      </c>
      <c r="BV1448">
        <v>1</v>
      </c>
      <c r="BW1448">
        <v>0</v>
      </c>
      <c r="BX1448">
        <v>1</v>
      </c>
      <c r="BY1448">
        <v>0</v>
      </c>
      <c r="BZ1448">
        <v>0</v>
      </c>
      <c r="CA1448">
        <v>0</v>
      </c>
      <c r="CB1448">
        <v>0</v>
      </c>
      <c r="CC1448">
        <v>0</v>
      </c>
      <c r="CD1448">
        <v>0</v>
      </c>
      <c r="CE1448" s="15">
        <v>0</v>
      </c>
      <c r="CF1448">
        <v>0.186</v>
      </c>
      <c r="CG1448">
        <v>101</v>
      </c>
      <c r="CH1448">
        <v>1</v>
      </c>
      <c r="CI1448">
        <v>0</v>
      </c>
      <c r="CJ1448">
        <v>21</v>
      </c>
      <c r="CK1448" s="28" t="s">
        <v>80</v>
      </c>
    </row>
    <row r="1449" spans="1:89" x14ac:dyDescent="0.35">
      <c r="A1449">
        <v>1448</v>
      </c>
      <c r="B1449">
        <v>90</v>
      </c>
      <c r="C1449" s="21" t="s">
        <v>259</v>
      </c>
      <c r="D1449" s="11">
        <v>9.046656055817671</v>
      </c>
      <c r="E1449" s="12">
        <v>0.67479366371174321</v>
      </c>
      <c r="F1449" s="7">
        <v>13.40655157616033</v>
      </c>
      <c r="G1449" s="8">
        <v>0</v>
      </c>
      <c r="H1449" s="9">
        <v>0</v>
      </c>
      <c r="I1449" s="9">
        <v>0</v>
      </c>
      <c r="J1449" s="9">
        <v>1</v>
      </c>
      <c r="K1449" s="9">
        <v>0</v>
      </c>
      <c r="L1449" s="8">
        <v>1272</v>
      </c>
      <c r="M1449" s="9">
        <v>17</v>
      </c>
      <c r="N1449" s="9">
        <f t="shared" si="241"/>
        <v>1254</v>
      </c>
      <c r="O1449" s="9">
        <f t="shared" si="242"/>
        <v>18</v>
      </c>
      <c r="P1449" s="7">
        <v>15</v>
      </c>
      <c r="Q1449" s="7">
        <f t="shared" si="246"/>
        <v>8.4</v>
      </c>
      <c r="R1449" s="9">
        <v>0</v>
      </c>
      <c r="S1449" s="9">
        <v>1</v>
      </c>
      <c r="T1449" s="9">
        <v>1</v>
      </c>
      <c r="U1449" s="9">
        <v>0</v>
      </c>
      <c r="V1449" s="9">
        <v>0</v>
      </c>
      <c r="W1449" s="25">
        <v>0</v>
      </c>
      <c r="X1449" s="9">
        <v>0</v>
      </c>
      <c r="Y1449" s="9">
        <v>0</v>
      </c>
      <c r="Z1449" s="25">
        <v>1</v>
      </c>
      <c r="AA1449" s="9">
        <v>0</v>
      </c>
      <c r="AB1449" s="25">
        <v>1</v>
      </c>
      <c r="AC1449" s="17">
        <v>1994</v>
      </c>
      <c r="AD1449" s="27">
        <v>0</v>
      </c>
      <c r="AE1449" s="27">
        <v>7.5999999999999998E-2</v>
      </c>
      <c r="AF1449" s="27">
        <v>0.22</v>
      </c>
      <c r="AG1449" s="34">
        <f t="shared" si="245"/>
        <v>0.70400000000000007</v>
      </c>
      <c r="AH1449" s="33">
        <v>1</v>
      </c>
      <c r="AI1449" s="15">
        <v>0</v>
      </c>
      <c r="AJ1449">
        <v>0</v>
      </c>
      <c r="AK1449" s="31">
        <f t="shared" si="243"/>
        <v>1</v>
      </c>
      <c r="AL1449" t="s">
        <v>87</v>
      </c>
      <c r="AM1449" s="31" t="s">
        <v>87</v>
      </c>
      <c r="AN1449">
        <v>0</v>
      </c>
      <c r="AO1449" s="15">
        <v>1</v>
      </c>
      <c r="AP1449" t="s">
        <v>87</v>
      </c>
      <c r="AQ1449" s="15" t="s">
        <v>87</v>
      </c>
      <c r="AR1449" s="15" t="s">
        <v>129</v>
      </c>
      <c r="AS1449">
        <v>1</v>
      </c>
      <c r="AT1449">
        <v>0</v>
      </c>
      <c r="AU1449">
        <v>0</v>
      </c>
      <c r="AV1449">
        <v>0</v>
      </c>
      <c r="AW1449">
        <v>0</v>
      </c>
      <c r="AX1449">
        <v>0</v>
      </c>
      <c r="AY1449" s="15">
        <v>0</v>
      </c>
      <c r="AZ1449">
        <v>1</v>
      </c>
      <c r="BA1449">
        <v>0</v>
      </c>
      <c r="BB1449" s="15">
        <v>0</v>
      </c>
      <c r="BC1449">
        <v>26357</v>
      </c>
      <c r="BD1449">
        <v>1346</v>
      </c>
      <c r="BE1449" s="56">
        <v>0.92800000000000005</v>
      </c>
      <c r="BF1449" s="56">
        <v>30.5</v>
      </c>
      <c r="BG1449">
        <v>1</v>
      </c>
      <c r="BH1449">
        <v>0</v>
      </c>
      <c r="BI1449">
        <v>0</v>
      </c>
      <c r="BJ1449">
        <v>0</v>
      </c>
      <c r="BK1449">
        <v>0</v>
      </c>
      <c r="BL1449" s="15">
        <v>0</v>
      </c>
      <c r="BM1449">
        <v>0</v>
      </c>
      <c r="BN1449">
        <v>0</v>
      </c>
      <c r="BO1449">
        <v>0</v>
      </c>
      <c r="BP1449" s="15">
        <v>1</v>
      </c>
      <c r="BQ1449">
        <v>0</v>
      </c>
      <c r="BR1449">
        <v>0</v>
      </c>
      <c r="BS1449" s="15">
        <v>0</v>
      </c>
      <c r="BT1449">
        <v>0</v>
      </c>
      <c r="BU1449">
        <v>0</v>
      </c>
      <c r="BV1449">
        <v>1</v>
      </c>
      <c r="BW1449">
        <v>0</v>
      </c>
      <c r="BX1449">
        <v>1</v>
      </c>
      <c r="BY1449">
        <v>0</v>
      </c>
      <c r="BZ1449">
        <v>0</v>
      </c>
      <c r="CA1449">
        <v>0</v>
      </c>
      <c r="CB1449">
        <v>0</v>
      </c>
      <c r="CC1449">
        <v>0</v>
      </c>
      <c r="CD1449">
        <v>0</v>
      </c>
      <c r="CE1449" s="15">
        <v>0</v>
      </c>
      <c r="CF1449">
        <v>0.186</v>
      </c>
      <c r="CG1449">
        <v>101</v>
      </c>
      <c r="CH1449">
        <v>1</v>
      </c>
      <c r="CI1449">
        <v>0</v>
      </c>
      <c r="CJ1449">
        <v>21</v>
      </c>
      <c r="CK1449" s="28" t="s">
        <v>80</v>
      </c>
    </row>
    <row r="1450" spans="1:89" x14ac:dyDescent="0.35">
      <c r="A1450">
        <v>1449</v>
      </c>
      <c r="B1450">
        <v>90</v>
      </c>
      <c r="C1450" s="21" t="s">
        <v>259</v>
      </c>
      <c r="D1450" s="11">
        <v>8.2383111716979087</v>
      </c>
      <c r="E1450" s="12">
        <v>0.69556128655112659</v>
      </c>
      <c r="F1450" s="7">
        <v>11.844119750463371</v>
      </c>
      <c r="G1450" s="8">
        <v>0</v>
      </c>
      <c r="H1450" s="9">
        <v>0</v>
      </c>
      <c r="I1450" s="9">
        <v>0</v>
      </c>
      <c r="J1450" s="9">
        <v>1</v>
      </c>
      <c r="K1450" s="9">
        <v>0</v>
      </c>
      <c r="L1450" s="8">
        <v>1272</v>
      </c>
      <c r="M1450" s="9">
        <v>17</v>
      </c>
      <c r="N1450" s="9">
        <f t="shared" si="241"/>
        <v>1254</v>
      </c>
      <c r="O1450" s="9">
        <f t="shared" si="242"/>
        <v>18</v>
      </c>
      <c r="P1450" s="7">
        <v>17</v>
      </c>
      <c r="Q1450" s="7">
        <f t="shared" si="246"/>
        <v>8.4</v>
      </c>
      <c r="R1450" s="9">
        <v>0</v>
      </c>
      <c r="S1450" s="9">
        <v>1</v>
      </c>
      <c r="T1450" s="9">
        <v>1</v>
      </c>
      <c r="U1450" s="9">
        <v>0</v>
      </c>
      <c r="V1450" s="9">
        <v>0</v>
      </c>
      <c r="W1450" s="25">
        <v>0</v>
      </c>
      <c r="X1450" s="9">
        <v>0</v>
      </c>
      <c r="Y1450" s="9">
        <v>0</v>
      </c>
      <c r="Z1450" s="25">
        <v>1</v>
      </c>
      <c r="AA1450" s="9">
        <v>0</v>
      </c>
      <c r="AB1450" s="25">
        <v>1</v>
      </c>
      <c r="AC1450" s="17">
        <v>1994</v>
      </c>
      <c r="AD1450" s="27">
        <v>0</v>
      </c>
      <c r="AE1450" s="27">
        <v>7.5999999999999998E-2</v>
      </c>
      <c r="AF1450" s="27">
        <v>0.22</v>
      </c>
      <c r="AG1450" s="34">
        <f t="shared" si="245"/>
        <v>0.70400000000000007</v>
      </c>
      <c r="AH1450" s="33">
        <v>1</v>
      </c>
      <c r="AI1450" s="15">
        <v>0</v>
      </c>
      <c r="AJ1450">
        <v>0</v>
      </c>
      <c r="AK1450" s="31">
        <f t="shared" si="243"/>
        <v>1</v>
      </c>
      <c r="AL1450" t="s">
        <v>87</v>
      </c>
      <c r="AM1450" s="31" t="s">
        <v>87</v>
      </c>
      <c r="AN1450">
        <v>0</v>
      </c>
      <c r="AO1450" s="15">
        <v>1</v>
      </c>
      <c r="AP1450" t="s">
        <v>87</v>
      </c>
      <c r="AQ1450" s="15" t="s">
        <v>87</v>
      </c>
      <c r="AR1450" s="15" t="s">
        <v>129</v>
      </c>
      <c r="AS1450">
        <v>1</v>
      </c>
      <c r="AT1450">
        <v>0</v>
      </c>
      <c r="AU1450">
        <v>0</v>
      </c>
      <c r="AV1450">
        <v>0</v>
      </c>
      <c r="AW1450">
        <v>0</v>
      </c>
      <c r="AX1450">
        <v>0</v>
      </c>
      <c r="AY1450" s="15">
        <v>0</v>
      </c>
      <c r="AZ1450">
        <v>1</v>
      </c>
      <c r="BA1450">
        <v>0</v>
      </c>
      <c r="BB1450" s="15">
        <v>0</v>
      </c>
      <c r="BC1450">
        <v>26357</v>
      </c>
      <c r="BD1450">
        <v>1346</v>
      </c>
      <c r="BE1450" s="56">
        <v>0.92800000000000005</v>
      </c>
      <c r="BF1450" s="56">
        <v>30.5</v>
      </c>
      <c r="BG1450">
        <v>1</v>
      </c>
      <c r="BH1450">
        <v>0</v>
      </c>
      <c r="BI1450">
        <v>0</v>
      </c>
      <c r="BJ1450">
        <v>0</v>
      </c>
      <c r="BK1450">
        <v>0</v>
      </c>
      <c r="BL1450" s="15">
        <v>0</v>
      </c>
      <c r="BM1450">
        <v>0</v>
      </c>
      <c r="BN1450">
        <v>0</v>
      </c>
      <c r="BO1450">
        <v>0</v>
      </c>
      <c r="BP1450" s="15">
        <v>1</v>
      </c>
      <c r="BQ1450">
        <v>0</v>
      </c>
      <c r="BR1450">
        <v>0</v>
      </c>
      <c r="BS1450" s="15">
        <v>0</v>
      </c>
      <c r="BT1450">
        <v>0</v>
      </c>
      <c r="BU1450">
        <v>0</v>
      </c>
      <c r="BV1450">
        <v>1</v>
      </c>
      <c r="BW1450">
        <v>0</v>
      </c>
      <c r="BX1450">
        <v>1</v>
      </c>
      <c r="BY1450">
        <v>0</v>
      </c>
      <c r="BZ1450">
        <v>0</v>
      </c>
      <c r="CA1450">
        <v>0</v>
      </c>
      <c r="CB1450">
        <v>0</v>
      </c>
      <c r="CC1450">
        <v>0</v>
      </c>
      <c r="CD1450">
        <v>0</v>
      </c>
      <c r="CE1450" s="15">
        <v>0</v>
      </c>
      <c r="CF1450">
        <v>0.186</v>
      </c>
      <c r="CG1450">
        <v>101</v>
      </c>
      <c r="CH1450">
        <v>1</v>
      </c>
      <c r="CI1450">
        <v>0</v>
      </c>
      <c r="CJ1450">
        <v>21</v>
      </c>
      <c r="CK1450" s="28" t="s">
        <v>80</v>
      </c>
    </row>
    <row r="1451" spans="1:89" x14ac:dyDescent="0.35">
      <c r="A1451">
        <v>1450</v>
      </c>
      <c r="B1451">
        <v>90</v>
      </c>
      <c r="C1451" s="21" t="s">
        <v>259</v>
      </c>
      <c r="D1451" s="11">
        <v>7.4709263010233951</v>
      </c>
      <c r="E1451" s="12">
        <v>1.9540168418367889</v>
      </c>
      <c r="F1451" s="7">
        <v>3.8233684280841072</v>
      </c>
      <c r="G1451" s="8">
        <v>0</v>
      </c>
      <c r="H1451" s="9">
        <v>0</v>
      </c>
      <c r="I1451" s="9">
        <v>0</v>
      </c>
      <c r="J1451" s="9">
        <v>1</v>
      </c>
      <c r="K1451" s="9">
        <v>0</v>
      </c>
      <c r="L1451" s="8">
        <v>1272</v>
      </c>
      <c r="M1451" s="9">
        <v>23</v>
      </c>
      <c r="N1451" s="9">
        <f t="shared" si="241"/>
        <v>1248</v>
      </c>
      <c r="O1451" s="9">
        <f t="shared" si="242"/>
        <v>18</v>
      </c>
      <c r="P1451" s="7">
        <v>13</v>
      </c>
      <c r="Q1451" s="7">
        <f t="shared" si="246"/>
        <v>8.4</v>
      </c>
      <c r="R1451" s="9">
        <v>0</v>
      </c>
      <c r="S1451" s="9">
        <v>1</v>
      </c>
      <c r="T1451" s="9">
        <v>1</v>
      </c>
      <c r="U1451" s="9">
        <v>0</v>
      </c>
      <c r="V1451" s="9">
        <v>0</v>
      </c>
      <c r="W1451" s="25">
        <v>0</v>
      </c>
      <c r="X1451" s="9">
        <v>0</v>
      </c>
      <c r="Y1451" s="9">
        <v>0</v>
      </c>
      <c r="Z1451" s="25">
        <v>1</v>
      </c>
      <c r="AA1451" s="9">
        <v>0</v>
      </c>
      <c r="AB1451" s="25">
        <v>1</v>
      </c>
      <c r="AC1451" s="17">
        <v>1994</v>
      </c>
      <c r="AD1451" s="27">
        <v>0</v>
      </c>
      <c r="AE1451" s="27">
        <v>7.5999999999999998E-2</v>
      </c>
      <c r="AF1451" s="27">
        <v>0.22</v>
      </c>
      <c r="AG1451" s="34">
        <f t="shared" si="245"/>
        <v>0.70400000000000007</v>
      </c>
      <c r="AH1451" s="33">
        <v>1</v>
      </c>
      <c r="AI1451" s="15">
        <v>0</v>
      </c>
      <c r="AJ1451">
        <v>0</v>
      </c>
      <c r="AK1451" s="31">
        <f t="shared" si="243"/>
        <v>1</v>
      </c>
      <c r="AL1451" t="s">
        <v>87</v>
      </c>
      <c r="AM1451" s="31" t="s">
        <v>87</v>
      </c>
      <c r="AN1451">
        <v>0</v>
      </c>
      <c r="AO1451" s="15">
        <v>1</v>
      </c>
      <c r="AP1451" t="s">
        <v>87</v>
      </c>
      <c r="AQ1451" s="15" t="s">
        <v>87</v>
      </c>
      <c r="AR1451" s="15" t="s">
        <v>129</v>
      </c>
      <c r="AS1451">
        <v>1</v>
      </c>
      <c r="AT1451">
        <v>0</v>
      </c>
      <c r="AU1451">
        <v>0</v>
      </c>
      <c r="AV1451">
        <v>0</v>
      </c>
      <c r="AW1451">
        <v>0</v>
      </c>
      <c r="AX1451">
        <v>0</v>
      </c>
      <c r="AY1451" s="15">
        <v>0</v>
      </c>
      <c r="AZ1451">
        <v>1</v>
      </c>
      <c r="BA1451">
        <v>0</v>
      </c>
      <c r="BB1451" s="15">
        <v>0</v>
      </c>
      <c r="BC1451">
        <v>26357</v>
      </c>
      <c r="BD1451">
        <v>1346</v>
      </c>
      <c r="BE1451" s="56">
        <v>0.92800000000000005</v>
      </c>
      <c r="BF1451" s="56">
        <v>30.5</v>
      </c>
      <c r="BG1451">
        <v>1</v>
      </c>
      <c r="BH1451">
        <v>0</v>
      </c>
      <c r="BI1451">
        <v>0</v>
      </c>
      <c r="BJ1451">
        <v>0</v>
      </c>
      <c r="BK1451">
        <v>0</v>
      </c>
      <c r="BL1451" s="15">
        <v>0</v>
      </c>
      <c r="BM1451">
        <v>0</v>
      </c>
      <c r="BN1451">
        <v>0</v>
      </c>
      <c r="BO1451">
        <v>0</v>
      </c>
      <c r="BP1451" s="15">
        <v>1</v>
      </c>
      <c r="BQ1451">
        <v>0</v>
      </c>
      <c r="BR1451">
        <v>0</v>
      </c>
      <c r="BS1451" s="15">
        <v>0</v>
      </c>
      <c r="BT1451">
        <v>0</v>
      </c>
      <c r="BU1451">
        <v>0</v>
      </c>
      <c r="BV1451">
        <v>1</v>
      </c>
      <c r="BW1451">
        <v>0</v>
      </c>
      <c r="BX1451">
        <v>1</v>
      </c>
      <c r="BY1451">
        <v>0</v>
      </c>
      <c r="BZ1451">
        <v>0</v>
      </c>
      <c r="CA1451">
        <v>0</v>
      </c>
      <c r="CB1451">
        <v>0</v>
      </c>
      <c r="CC1451">
        <v>0</v>
      </c>
      <c r="CD1451">
        <v>0</v>
      </c>
      <c r="CE1451" s="15">
        <v>0</v>
      </c>
      <c r="CF1451">
        <v>0.186</v>
      </c>
      <c r="CG1451">
        <v>101</v>
      </c>
      <c r="CH1451">
        <v>1</v>
      </c>
      <c r="CI1451">
        <v>0</v>
      </c>
      <c r="CJ1451">
        <v>21</v>
      </c>
      <c r="CK1451" s="28" t="s">
        <v>80</v>
      </c>
    </row>
    <row r="1452" spans="1:89" x14ac:dyDescent="0.35">
      <c r="A1452">
        <v>1451</v>
      </c>
      <c r="B1452">
        <v>90</v>
      </c>
      <c r="C1452" s="21" t="s">
        <v>259</v>
      </c>
      <c r="D1452" s="11">
        <v>10.241502538451799</v>
      </c>
      <c r="E1452" s="12">
        <v>0.72772826658761347</v>
      </c>
      <c r="F1452" s="7">
        <v>14.07325097659758</v>
      </c>
      <c r="G1452" s="8">
        <v>0</v>
      </c>
      <c r="H1452" s="9">
        <v>0</v>
      </c>
      <c r="I1452" s="9">
        <v>0</v>
      </c>
      <c r="J1452" s="9">
        <v>1</v>
      </c>
      <c r="K1452" s="9">
        <v>0</v>
      </c>
      <c r="L1452" s="8">
        <v>1272</v>
      </c>
      <c r="M1452" s="9">
        <v>23</v>
      </c>
      <c r="N1452" s="9">
        <f t="shared" si="241"/>
        <v>1248</v>
      </c>
      <c r="O1452" s="9">
        <f t="shared" si="242"/>
        <v>18</v>
      </c>
      <c r="P1452" s="7">
        <v>15</v>
      </c>
      <c r="Q1452" s="7">
        <f t="shared" si="246"/>
        <v>8.4</v>
      </c>
      <c r="R1452" s="9">
        <v>0</v>
      </c>
      <c r="S1452" s="9">
        <v>1</v>
      </c>
      <c r="T1452" s="9">
        <v>1</v>
      </c>
      <c r="U1452" s="9">
        <v>0</v>
      </c>
      <c r="V1452" s="9">
        <v>0</v>
      </c>
      <c r="W1452" s="25">
        <v>0</v>
      </c>
      <c r="X1452" s="9">
        <v>0</v>
      </c>
      <c r="Y1452" s="9">
        <v>0</v>
      </c>
      <c r="Z1452" s="25">
        <v>1</v>
      </c>
      <c r="AA1452" s="9">
        <v>0</v>
      </c>
      <c r="AB1452" s="25">
        <v>1</v>
      </c>
      <c r="AC1452" s="17">
        <v>1994</v>
      </c>
      <c r="AD1452" s="27">
        <v>0</v>
      </c>
      <c r="AE1452" s="27">
        <v>7.5999999999999998E-2</v>
      </c>
      <c r="AF1452" s="27">
        <v>0.22</v>
      </c>
      <c r="AG1452" s="34">
        <f t="shared" si="245"/>
        <v>0.70400000000000007</v>
      </c>
      <c r="AH1452" s="33">
        <v>1</v>
      </c>
      <c r="AI1452" s="15">
        <v>0</v>
      </c>
      <c r="AJ1452">
        <v>0</v>
      </c>
      <c r="AK1452" s="31">
        <f t="shared" si="243"/>
        <v>1</v>
      </c>
      <c r="AL1452" t="s">
        <v>87</v>
      </c>
      <c r="AM1452" s="31" t="s">
        <v>87</v>
      </c>
      <c r="AN1452">
        <v>0</v>
      </c>
      <c r="AO1452" s="15">
        <v>1</v>
      </c>
      <c r="AP1452" t="s">
        <v>87</v>
      </c>
      <c r="AQ1452" s="15" t="s">
        <v>87</v>
      </c>
      <c r="AR1452" s="15" t="s">
        <v>129</v>
      </c>
      <c r="AS1452">
        <v>1</v>
      </c>
      <c r="AT1452">
        <v>0</v>
      </c>
      <c r="AU1452">
        <v>0</v>
      </c>
      <c r="AV1452">
        <v>0</v>
      </c>
      <c r="AW1452">
        <v>0</v>
      </c>
      <c r="AX1452">
        <v>0</v>
      </c>
      <c r="AY1452" s="15">
        <v>0</v>
      </c>
      <c r="AZ1452">
        <v>1</v>
      </c>
      <c r="BA1452">
        <v>0</v>
      </c>
      <c r="BB1452" s="15">
        <v>0</v>
      </c>
      <c r="BC1452">
        <v>26357</v>
      </c>
      <c r="BD1452">
        <v>1346</v>
      </c>
      <c r="BE1452" s="56">
        <v>0.92800000000000005</v>
      </c>
      <c r="BF1452" s="56">
        <v>30.5</v>
      </c>
      <c r="BG1452">
        <v>1</v>
      </c>
      <c r="BH1452">
        <v>0</v>
      </c>
      <c r="BI1452">
        <v>0</v>
      </c>
      <c r="BJ1452">
        <v>0</v>
      </c>
      <c r="BK1452">
        <v>0</v>
      </c>
      <c r="BL1452" s="15">
        <v>0</v>
      </c>
      <c r="BM1452">
        <v>0</v>
      </c>
      <c r="BN1452">
        <v>0</v>
      </c>
      <c r="BO1452">
        <v>0</v>
      </c>
      <c r="BP1452" s="15">
        <v>1</v>
      </c>
      <c r="BQ1452">
        <v>0</v>
      </c>
      <c r="BR1452">
        <v>0</v>
      </c>
      <c r="BS1452" s="15">
        <v>0</v>
      </c>
      <c r="BT1452">
        <v>0</v>
      </c>
      <c r="BU1452">
        <v>0</v>
      </c>
      <c r="BV1452">
        <v>1</v>
      </c>
      <c r="BW1452">
        <v>0</v>
      </c>
      <c r="BX1452">
        <v>1</v>
      </c>
      <c r="BY1452">
        <v>0</v>
      </c>
      <c r="BZ1452">
        <v>0</v>
      </c>
      <c r="CA1452">
        <v>0</v>
      </c>
      <c r="CB1452">
        <v>0</v>
      </c>
      <c r="CC1452">
        <v>0</v>
      </c>
      <c r="CD1452">
        <v>0</v>
      </c>
      <c r="CE1452" s="15">
        <v>0</v>
      </c>
      <c r="CF1452">
        <v>0.186</v>
      </c>
      <c r="CG1452">
        <v>101</v>
      </c>
      <c r="CH1452">
        <v>1</v>
      </c>
      <c r="CI1452">
        <v>0</v>
      </c>
      <c r="CJ1452">
        <v>21</v>
      </c>
      <c r="CK1452" s="28" t="s">
        <v>80</v>
      </c>
    </row>
    <row r="1453" spans="1:89" x14ac:dyDescent="0.35">
      <c r="A1453">
        <v>1452</v>
      </c>
      <c r="B1453">
        <v>90</v>
      </c>
      <c r="C1453" s="21" t="s">
        <v>259</v>
      </c>
      <c r="D1453" s="11">
        <v>8.9338220753653275</v>
      </c>
      <c r="E1453" s="12">
        <v>0.69536850317408538</v>
      </c>
      <c r="F1453" s="7">
        <v>12.847608188443861</v>
      </c>
      <c r="G1453" s="8">
        <v>0</v>
      </c>
      <c r="H1453" s="9">
        <v>0</v>
      </c>
      <c r="I1453" s="9">
        <v>0</v>
      </c>
      <c r="J1453" s="9">
        <v>1</v>
      </c>
      <c r="K1453" s="9">
        <v>0</v>
      </c>
      <c r="L1453" s="8">
        <v>1272</v>
      </c>
      <c r="M1453" s="9">
        <v>23</v>
      </c>
      <c r="N1453" s="9">
        <f t="shared" si="241"/>
        <v>1248</v>
      </c>
      <c r="O1453" s="9">
        <f t="shared" si="242"/>
        <v>18</v>
      </c>
      <c r="P1453" s="7">
        <v>17</v>
      </c>
      <c r="Q1453" s="7">
        <f t="shared" si="246"/>
        <v>8.4</v>
      </c>
      <c r="R1453" s="9">
        <v>0</v>
      </c>
      <c r="S1453" s="9">
        <v>1</v>
      </c>
      <c r="T1453" s="9">
        <v>1</v>
      </c>
      <c r="U1453" s="9">
        <v>0</v>
      </c>
      <c r="V1453" s="9">
        <v>0</v>
      </c>
      <c r="W1453" s="25">
        <v>0</v>
      </c>
      <c r="X1453" s="9">
        <v>0</v>
      </c>
      <c r="Y1453" s="9">
        <v>0</v>
      </c>
      <c r="Z1453" s="25">
        <v>1</v>
      </c>
      <c r="AA1453" s="9">
        <v>0</v>
      </c>
      <c r="AB1453" s="25">
        <v>1</v>
      </c>
      <c r="AC1453" s="17">
        <v>1994</v>
      </c>
      <c r="AD1453" s="27">
        <v>0</v>
      </c>
      <c r="AE1453" s="27">
        <v>7.5999999999999998E-2</v>
      </c>
      <c r="AF1453" s="27">
        <v>0.22</v>
      </c>
      <c r="AG1453" s="34">
        <f t="shared" si="245"/>
        <v>0.70400000000000007</v>
      </c>
      <c r="AH1453" s="33">
        <v>1</v>
      </c>
      <c r="AI1453" s="15">
        <v>0</v>
      </c>
      <c r="AJ1453">
        <v>0</v>
      </c>
      <c r="AK1453" s="31">
        <f t="shared" si="243"/>
        <v>1</v>
      </c>
      <c r="AL1453" t="s">
        <v>87</v>
      </c>
      <c r="AM1453" s="31" t="s">
        <v>87</v>
      </c>
      <c r="AN1453">
        <v>0</v>
      </c>
      <c r="AO1453" s="15">
        <v>1</v>
      </c>
      <c r="AP1453" t="s">
        <v>87</v>
      </c>
      <c r="AQ1453" s="15" t="s">
        <v>87</v>
      </c>
      <c r="AR1453" s="15" t="s">
        <v>129</v>
      </c>
      <c r="AS1453">
        <v>1</v>
      </c>
      <c r="AT1453">
        <v>0</v>
      </c>
      <c r="AU1453">
        <v>0</v>
      </c>
      <c r="AV1453">
        <v>0</v>
      </c>
      <c r="AW1453">
        <v>0</v>
      </c>
      <c r="AX1453">
        <v>0</v>
      </c>
      <c r="AY1453" s="15">
        <v>0</v>
      </c>
      <c r="AZ1453">
        <v>1</v>
      </c>
      <c r="BA1453">
        <v>0</v>
      </c>
      <c r="BB1453" s="15">
        <v>0</v>
      </c>
      <c r="BC1453">
        <v>26357</v>
      </c>
      <c r="BD1453">
        <v>1346</v>
      </c>
      <c r="BE1453" s="56">
        <v>0.92800000000000005</v>
      </c>
      <c r="BF1453" s="56">
        <v>30.5</v>
      </c>
      <c r="BG1453">
        <v>1</v>
      </c>
      <c r="BH1453">
        <v>0</v>
      </c>
      <c r="BI1453">
        <v>0</v>
      </c>
      <c r="BJ1453">
        <v>0</v>
      </c>
      <c r="BK1453">
        <v>0</v>
      </c>
      <c r="BL1453" s="15">
        <v>0</v>
      </c>
      <c r="BM1453">
        <v>0</v>
      </c>
      <c r="BN1453">
        <v>0</v>
      </c>
      <c r="BO1453">
        <v>0</v>
      </c>
      <c r="BP1453" s="15">
        <v>1</v>
      </c>
      <c r="BQ1453">
        <v>0</v>
      </c>
      <c r="BR1453">
        <v>0</v>
      </c>
      <c r="BS1453" s="15">
        <v>0</v>
      </c>
      <c r="BT1453">
        <v>0</v>
      </c>
      <c r="BU1453">
        <v>0</v>
      </c>
      <c r="BV1453">
        <v>1</v>
      </c>
      <c r="BW1453">
        <v>0</v>
      </c>
      <c r="BX1453">
        <v>1</v>
      </c>
      <c r="BY1453">
        <v>0</v>
      </c>
      <c r="BZ1453">
        <v>0</v>
      </c>
      <c r="CA1453">
        <v>0</v>
      </c>
      <c r="CB1453">
        <v>0</v>
      </c>
      <c r="CC1453">
        <v>0</v>
      </c>
      <c r="CD1453">
        <v>0</v>
      </c>
      <c r="CE1453" s="15">
        <v>0</v>
      </c>
      <c r="CF1453">
        <v>0.186</v>
      </c>
      <c r="CG1453">
        <v>101</v>
      </c>
      <c r="CH1453">
        <v>1</v>
      </c>
      <c r="CI1453">
        <v>0</v>
      </c>
      <c r="CJ1453">
        <v>21</v>
      </c>
      <c r="CK1453" s="28" t="s">
        <v>80</v>
      </c>
    </row>
    <row r="1454" spans="1:89" x14ac:dyDescent="0.35">
      <c r="A1454">
        <v>1453</v>
      </c>
      <c r="B1454">
        <v>90</v>
      </c>
      <c r="C1454" s="21" t="s">
        <v>259</v>
      </c>
      <c r="D1454" s="11">
        <v>7.5174404457248878</v>
      </c>
      <c r="E1454" s="12">
        <v>2.6972368277906771</v>
      </c>
      <c r="F1454" s="7">
        <v>2.7870895014741701</v>
      </c>
      <c r="G1454" s="8">
        <v>0</v>
      </c>
      <c r="H1454" s="9">
        <v>0</v>
      </c>
      <c r="I1454" s="9">
        <v>0</v>
      </c>
      <c r="J1454" s="9">
        <v>1</v>
      </c>
      <c r="K1454" s="9">
        <v>0</v>
      </c>
      <c r="L1454" s="8">
        <v>1272</v>
      </c>
      <c r="M1454" s="9">
        <v>31</v>
      </c>
      <c r="N1454" s="9">
        <f t="shared" si="241"/>
        <v>1240</v>
      </c>
      <c r="O1454" s="9">
        <f t="shared" si="242"/>
        <v>18</v>
      </c>
      <c r="P1454" s="7">
        <v>13</v>
      </c>
      <c r="Q1454" s="7">
        <f t="shared" si="246"/>
        <v>8.4</v>
      </c>
      <c r="R1454" s="9">
        <v>0</v>
      </c>
      <c r="S1454" s="9">
        <v>1</v>
      </c>
      <c r="T1454" s="9">
        <v>1</v>
      </c>
      <c r="U1454" s="9">
        <v>0</v>
      </c>
      <c r="V1454" s="9">
        <v>0</v>
      </c>
      <c r="W1454" s="25">
        <v>0</v>
      </c>
      <c r="X1454" s="9">
        <v>0</v>
      </c>
      <c r="Y1454" s="9">
        <v>0</v>
      </c>
      <c r="Z1454" s="25">
        <v>1</v>
      </c>
      <c r="AA1454" s="9">
        <v>0</v>
      </c>
      <c r="AB1454" s="25">
        <v>1</v>
      </c>
      <c r="AC1454" s="17">
        <v>1994</v>
      </c>
      <c r="AD1454" s="27">
        <v>0</v>
      </c>
      <c r="AE1454" s="27">
        <v>7.5999999999999998E-2</v>
      </c>
      <c r="AF1454" s="27">
        <v>0.22</v>
      </c>
      <c r="AG1454" s="34">
        <f t="shared" si="245"/>
        <v>0.70400000000000007</v>
      </c>
      <c r="AH1454" s="33">
        <v>1</v>
      </c>
      <c r="AI1454" s="15">
        <v>0</v>
      </c>
      <c r="AJ1454">
        <v>0</v>
      </c>
      <c r="AK1454" s="31">
        <f t="shared" si="243"/>
        <v>1</v>
      </c>
      <c r="AL1454" t="s">
        <v>87</v>
      </c>
      <c r="AM1454" s="31" t="s">
        <v>87</v>
      </c>
      <c r="AN1454">
        <v>0</v>
      </c>
      <c r="AO1454" s="15">
        <v>1</v>
      </c>
      <c r="AP1454" t="s">
        <v>87</v>
      </c>
      <c r="AQ1454" s="15" t="s">
        <v>87</v>
      </c>
      <c r="AR1454" s="15" t="s">
        <v>129</v>
      </c>
      <c r="AS1454">
        <v>1</v>
      </c>
      <c r="AT1454">
        <v>0</v>
      </c>
      <c r="AU1454">
        <v>0</v>
      </c>
      <c r="AV1454">
        <v>0</v>
      </c>
      <c r="AW1454">
        <v>0</v>
      </c>
      <c r="AX1454">
        <v>0</v>
      </c>
      <c r="AY1454" s="15">
        <v>0</v>
      </c>
      <c r="AZ1454">
        <v>1</v>
      </c>
      <c r="BA1454">
        <v>0</v>
      </c>
      <c r="BB1454" s="15">
        <v>0</v>
      </c>
      <c r="BC1454">
        <v>26357</v>
      </c>
      <c r="BD1454">
        <v>1346</v>
      </c>
      <c r="BE1454" s="56">
        <v>0.92800000000000005</v>
      </c>
      <c r="BF1454" s="56">
        <v>30.5</v>
      </c>
      <c r="BG1454">
        <v>1</v>
      </c>
      <c r="BH1454">
        <v>0</v>
      </c>
      <c r="BI1454">
        <v>0</v>
      </c>
      <c r="BJ1454">
        <v>0</v>
      </c>
      <c r="BK1454">
        <v>0</v>
      </c>
      <c r="BL1454" s="15">
        <v>0</v>
      </c>
      <c r="BM1454">
        <v>0</v>
      </c>
      <c r="BN1454">
        <v>0</v>
      </c>
      <c r="BO1454">
        <v>0</v>
      </c>
      <c r="BP1454" s="15">
        <v>1</v>
      </c>
      <c r="BQ1454">
        <v>0</v>
      </c>
      <c r="BR1454">
        <v>0</v>
      </c>
      <c r="BS1454" s="15">
        <v>0</v>
      </c>
      <c r="BT1454">
        <v>0</v>
      </c>
      <c r="BU1454">
        <v>0</v>
      </c>
      <c r="BV1454">
        <v>1</v>
      </c>
      <c r="BW1454">
        <v>0</v>
      </c>
      <c r="BX1454">
        <v>1</v>
      </c>
      <c r="BY1454">
        <v>0</v>
      </c>
      <c r="BZ1454">
        <v>0</v>
      </c>
      <c r="CA1454">
        <v>0</v>
      </c>
      <c r="CB1454">
        <v>0</v>
      </c>
      <c r="CC1454">
        <v>0</v>
      </c>
      <c r="CD1454">
        <v>0</v>
      </c>
      <c r="CE1454" s="15">
        <v>0</v>
      </c>
      <c r="CF1454">
        <v>0.186</v>
      </c>
      <c r="CG1454">
        <v>101</v>
      </c>
      <c r="CH1454">
        <v>1</v>
      </c>
      <c r="CI1454">
        <v>0</v>
      </c>
      <c r="CJ1454">
        <v>21</v>
      </c>
      <c r="CK1454" s="28" t="s">
        <v>80</v>
      </c>
    </row>
    <row r="1455" spans="1:89" x14ac:dyDescent="0.35">
      <c r="A1455">
        <v>1454</v>
      </c>
      <c r="B1455">
        <v>90</v>
      </c>
      <c r="C1455" s="21" t="s">
        <v>259</v>
      </c>
      <c r="D1455" s="11">
        <v>10.390477881717411</v>
      </c>
      <c r="E1455" s="12">
        <v>1.1150553321385599</v>
      </c>
      <c r="F1455" s="7">
        <v>9.3183518182811227</v>
      </c>
      <c r="G1455" s="8">
        <v>0</v>
      </c>
      <c r="H1455" s="9">
        <v>0</v>
      </c>
      <c r="I1455" s="9">
        <v>0</v>
      </c>
      <c r="J1455" s="9">
        <v>1</v>
      </c>
      <c r="K1455" s="9">
        <v>0</v>
      </c>
      <c r="L1455" s="8">
        <v>1272</v>
      </c>
      <c r="M1455" s="9">
        <v>31</v>
      </c>
      <c r="N1455" s="9">
        <f t="shared" si="241"/>
        <v>1240</v>
      </c>
      <c r="O1455" s="9">
        <f t="shared" si="242"/>
        <v>18</v>
      </c>
      <c r="P1455" s="7">
        <v>15</v>
      </c>
      <c r="Q1455" s="7">
        <f t="shared" si="246"/>
        <v>8.4</v>
      </c>
      <c r="R1455" s="9">
        <v>0</v>
      </c>
      <c r="S1455" s="9">
        <v>1</v>
      </c>
      <c r="T1455" s="9">
        <v>1</v>
      </c>
      <c r="U1455" s="9">
        <v>0</v>
      </c>
      <c r="V1455" s="9">
        <v>0</v>
      </c>
      <c r="W1455" s="25">
        <v>0</v>
      </c>
      <c r="X1455" s="9">
        <v>0</v>
      </c>
      <c r="Y1455" s="9">
        <v>0</v>
      </c>
      <c r="Z1455" s="25">
        <v>1</v>
      </c>
      <c r="AA1455" s="9">
        <v>0</v>
      </c>
      <c r="AB1455" s="25">
        <v>1</v>
      </c>
      <c r="AC1455" s="17">
        <v>1994</v>
      </c>
      <c r="AD1455" s="27">
        <v>0</v>
      </c>
      <c r="AE1455" s="27">
        <v>7.5999999999999998E-2</v>
      </c>
      <c r="AF1455" s="27">
        <v>0.22</v>
      </c>
      <c r="AG1455" s="34">
        <f t="shared" si="245"/>
        <v>0.70400000000000007</v>
      </c>
      <c r="AH1455" s="33">
        <v>1</v>
      </c>
      <c r="AI1455" s="15">
        <v>0</v>
      </c>
      <c r="AJ1455">
        <v>0</v>
      </c>
      <c r="AK1455" s="31">
        <f t="shared" si="243"/>
        <v>1</v>
      </c>
      <c r="AL1455" t="s">
        <v>87</v>
      </c>
      <c r="AM1455" s="31" t="s">
        <v>87</v>
      </c>
      <c r="AN1455">
        <v>0</v>
      </c>
      <c r="AO1455" s="15">
        <v>1</v>
      </c>
      <c r="AP1455" t="s">
        <v>87</v>
      </c>
      <c r="AQ1455" s="15" t="s">
        <v>87</v>
      </c>
      <c r="AR1455" s="15" t="s">
        <v>129</v>
      </c>
      <c r="AS1455">
        <v>1</v>
      </c>
      <c r="AT1455">
        <v>0</v>
      </c>
      <c r="AU1455">
        <v>0</v>
      </c>
      <c r="AV1455">
        <v>0</v>
      </c>
      <c r="AW1455">
        <v>0</v>
      </c>
      <c r="AX1455">
        <v>0</v>
      </c>
      <c r="AY1455" s="15">
        <v>0</v>
      </c>
      <c r="AZ1455">
        <v>1</v>
      </c>
      <c r="BA1455">
        <v>0</v>
      </c>
      <c r="BB1455" s="15">
        <v>0</v>
      </c>
      <c r="BC1455">
        <v>26357</v>
      </c>
      <c r="BD1455">
        <v>1346</v>
      </c>
      <c r="BE1455" s="56">
        <v>0.92800000000000005</v>
      </c>
      <c r="BF1455" s="56">
        <v>30.5</v>
      </c>
      <c r="BG1455">
        <v>1</v>
      </c>
      <c r="BH1455">
        <v>0</v>
      </c>
      <c r="BI1455">
        <v>0</v>
      </c>
      <c r="BJ1455">
        <v>0</v>
      </c>
      <c r="BK1455">
        <v>0</v>
      </c>
      <c r="BL1455" s="15">
        <v>0</v>
      </c>
      <c r="BM1455">
        <v>0</v>
      </c>
      <c r="BN1455">
        <v>0</v>
      </c>
      <c r="BO1455">
        <v>0</v>
      </c>
      <c r="BP1455" s="15">
        <v>1</v>
      </c>
      <c r="BQ1455">
        <v>0</v>
      </c>
      <c r="BR1455">
        <v>0</v>
      </c>
      <c r="BS1455" s="15">
        <v>0</v>
      </c>
      <c r="BT1455">
        <v>0</v>
      </c>
      <c r="BU1455">
        <v>0</v>
      </c>
      <c r="BV1455">
        <v>1</v>
      </c>
      <c r="BW1455">
        <v>0</v>
      </c>
      <c r="BX1455">
        <v>1</v>
      </c>
      <c r="BY1455">
        <v>0</v>
      </c>
      <c r="BZ1455">
        <v>0</v>
      </c>
      <c r="CA1455">
        <v>0</v>
      </c>
      <c r="CB1455">
        <v>0</v>
      </c>
      <c r="CC1455">
        <v>0</v>
      </c>
      <c r="CD1455">
        <v>0</v>
      </c>
      <c r="CE1455" s="15">
        <v>0</v>
      </c>
      <c r="CF1455">
        <v>0.186</v>
      </c>
      <c r="CG1455">
        <v>101</v>
      </c>
      <c r="CH1455">
        <v>1</v>
      </c>
      <c r="CI1455">
        <v>0</v>
      </c>
      <c r="CJ1455">
        <v>21</v>
      </c>
      <c r="CK1455" s="28" t="s">
        <v>80</v>
      </c>
    </row>
    <row r="1456" spans="1:89" x14ac:dyDescent="0.35">
      <c r="A1456">
        <v>1455</v>
      </c>
      <c r="B1456">
        <v>90</v>
      </c>
      <c r="C1456" s="21" t="s">
        <v>259</v>
      </c>
      <c r="D1456" s="11">
        <v>8.9555415120525339</v>
      </c>
      <c r="E1456" s="12">
        <v>0.69467569802464246</v>
      </c>
      <c r="F1456" s="7">
        <v>12.891686779195281</v>
      </c>
      <c r="G1456" s="8">
        <v>0</v>
      </c>
      <c r="H1456" s="9">
        <v>0</v>
      </c>
      <c r="I1456" s="9">
        <v>0</v>
      </c>
      <c r="J1456" s="9">
        <v>1</v>
      </c>
      <c r="K1456" s="9">
        <v>0</v>
      </c>
      <c r="L1456" s="8">
        <v>1272</v>
      </c>
      <c r="M1456" s="9">
        <v>31</v>
      </c>
      <c r="N1456" s="9">
        <f t="shared" si="241"/>
        <v>1240</v>
      </c>
      <c r="O1456" s="9">
        <f t="shared" si="242"/>
        <v>18</v>
      </c>
      <c r="P1456" s="7">
        <v>17</v>
      </c>
      <c r="Q1456" s="7">
        <f t="shared" si="246"/>
        <v>8.4</v>
      </c>
      <c r="R1456" s="9">
        <v>0</v>
      </c>
      <c r="S1456" s="9">
        <v>1</v>
      </c>
      <c r="T1456" s="9">
        <v>1</v>
      </c>
      <c r="U1456" s="9">
        <v>0</v>
      </c>
      <c r="V1456" s="9">
        <v>0</v>
      </c>
      <c r="W1456" s="25">
        <v>0</v>
      </c>
      <c r="X1456" s="9">
        <v>0</v>
      </c>
      <c r="Y1456" s="9">
        <v>0</v>
      </c>
      <c r="Z1456" s="25">
        <v>1</v>
      </c>
      <c r="AA1456" s="9">
        <v>0</v>
      </c>
      <c r="AB1456" s="25">
        <v>1</v>
      </c>
      <c r="AC1456" s="17">
        <v>1994</v>
      </c>
      <c r="AD1456" s="27">
        <v>0</v>
      </c>
      <c r="AE1456" s="27">
        <v>7.5999999999999998E-2</v>
      </c>
      <c r="AF1456" s="27">
        <v>0.22</v>
      </c>
      <c r="AG1456" s="34">
        <f t="shared" si="245"/>
        <v>0.70400000000000007</v>
      </c>
      <c r="AH1456" s="33">
        <v>1</v>
      </c>
      <c r="AI1456" s="15">
        <v>0</v>
      </c>
      <c r="AJ1456">
        <v>0</v>
      </c>
      <c r="AK1456" s="31">
        <f t="shared" si="243"/>
        <v>1</v>
      </c>
      <c r="AL1456" t="s">
        <v>87</v>
      </c>
      <c r="AM1456" s="31" t="s">
        <v>87</v>
      </c>
      <c r="AN1456">
        <v>0</v>
      </c>
      <c r="AO1456" s="15">
        <v>1</v>
      </c>
      <c r="AP1456" t="s">
        <v>87</v>
      </c>
      <c r="AQ1456" s="15" t="s">
        <v>87</v>
      </c>
      <c r="AR1456" s="15" t="s">
        <v>129</v>
      </c>
      <c r="AS1456">
        <v>1</v>
      </c>
      <c r="AT1456">
        <v>0</v>
      </c>
      <c r="AU1456">
        <v>0</v>
      </c>
      <c r="AV1456">
        <v>0</v>
      </c>
      <c r="AW1456">
        <v>0</v>
      </c>
      <c r="AX1456">
        <v>0</v>
      </c>
      <c r="AY1456" s="15">
        <v>0</v>
      </c>
      <c r="AZ1456">
        <v>1</v>
      </c>
      <c r="BA1456">
        <v>0</v>
      </c>
      <c r="BB1456" s="15">
        <v>0</v>
      </c>
      <c r="BC1456">
        <v>26357</v>
      </c>
      <c r="BD1456">
        <v>1346</v>
      </c>
      <c r="BE1456" s="56">
        <v>0.92800000000000005</v>
      </c>
      <c r="BF1456" s="56">
        <v>30.5</v>
      </c>
      <c r="BG1456">
        <v>1</v>
      </c>
      <c r="BH1456">
        <v>0</v>
      </c>
      <c r="BI1456">
        <v>0</v>
      </c>
      <c r="BJ1456">
        <v>0</v>
      </c>
      <c r="BK1456">
        <v>0</v>
      </c>
      <c r="BL1456" s="15">
        <v>0</v>
      </c>
      <c r="BM1456">
        <v>0</v>
      </c>
      <c r="BN1456">
        <v>0</v>
      </c>
      <c r="BO1456">
        <v>0</v>
      </c>
      <c r="BP1456" s="15">
        <v>1</v>
      </c>
      <c r="BQ1456">
        <v>0</v>
      </c>
      <c r="BR1456">
        <v>0</v>
      </c>
      <c r="BS1456" s="15">
        <v>0</v>
      </c>
      <c r="BT1456">
        <v>0</v>
      </c>
      <c r="BU1456">
        <v>0</v>
      </c>
      <c r="BV1456">
        <v>1</v>
      </c>
      <c r="BW1456">
        <v>0</v>
      </c>
      <c r="BX1456">
        <v>1</v>
      </c>
      <c r="BY1456">
        <v>0</v>
      </c>
      <c r="BZ1456">
        <v>0</v>
      </c>
      <c r="CA1456">
        <v>0</v>
      </c>
      <c r="CB1456">
        <v>0</v>
      </c>
      <c r="CC1456">
        <v>0</v>
      </c>
      <c r="CD1456">
        <v>0</v>
      </c>
      <c r="CE1456" s="15">
        <v>0</v>
      </c>
      <c r="CF1456">
        <v>0.186</v>
      </c>
      <c r="CG1456">
        <v>101</v>
      </c>
      <c r="CH1456">
        <v>1</v>
      </c>
      <c r="CI1456">
        <v>0</v>
      </c>
      <c r="CJ1456">
        <v>21</v>
      </c>
      <c r="CK1456" s="28" t="s">
        <v>80</v>
      </c>
    </row>
    <row r="1457" spans="1:89" x14ac:dyDescent="0.35">
      <c r="A1457">
        <v>1456</v>
      </c>
      <c r="B1457">
        <v>91</v>
      </c>
      <c r="C1457" s="21" t="s">
        <v>260</v>
      </c>
      <c r="D1457" s="11">
        <v>2.8</v>
      </c>
      <c r="E1457" s="12">
        <v>0.3</v>
      </c>
      <c r="F1457" s="7">
        <f t="shared" ref="F1457:F1476" si="247">D1457/E1457</f>
        <v>9.3333333333333339</v>
      </c>
      <c r="G1457" s="8">
        <v>0</v>
      </c>
      <c r="H1457" s="9">
        <v>0</v>
      </c>
      <c r="I1457" s="9">
        <v>0</v>
      </c>
      <c r="J1457" s="9">
        <v>0</v>
      </c>
      <c r="K1457" s="9">
        <v>1</v>
      </c>
      <c r="L1457" s="8">
        <v>4111</v>
      </c>
      <c r="M1457" s="9">
        <v>5</v>
      </c>
      <c r="N1457" s="9">
        <f t="shared" si="241"/>
        <v>4105</v>
      </c>
      <c r="O1457" s="9">
        <f t="shared" si="242"/>
        <v>20</v>
      </c>
      <c r="P1457" s="7">
        <v>10.742000000000001</v>
      </c>
      <c r="Q1457" s="7">
        <v>21.39</v>
      </c>
      <c r="R1457" s="9">
        <v>1</v>
      </c>
      <c r="S1457" s="9">
        <v>0</v>
      </c>
      <c r="T1457" s="9">
        <v>0</v>
      </c>
      <c r="U1457" s="9">
        <v>0</v>
      </c>
      <c r="V1457" s="9">
        <v>1</v>
      </c>
      <c r="W1457" s="25">
        <v>0</v>
      </c>
      <c r="X1457" s="9">
        <v>0</v>
      </c>
      <c r="Y1457" s="9">
        <v>0</v>
      </c>
      <c r="Z1457" s="25">
        <v>1</v>
      </c>
      <c r="AA1457" s="9">
        <v>0</v>
      </c>
      <c r="AB1457" s="25">
        <v>1</v>
      </c>
      <c r="AC1457" s="17">
        <v>1985</v>
      </c>
      <c r="AD1457" s="27">
        <v>8.0399999999999999E-2</v>
      </c>
      <c r="AE1457" s="27">
        <v>0.15509999999999999</v>
      </c>
      <c r="AF1457" s="27">
        <v>0.60539999999999994</v>
      </c>
      <c r="AG1457" s="34">
        <v>0.15909999999999999</v>
      </c>
      <c r="AH1457" s="119">
        <f t="shared" ref="AH1457:AH1476" si="248">1-AI1457</f>
        <v>0.72199999999999998</v>
      </c>
      <c r="AI1457" s="15">
        <v>0.27800000000000002</v>
      </c>
      <c r="AJ1457" s="30">
        <f t="shared" ref="AJ1457:AJ1476" si="249">1-AK1457</f>
        <v>0.51800000000000002</v>
      </c>
      <c r="AK1457" s="31">
        <v>0.48199999999999998</v>
      </c>
      <c r="AL1457" s="30">
        <v>0.33943833943833951</v>
      </c>
      <c r="AM1457" s="31">
        <f t="shared" ref="AM1457:AM1476" si="250">1-AL1457</f>
        <v>0.66056166056166044</v>
      </c>
      <c r="AN1457">
        <v>1</v>
      </c>
      <c r="AO1457" s="15">
        <v>0</v>
      </c>
      <c r="AP1457" t="s">
        <v>87</v>
      </c>
      <c r="AQ1457" s="15" t="s">
        <v>87</v>
      </c>
      <c r="AR1457" s="15" t="s">
        <v>209</v>
      </c>
      <c r="AS1457">
        <v>0</v>
      </c>
      <c r="AT1457">
        <v>0</v>
      </c>
      <c r="AU1457">
        <v>1</v>
      </c>
      <c r="AV1457">
        <v>0</v>
      </c>
      <c r="AW1457">
        <v>0</v>
      </c>
      <c r="AX1457">
        <v>0</v>
      </c>
      <c r="AY1457" s="15">
        <v>0</v>
      </c>
      <c r="AZ1457">
        <v>1</v>
      </c>
      <c r="BA1457">
        <v>0</v>
      </c>
      <c r="BB1457" s="15">
        <v>0</v>
      </c>
      <c r="BC1457">
        <v>1680</v>
      </c>
      <c r="BD1457">
        <v>44</v>
      </c>
      <c r="BE1457" s="56">
        <v>4.7E-2</v>
      </c>
      <c r="BF1457" s="56">
        <f t="shared" ref="BF1457:BF1476" si="251">Q1457+P1457+6</f>
        <v>38.132000000000005</v>
      </c>
      <c r="BG1457">
        <v>1</v>
      </c>
      <c r="BH1457">
        <v>0</v>
      </c>
      <c r="BI1457">
        <v>0</v>
      </c>
      <c r="BJ1457">
        <v>0</v>
      </c>
      <c r="BK1457">
        <v>0</v>
      </c>
      <c r="BL1457" s="15">
        <v>0</v>
      </c>
      <c r="BM1457">
        <v>0</v>
      </c>
      <c r="BN1457">
        <v>0</v>
      </c>
      <c r="BO1457">
        <v>1</v>
      </c>
      <c r="BP1457" s="15">
        <v>0</v>
      </c>
      <c r="BQ1457">
        <v>0</v>
      </c>
      <c r="BR1457">
        <v>0</v>
      </c>
      <c r="BS1457" s="15">
        <v>0</v>
      </c>
      <c r="BT1457">
        <v>0</v>
      </c>
      <c r="BU1457">
        <v>0</v>
      </c>
      <c r="BV1457">
        <v>1</v>
      </c>
      <c r="BW1457">
        <v>1</v>
      </c>
      <c r="BX1457">
        <v>0</v>
      </c>
      <c r="BY1457">
        <v>0</v>
      </c>
      <c r="BZ1457">
        <v>1</v>
      </c>
      <c r="CA1457">
        <v>0</v>
      </c>
      <c r="CB1457">
        <v>0</v>
      </c>
      <c r="CC1457">
        <v>0</v>
      </c>
      <c r="CD1457">
        <v>0</v>
      </c>
      <c r="CE1457" s="15">
        <v>0</v>
      </c>
      <c r="CF1457">
        <v>0.222</v>
      </c>
      <c r="CG1457">
        <v>171</v>
      </c>
      <c r="CH1457">
        <v>1</v>
      </c>
      <c r="CI1457">
        <v>0</v>
      </c>
      <c r="CJ1457">
        <v>26</v>
      </c>
      <c r="CK1457" s="28" t="s">
        <v>80</v>
      </c>
    </row>
    <row r="1458" spans="1:89" x14ac:dyDescent="0.35">
      <c r="A1458">
        <v>1457</v>
      </c>
      <c r="B1458">
        <v>91</v>
      </c>
      <c r="C1458" s="21" t="s">
        <v>260</v>
      </c>
      <c r="D1458" s="11">
        <v>3.9</v>
      </c>
      <c r="E1458" s="12">
        <v>0.4</v>
      </c>
      <c r="F1458" s="7">
        <f t="shared" si="247"/>
        <v>9.75</v>
      </c>
      <c r="G1458" s="8">
        <v>0</v>
      </c>
      <c r="H1458" s="9">
        <v>0</v>
      </c>
      <c r="I1458" s="9">
        <v>0</v>
      </c>
      <c r="J1458" s="9">
        <v>0</v>
      </c>
      <c r="K1458" s="9">
        <v>1</v>
      </c>
      <c r="L1458" s="8">
        <v>3776</v>
      </c>
      <c r="M1458" s="9">
        <v>5</v>
      </c>
      <c r="N1458" s="9">
        <f t="shared" si="241"/>
        <v>3770</v>
      </c>
      <c r="O1458" s="9">
        <f t="shared" si="242"/>
        <v>20</v>
      </c>
      <c r="P1458" s="7">
        <v>11.212</v>
      </c>
      <c r="Q1458" s="7">
        <v>20.901</v>
      </c>
      <c r="R1458" s="9">
        <v>1</v>
      </c>
      <c r="S1458" s="9">
        <v>0</v>
      </c>
      <c r="T1458" s="9">
        <v>0</v>
      </c>
      <c r="U1458" s="9">
        <v>0</v>
      </c>
      <c r="V1458" s="9">
        <v>1</v>
      </c>
      <c r="W1458" s="25">
        <v>0</v>
      </c>
      <c r="X1458" s="9">
        <v>0</v>
      </c>
      <c r="Y1458" s="9">
        <v>0</v>
      </c>
      <c r="Z1458" s="25">
        <v>1</v>
      </c>
      <c r="AA1458" s="9">
        <v>0</v>
      </c>
      <c r="AB1458" s="25">
        <v>1</v>
      </c>
      <c r="AC1458" s="17">
        <v>1990</v>
      </c>
      <c r="AD1458" s="27">
        <v>4.24E-2</v>
      </c>
      <c r="AE1458" s="27">
        <v>0.1245</v>
      </c>
      <c r="AF1458" s="27">
        <v>0.66080000000000005</v>
      </c>
      <c r="AG1458" s="34">
        <v>0.17219999999999999</v>
      </c>
      <c r="AH1458" s="119">
        <f t="shared" si="248"/>
        <v>0.72199999999999998</v>
      </c>
      <c r="AI1458" s="15">
        <v>0.27800000000000002</v>
      </c>
      <c r="AJ1458" s="30">
        <f t="shared" si="249"/>
        <v>0.52500000000000002</v>
      </c>
      <c r="AK1458" s="31">
        <v>0.47499999999999998</v>
      </c>
      <c r="AL1458" s="30">
        <v>0.33943833943833951</v>
      </c>
      <c r="AM1458" s="31">
        <f t="shared" si="250"/>
        <v>0.66056166056166044</v>
      </c>
      <c r="AN1458">
        <v>1</v>
      </c>
      <c r="AO1458" s="15">
        <v>0</v>
      </c>
      <c r="AP1458" t="s">
        <v>87</v>
      </c>
      <c r="AQ1458" s="15" t="s">
        <v>87</v>
      </c>
      <c r="AR1458" s="15" t="s">
        <v>209</v>
      </c>
      <c r="AS1458">
        <v>0</v>
      </c>
      <c r="AT1458">
        <v>0</v>
      </c>
      <c r="AU1458">
        <v>1</v>
      </c>
      <c r="AV1458">
        <v>0</v>
      </c>
      <c r="AW1458">
        <v>0</v>
      </c>
      <c r="AX1458">
        <v>0</v>
      </c>
      <c r="AY1458" s="15">
        <v>0</v>
      </c>
      <c r="AZ1458">
        <v>1</v>
      </c>
      <c r="BA1458">
        <v>0</v>
      </c>
      <c r="BB1458" s="15">
        <v>0</v>
      </c>
      <c r="BC1458">
        <v>1710</v>
      </c>
      <c r="BD1458">
        <v>29</v>
      </c>
      <c r="BE1458" s="56">
        <v>0.57999999999999996</v>
      </c>
      <c r="BF1458" s="56">
        <f t="shared" si="251"/>
        <v>38.113</v>
      </c>
      <c r="BG1458">
        <v>1</v>
      </c>
      <c r="BH1458">
        <v>0</v>
      </c>
      <c r="BI1458">
        <v>0</v>
      </c>
      <c r="BJ1458">
        <v>0</v>
      </c>
      <c r="BK1458">
        <v>0</v>
      </c>
      <c r="BL1458" s="15">
        <v>0</v>
      </c>
      <c r="BM1458">
        <v>0</v>
      </c>
      <c r="BN1458">
        <v>0</v>
      </c>
      <c r="BO1458">
        <v>1</v>
      </c>
      <c r="BP1458" s="15">
        <v>0</v>
      </c>
      <c r="BQ1458">
        <v>0</v>
      </c>
      <c r="BR1458">
        <v>0</v>
      </c>
      <c r="BS1458" s="15">
        <v>0</v>
      </c>
      <c r="BT1458">
        <v>0</v>
      </c>
      <c r="BU1458">
        <v>0</v>
      </c>
      <c r="BV1458">
        <v>1</v>
      </c>
      <c r="BW1458">
        <v>1</v>
      </c>
      <c r="BX1458">
        <v>0</v>
      </c>
      <c r="BY1458">
        <v>0</v>
      </c>
      <c r="BZ1458">
        <v>1</v>
      </c>
      <c r="CA1458">
        <v>0</v>
      </c>
      <c r="CB1458">
        <v>0</v>
      </c>
      <c r="CC1458">
        <v>0</v>
      </c>
      <c r="CD1458">
        <v>0</v>
      </c>
      <c r="CE1458" s="15">
        <v>0</v>
      </c>
      <c r="CF1458">
        <v>0.222</v>
      </c>
      <c r="CG1458">
        <v>171</v>
      </c>
      <c r="CH1458">
        <v>1</v>
      </c>
      <c r="CI1458">
        <v>0</v>
      </c>
      <c r="CJ1458">
        <v>26</v>
      </c>
      <c r="CK1458" s="28" t="s">
        <v>80</v>
      </c>
    </row>
    <row r="1459" spans="1:89" x14ac:dyDescent="0.35">
      <c r="A1459">
        <v>1458</v>
      </c>
      <c r="B1459">
        <v>91</v>
      </c>
      <c r="C1459" s="21" t="s">
        <v>260</v>
      </c>
      <c r="D1459" s="11">
        <v>8.1</v>
      </c>
      <c r="E1459" s="12">
        <v>0.7</v>
      </c>
      <c r="F1459" s="7">
        <f t="shared" si="247"/>
        <v>11.571428571428571</v>
      </c>
      <c r="G1459" s="8">
        <v>0</v>
      </c>
      <c r="H1459" s="9">
        <v>0</v>
      </c>
      <c r="I1459" s="9">
        <v>0</v>
      </c>
      <c r="J1459" s="9">
        <v>0</v>
      </c>
      <c r="K1459" s="9">
        <v>1</v>
      </c>
      <c r="L1459" s="8">
        <v>3497</v>
      </c>
      <c r="M1459" s="9">
        <v>5</v>
      </c>
      <c r="N1459" s="9">
        <f t="shared" si="241"/>
        <v>3491</v>
      </c>
      <c r="O1459" s="9">
        <f t="shared" si="242"/>
        <v>20</v>
      </c>
      <c r="P1459" s="7">
        <v>11.773999999999999</v>
      </c>
      <c r="Q1459" s="7">
        <v>20.407</v>
      </c>
      <c r="R1459" s="9">
        <v>1</v>
      </c>
      <c r="S1459" s="9">
        <v>0</v>
      </c>
      <c r="T1459" s="9">
        <v>0</v>
      </c>
      <c r="U1459" s="9">
        <v>0</v>
      </c>
      <c r="V1459" s="9">
        <v>1</v>
      </c>
      <c r="W1459" s="25">
        <v>0</v>
      </c>
      <c r="X1459" s="9">
        <v>0</v>
      </c>
      <c r="Y1459" s="9">
        <v>0</v>
      </c>
      <c r="Z1459" s="25">
        <v>1</v>
      </c>
      <c r="AA1459" s="9">
        <v>0</v>
      </c>
      <c r="AB1459" s="25">
        <v>1</v>
      </c>
      <c r="AC1459" s="17">
        <v>1996</v>
      </c>
      <c r="AD1459" s="27">
        <v>9.4000000000000004E-3</v>
      </c>
      <c r="AE1459" s="27">
        <v>8.9700000000000002E-2</v>
      </c>
      <c r="AF1459" s="27">
        <v>0.68440000000000001</v>
      </c>
      <c r="AG1459" s="34">
        <v>0.2165</v>
      </c>
      <c r="AH1459" s="119">
        <f t="shared" si="248"/>
        <v>0.72199999999999998</v>
      </c>
      <c r="AI1459" s="15">
        <v>0.27800000000000002</v>
      </c>
      <c r="AJ1459" s="30">
        <f t="shared" si="249"/>
        <v>0.495</v>
      </c>
      <c r="AK1459" s="31">
        <v>0.505</v>
      </c>
      <c r="AL1459" s="30">
        <v>0.33943833943833951</v>
      </c>
      <c r="AM1459" s="31">
        <f t="shared" si="250"/>
        <v>0.66056166056166044</v>
      </c>
      <c r="AN1459">
        <v>1</v>
      </c>
      <c r="AO1459" s="15">
        <v>0</v>
      </c>
      <c r="AP1459" t="s">
        <v>87</v>
      </c>
      <c r="AQ1459" s="15" t="s">
        <v>87</v>
      </c>
      <c r="AR1459" s="15" t="s">
        <v>209</v>
      </c>
      <c r="AS1459">
        <v>0</v>
      </c>
      <c r="AT1459">
        <v>0</v>
      </c>
      <c r="AU1459">
        <v>1</v>
      </c>
      <c r="AV1459">
        <v>0</v>
      </c>
      <c r="AW1459">
        <v>0</v>
      </c>
      <c r="AX1459">
        <v>0</v>
      </c>
      <c r="AY1459" s="15">
        <v>0</v>
      </c>
      <c r="AZ1459">
        <v>1</v>
      </c>
      <c r="BA1459">
        <v>0</v>
      </c>
      <c r="BB1459" s="15">
        <v>0</v>
      </c>
      <c r="BC1459">
        <v>1836</v>
      </c>
      <c r="BD1459">
        <v>62</v>
      </c>
      <c r="BE1459" s="56">
        <v>0.79</v>
      </c>
      <c r="BF1459" s="56">
        <f t="shared" si="251"/>
        <v>38.180999999999997</v>
      </c>
      <c r="BG1459">
        <v>1</v>
      </c>
      <c r="BH1459">
        <v>0</v>
      </c>
      <c r="BI1459">
        <v>0</v>
      </c>
      <c r="BJ1459">
        <v>0</v>
      </c>
      <c r="BK1459">
        <v>0</v>
      </c>
      <c r="BL1459" s="15">
        <v>0</v>
      </c>
      <c r="BM1459">
        <v>0</v>
      </c>
      <c r="BN1459">
        <v>0</v>
      </c>
      <c r="BO1459">
        <v>1</v>
      </c>
      <c r="BP1459" s="15">
        <v>0</v>
      </c>
      <c r="BQ1459">
        <v>0</v>
      </c>
      <c r="BR1459">
        <v>0</v>
      </c>
      <c r="BS1459" s="15">
        <v>0</v>
      </c>
      <c r="BT1459">
        <v>0</v>
      </c>
      <c r="BU1459">
        <v>0</v>
      </c>
      <c r="BV1459">
        <v>1</v>
      </c>
      <c r="BW1459">
        <v>1</v>
      </c>
      <c r="BX1459">
        <v>0</v>
      </c>
      <c r="BY1459">
        <v>0</v>
      </c>
      <c r="BZ1459">
        <v>1</v>
      </c>
      <c r="CA1459">
        <v>0</v>
      </c>
      <c r="CB1459">
        <v>0</v>
      </c>
      <c r="CC1459">
        <v>0</v>
      </c>
      <c r="CD1459">
        <v>0</v>
      </c>
      <c r="CE1459" s="15">
        <v>0</v>
      </c>
      <c r="CF1459">
        <v>0.222</v>
      </c>
      <c r="CG1459">
        <v>171</v>
      </c>
      <c r="CH1459">
        <v>1</v>
      </c>
      <c r="CI1459">
        <v>0</v>
      </c>
      <c r="CJ1459">
        <v>26</v>
      </c>
      <c r="CK1459" s="28" t="s">
        <v>80</v>
      </c>
    </row>
    <row r="1460" spans="1:89" x14ac:dyDescent="0.35">
      <c r="A1460">
        <v>1459</v>
      </c>
      <c r="B1460">
        <v>91</v>
      </c>
      <c r="C1460" s="21" t="s">
        <v>260</v>
      </c>
      <c r="D1460" s="11">
        <v>9.1</v>
      </c>
      <c r="E1460" s="12">
        <v>0.6</v>
      </c>
      <c r="F1460" s="7">
        <f t="shared" si="247"/>
        <v>15.166666666666666</v>
      </c>
      <c r="G1460" s="8">
        <v>0</v>
      </c>
      <c r="H1460" s="9">
        <v>0</v>
      </c>
      <c r="I1460" s="9">
        <v>0</v>
      </c>
      <c r="J1460" s="9">
        <v>0</v>
      </c>
      <c r="K1460" s="9">
        <v>1</v>
      </c>
      <c r="L1460" s="8">
        <v>3332</v>
      </c>
      <c r="M1460" s="9">
        <v>5</v>
      </c>
      <c r="N1460" s="9">
        <f t="shared" si="241"/>
        <v>3326</v>
      </c>
      <c r="O1460" s="9">
        <f t="shared" si="242"/>
        <v>20</v>
      </c>
      <c r="P1460" s="7">
        <v>11.879</v>
      </c>
      <c r="Q1460" s="7">
        <v>20.431000000000001</v>
      </c>
      <c r="R1460" s="9">
        <v>1</v>
      </c>
      <c r="S1460" s="9">
        <v>0</v>
      </c>
      <c r="T1460" s="9">
        <v>0</v>
      </c>
      <c r="U1460" s="9">
        <v>0</v>
      </c>
      <c r="V1460" s="9">
        <v>1</v>
      </c>
      <c r="W1460" s="25">
        <v>0</v>
      </c>
      <c r="X1460" s="9">
        <v>0</v>
      </c>
      <c r="Y1460" s="9">
        <v>0</v>
      </c>
      <c r="Z1460" s="25">
        <v>1</v>
      </c>
      <c r="AA1460" s="9">
        <v>0</v>
      </c>
      <c r="AB1460" s="25">
        <v>1</v>
      </c>
      <c r="AC1460" s="17">
        <v>1998</v>
      </c>
      <c r="AD1460" s="27">
        <v>5.7000000000000002E-3</v>
      </c>
      <c r="AE1460" s="27">
        <v>7.7600000000000002E-2</v>
      </c>
      <c r="AF1460" s="27">
        <v>0.70040000000000002</v>
      </c>
      <c r="AG1460" s="34">
        <v>0.21629999999999999</v>
      </c>
      <c r="AH1460" s="119">
        <f t="shared" si="248"/>
        <v>0.70500000000000007</v>
      </c>
      <c r="AI1460" s="15">
        <v>0.29499999999999998</v>
      </c>
      <c r="AJ1460" s="30">
        <f t="shared" si="249"/>
        <v>0.499</v>
      </c>
      <c r="AK1460" s="31">
        <v>0.501</v>
      </c>
      <c r="AL1460" s="30">
        <v>0.36330049261083741</v>
      </c>
      <c r="AM1460" s="31">
        <f t="shared" si="250"/>
        <v>0.63669950738916259</v>
      </c>
      <c r="AN1460">
        <v>1</v>
      </c>
      <c r="AO1460" s="15">
        <v>0</v>
      </c>
      <c r="AP1460" t="s">
        <v>87</v>
      </c>
      <c r="AQ1460" s="15" t="s">
        <v>87</v>
      </c>
      <c r="AR1460" s="15" t="s">
        <v>209</v>
      </c>
      <c r="AS1460">
        <v>0</v>
      </c>
      <c r="AT1460">
        <v>0</v>
      </c>
      <c r="AU1460">
        <v>1</v>
      </c>
      <c r="AV1460">
        <v>0</v>
      </c>
      <c r="AW1460">
        <v>0</v>
      </c>
      <c r="AX1460">
        <v>0</v>
      </c>
      <c r="AY1460" s="15">
        <v>0</v>
      </c>
      <c r="AZ1460">
        <v>1</v>
      </c>
      <c r="BA1460">
        <v>0</v>
      </c>
      <c r="BB1460" s="15">
        <v>0</v>
      </c>
      <c r="BC1460">
        <v>1867</v>
      </c>
      <c r="BD1460">
        <v>134</v>
      </c>
      <c r="BE1460" s="56">
        <v>0.79</v>
      </c>
      <c r="BF1460" s="56">
        <f t="shared" si="251"/>
        <v>38.31</v>
      </c>
      <c r="BG1460">
        <v>1</v>
      </c>
      <c r="BH1460">
        <v>0</v>
      </c>
      <c r="BI1460">
        <v>0</v>
      </c>
      <c r="BJ1460">
        <v>0</v>
      </c>
      <c r="BK1460">
        <v>0</v>
      </c>
      <c r="BL1460" s="15">
        <v>0</v>
      </c>
      <c r="BM1460">
        <v>0</v>
      </c>
      <c r="BN1460">
        <v>0</v>
      </c>
      <c r="BO1460">
        <v>1</v>
      </c>
      <c r="BP1460" s="15">
        <v>0</v>
      </c>
      <c r="BQ1460">
        <v>0</v>
      </c>
      <c r="BR1460">
        <v>0</v>
      </c>
      <c r="BS1460" s="15">
        <v>0</v>
      </c>
      <c r="BT1460">
        <v>0</v>
      </c>
      <c r="BU1460">
        <v>0</v>
      </c>
      <c r="BV1460">
        <v>1</v>
      </c>
      <c r="BW1460">
        <v>1</v>
      </c>
      <c r="BX1460">
        <v>0</v>
      </c>
      <c r="BY1460">
        <v>0</v>
      </c>
      <c r="BZ1460">
        <v>1</v>
      </c>
      <c r="CA1460">
        <v>0</v>
      </c>
      <c r="CB1460">
        <v>0</v>
      </c>
      <c r="CC1460">
        <v>0</v>
      </c>
      <c r="CD1460">
        <v>0</v>
      </c>
      <c r="CE1460" s="15">
        <v>0</v>
      </c>
      <c r="CF1460">
        <v>0.222</v>
      </c>
      <c r="CG1460">
        <v>171</v>
      </c>
      <c r="CH1460">
        <v>1</v>
      </c>
      <c r="CI1460">
        <v>0</v>
      </c>
      <c r="CJ1460">
        <v>26</v>
      </c>
      <c r="CK1460" s="28" t="s">
        <v>80</v>
      </c>
    </row>
    <row r="1461" spans="1:89" x14ac:dyDescent="0.35">
      <c r="A1461">
        <v>1460</v>
      </c>
      <c r="B1461">
        <v>91</v>
      </c>
      <c r="C1461" s="21" t="s">
        <v>260</v>
      </c>
      <c r="D1461" s="11">
        <v>9.3000000000000007</v>
      </c>
      <c r="E1461" s="12">
        <v>0.7</v>
      </c>
      <c r="F1461" s="7">
        <f t="shared" si="247"/>
        <v>13.285714285714288</v>
      </c>
      <c r="G1461" s="8">
        <v>0</v>
      </c>
      <c r="H1461" s="9">
        <v>0</v>
      </c>
      <c r="I1461" s="9">
        <v>0</v>
      </c>
      <c r="J1461" s="9">
        <v>0</v>
      </c>
      <c r="K1461" s="9">
        <v>1</v>
      </c>
      <c r="L1461" s="8">
        <v>3169</v>
      </c>
      <c r="M1461" s="9">
        <v>5</v>
      </c>
      <c r="N1461" s="9">
        <f t="shared" si="241"/>
        <v>3163</v>
      </c>
      <c r="O1461" s="9">
        <f t="shared" si="242"/>
        <v>20</v>
      </c>
      <c r="P1461" s="7">
        <v>11.911</v>
      </c>
      <c r="Q1461" s="7">
        <v>20.562000000000001</v>
      </c>
      <c r="R1461" s="9">
        <v>1</v>
      </c>
      <c r="S1461" s="9">
        <v>0</v>
      </c>
      <c r="T1461" s="9">
        <v>0</v>
      </c>
      <c r="U1461" s="9">
        <v>0</v>
      </c>
      <c r="V1461" s="9">
        <v>1</v>
      </c>
      <c r="W1461" s="25">
        <v>0</v>
      </c>
      <c r="X1461" s="9">
        <v>0</v>
      </c>
      <c r="Y1461" s="9">
        <v>0</v>
      </c>
      <c r="Z1461" s="25">
        <v>1</v>
      </c>
      <c r="AA1461" s="9">
        <v>0</v>
      </c>
      <c r="AB1461" s="25">
        <v>1</v>
      </c>
      <c r="AC1461" s="17">
        <v>2000</v>
      </c>
      <c r="AD1461" s="27">
        <v>3.0999999999999999E-3</v>
      </c>
      <c r="AE1461" s="27">
        <v>6.9599999999999995E-2</v>
      </c>
      <c r="AF1461" s="27">
        <v>0.71830000000000005</v>
      </c>
      <c r="AG1461" s="34">
        <v>0.20899999999999999</v>
      </c>
      <c r="AH1461" s="119">
        <f t="shared" si="248"/>
        <v>0.66300000000000003</v>
      </c>
      <c r="AI1461" s="15">
        <v>0.33700000000000002</v>
      </c>
      <c r="AJ1461" s="30">
        <f t="shared" si="249"/>
        <v>0.50900000000000001</v>
      </c>
      <c r="AK1461" s="31">
        <v>0.49099999999999999</v>
      </c>
      <c r="AL1461" s="30">
        <v>0.40947752126366949</v>
      </c>
      <c r="AM1461" s="31">
        <f t="shared" si="250"/>
        <v>0.59052247873633057</v>
      </c>
      <c r="AN1461">
        <v>1</v>
      </c>
      <c r="AO1461" s="15">
        <v>0</v>
      </c>
      <c r="AP1461" t="s">
        <v>87</v>
      </c>
      <c r="AQ1461" s="15" t="s">
        <v>87</v>
      </c>
      <c r="AR1461" s="15" t="s">
        <v>209</v>
      </c>
      <c r="AS1461">
        <v>0</v>
      </c>
      <c r="AT1461">
        <v>0</v>
      </c>
      <c r="AU1461">
        <v>1</v>
      </c>
      <c r="AV1461">
        <v>0</v>
      </c>
      <c r="AW1461">
        <v>0</v>
      </c>
      <c r="AX1461">
        <v>0</v>
      </c>
      <c r="AY1461" s="15">
        <v>0</v>
      </c>
      <c r="AZ1461">
        <v>1</v>
      </c>
      <c r="BA1461">
        <v>0</v>
      </c>
      <c r="BB1461" s="15">
        <v>0</v>
      </c>
      <c r="BC1461">
        <v>1958</v>
      </c>
      <c r="BD1461">
        <v>377</v>
      </c>
      <c r="BE1461" s="56">
        <v>0.72199999999999998</v>
      </c>
      <c r="BF1461" s="56">
        <f t="shared" si="251"/>
        <v>38.472999999999999</v>
      </c>
      <c r="BG1461">
        <v>1</v>
      </c>
      <c r="BH1461">
        <v>0</v>
      </c>
      <c r="BI1461">
        <v>0</v>
      </c>
      <c r="BJ1461">
        <v>0</v>
      </c>
      <c r="BK1461">
        <v>0</v>
      </c>
      <c r="BL1461" s="15">
        <v>0</v>
      </c>
      <c r="BM1461">
        <v>0</v>
      </c>
      <c r="BN1461">
        <v>0</v>
      </c>
      <c r="BO1461">
        <v>1</v>
      </c>
      <c r="BP1461" s="15">
        <v>0</v>
      </c>
      <c r="BQ1461">
        <v>0</v>
      </c>
      <c r="BR1461">
        <v>0</v>
      </c>
      <c r="BS1461" s="15">
        <v>0</v>
      </c>
      <c r="BT1461">
        <v>0</v>
      </c>
      <c r="BU1461">
        <v>0</v>
      </c>
      <c r="BV1461">
        <v>1</v>
      </c>
      <c r="BW1461">
        <v>1</v>
      </c>
      <c r="BX1461">
        <v>0</v>
      </c>
      <c r="BY1461">
        <v>0</v>
      </c>
      <c r="BZ1461">
        <v>1</v>
      </c>
      <c r="CA1461">
        <v>0</v>
      </c>
      <c r="CB1461">
        <v>0</v>
      </c>
      <c r="CC1461">
        <v>0</v>
      </c>
      <c r="CD1461">
        <v>0</v>
      </c>
      <c r="CE1461" s="15">
        <v>0</v>
      </c>
      <c r="CF1461">
        <v>0.222</v>
      </c>
      <c r="CG1461">
        <v>171</v>
      </c>
      <c r="CH1461">
        <v>1</v>
      </c>
      <c r="CI1461">
        <v>0</v>
      </c>
      <c r="CJ1461">
        <v>26</v>
      </c>
      <c r="CK1461" s="28" t="s">
        <v>80</v>
      </c>
    </row>
    <row r="1462" spans="1:89" x14ac:dyDescent="0.35">
      <c r="A1462">
        <v>1461</v>
      </c>
      <c r="B1462">
        <v>91</v>
      </c>
      <c r="C1462" s="21" t="s">
        <v>260</v>
      </c>
      <c r="D1462" s="11">
        <v>9.1999999999999993</v>
      </c>
      <c r="E1462" s="12">
        <v>0.6</v>
      </c>
      <c r="F1462" s="7">
        <f t="shared" si="247"/>
        <v>15.333333333333332</v>
      </c>
      <c r="G1462" s="8">
        <v>0</v>
      </c>
      <c r="H1462" s="9">
        <v>0</v>
      </c>
      <c r="I1462" s="9">
        <v>0</v>
      </c>
      <c r="J1462" s="9">
        <v>0</v>
      </c>
      <c r="K1462" s="9">
        <v>1</v>
      </c>
      <c r="L1462" s="8">
        <v>3341</v>
      </c>
      <c r="M1462" s="9">
        <v>5</v>
      </c>
      <c r="N1462" s="9">
        <f t="shared" si="241"/>
        <v>3335</v>
      </c>
      <c r="O1462" s="9">
        <f t="shared" si="242"/>
        <v>20</v>
      </c>
      <c r="P1462" s="7">
        <v>12.417</v>
      </c>
      <c r="Q1462" s="7">
        <v>20.997</v>
      </c>
      <c r="R1462" s="9">
        <v>1</v>
      </c>
      <c r="S1462" s="9">
        <v>0</v>
      </c>
      <c r="T1462" s="9">
        <v>0</v>
      </c>
      <c r="U1462" s="9">
        <v>0</v>
      </c>
      <c r="V1462" s="9">
        <v>1</v>
      </c>
      <c r="W1462" s="25">
        <v>0</v>
      </c>
      <c r="X1462" s="9">
        <v>0</v>
      </c>
      <c r="Y1462" s="9">
        <v>0</v>
      </c>
      <c r="Z1462" s="25">
        <v>1</v>
      </c>
      <c r="AA1462" s="9">
        <v>0</v>
      </c>
      <c r="AB1462" s="25">
        <v>1</v>
      </c>
      <c r="AC1462" s="17">
        <v>2002</v>
      </c>
      <c r="AD1462" s="27">
        <v>2.0999999999999999E-3</v>
      </c>
      <c r="AE1462" s="27">
        <v>6.9800000000000001E-2</v>
      </c>
      <c r="AF1462" s="27">
        <v>0.69950000000000001</v>
      </c>
      <c r="AG1462" s="34">
        <v>0.2286</v>
      </c>
      <c r="AH1462" s="119">
        <f t="shared" si="248"/>
        <v>0.59000000000000008</v>
      </c>
      <c r="AI1462" s="15">
        <v>0.41</v>
      </c>
      <c r="AJ1462" s="30">
        <f t="shared" si="249"/>
        <v>0.497</v>
      </c>
      <c r="AK1462" s="31">
        <v>0.503</v>
      </c>
      <c r="AL1462" s="30">
        <v>0.46750285062713792</v>
      </c>
      <c r="AM1462" s="31">
        <f t="shared" si="250"/>
        <v>0.53249714937286208</v>
      </c>
      <c r="AN1462">
        <v>1</v>
      </c>
      <c r="AO1462" s="15">
        <v>0</v>
      </c>
      <c r="AP1462" t="s">
        <v>87</v>
      </c>
      <c r="AQ1462" s="15" t="s">
        <v>87</v>
      </c>
      <c r="AR1462" s="15" t="s">
        <v>209</v>
      </c>
      <c r="AS1462">
        <v>0</v>
      </c>
      <c r="AT1462">
        <v>0</v>
      </c>
      <c r="AU1462">
        <v>1</v>
      </c>
      <c r="AV1462">
        <v>0</v>
      </c>
      <c r="AW1462">
        <v>0</v>
      </c>
      <c r="AX1462">
        <v>0</v>
      </c>
      <c r="AY1462" s="15">
        <v>0</v>
      </c>
      <c r="AZ1462">
        <v>1</v>
      </c>
      <c r="BA1462">
        <v>0</v>
      </c>
      <c r="BB1462" s="15">
        <v>0</v>
      </c>
      <c r="BC1462">
        <v>2337</v>
      </c>
      <c r="BD1462">
        <v>814</v>
      </c>
      <c r="BE1462" s="56">
        <v>0.70699999999999996</v>
      </c>
      <c r="BF1462" s="56">
        <f t="shared" si="251"/>
        <v>39.414000000000001</v>
      </c>
      <c r="BG1462">
        <v>1</v>
      </c>
      <c r="BH1462">
        <v>0</v>
      </c>
      <c r="BI1462">
        <v>0</v>
      </c>
      <c r="BJ1462">
        <v>0</v>
      </c>
      <c r="BK1462">
        <v>0</v>
      </c>
      <c r="BL1462" s="15">
        <v>0</v>
      </c>
      <c r="BM1462">
        <v>0</v>
      </c>
      <c r="BN1462">
        <v>0</v>
      </c>
      <c r="BO1462">
        <v>1</v>
      </c>
      <c r="BP1462" s="15">
        <v>0</v>
      </c>
      <c r="BQ1462">
        <v>0</v>
      </c>
      <c r="BR1462">
        <v>0</v>
      </c>
      <c r="BS1462" s="15">
        <v>0</v>
      </c>
      <c r="BT1462">
        <v>0</v>
      </c>
      <c r="BU1462">
        <v>0</v>
      </c>
      <c r="BV1462">
        <v>1</v>
      </c>
      <c r="BW1462">
        <v>1</v>
      </c>
      <c r="BX1462">
        <v>0</v>
      </c>
      <c r="BY1462">
        <v>0</v>
      </c>
      <c r="BZ1462">
        <v>1</v>
      </c>
      <c r="CA1462">
        <v>0</v>
      </c>
      <c r="CB1462">
        <v>0</v>
      </c>
      <c r="CC1462">
        <v>0</v>
      </c>
      <c r="CD1462">
        <v>0</v>
      </c>
      <c r="CE1462" s="15">
        <v>0</v>
      </c>
      <c r="CF1462">
        <v>0.222</v>
      </c>
      <c r="CG1462">
        <v>171</v>
      </c>
      <c r="CH1462">
        <v>1</v>
      </c>
      <c r="CI1462">
        <v>0</v>
      </c>
      <c r="CJ1462">
        <v>26</v>
      </c>
      <c r="CK1462" s="28" t="s">
        <v>80</v>
      </c>
    </row>
    <row r="1463" spans="1:89" x14ac:dyDescent="0.35">
      <c r="A1463">
        <v>1462</v>
      </c>
      <c r="B1463">
        <v>91</v>
      </c>
      <c r="C1463" s="21" t="s">
        <v>260</v>
      </c>
      <c r="D1463" s="11">
        <v>3.4</v>
      </c>
      <c r="E1463" s="12">
        <v>0.4</v>
      </c>
      <c r="F1463" s="7">
        <f t="shared" si="247"/>
        <v>8.5</v>
      </c>
      <c r="G1463" s="8">
        <v>0</v>
      </c>
      <c r="H1463" s="9">
        <v>0</v>
      </c>
      <c r="I1463" s="9">
        <v>0</v>
      </c>
      <c r="J1463" s="9">
        <v>0</v>
      </c>
      <c r="K1463" s="9">
        <v>1</v>
      </c>
      <c r="L1463" s="8">
        <v>4191</v>
      </c>
      <c r="M1463" s="9">
        <v>5</v>
      </c>
      <c r="N1463" s="9">
        <f t="shared" si="241"/>
        <v>4185</v>
      </c>
      <c r="O1463" s="9">
        <f t="shared" si="242"/>
        <v>20</v>
      </c>
      <c r="P1463" s="7">
        <v>10.75</v>
      </c>
      <c r="Q1463" s="7">
        <v>21.241</v>
      </c>
      <c r="R1463" s="9">
        <v>1</v>
      </c>
      <c r="S1463" s="9">
        <v>0</v>
      </c>
      <c r="T1463" s="9">
        <v>0</v>
      </c>
      <c r="U1463" s="9">
        <v>0</v>
      </c>
      <c r="V1463" s="9">
        <v>1</v>
      </c>
      <c r="W1463" s="25">
        <v>0</v>
      </c>
      <c r="X1463" s="9">
        <v>0</v>
      </c>
      <c r="Y1463" s="9">
        <v>0</v>
      </c>
      <c r="Z1463" s="25">
        <v>1</v>
      </c>
      <c r="AA1463" s="9">
        <v>0</v>
      </c>
      <c r="AB1463" s="25">
        <v>1</v>
      </c>
      <c r="AC1463" s="17">
        <v>1986</v>
      </c>
      <c r="AD1463" s="27">
        <v>6.5600000000000006E-2</v>
      </c>
      <c r="AE1463" s="27">
        <v>0.12770000000000001</v>
      </c>
      <c r="AF1463" s="27">
        <v>0.67400000000000004</v>
      </c>
      <c r="AG1463" s="34">
        <v>0.13289999999999999</v>
      </c>
      <c r="AH1463" s="119">
        <f t="shared" si="248"/>
        <v>0.89600000000000002</v>
      </c>
      <c r="AI1463" s="15">
        <v>0.104</v>
      </c>
      <c r="AJ1463" s="30">
        <f t="shared" si="249"/>
        <v>0.504</v>
      </c>
      <c r="AK1463" s="31">
        <v>0.496</v>
      </c>
      <c r="AL1463" s="30">
        <v>0.1051567239635996</v>
      </c>
      <c r="AM1463" s="31">
        <f t="shared" si="250"/>
        <v>0.89484327603640046</v>
      </c>
      <c r="AN1463">
        <v>1</v>
      </c>
      <c r="AO1463" s="15">
        <v>0</v>
      </c>
      <c r="AP1463" t="s">
        <v>87</v>
      </c>
      <c r="AQ1463" s="15" t="s">
        <v>87</v>
      </c>
      <c r="AR1463" s="15" t="s">
        <v>210</v>
      </c>
      <c r="AS1463">
        <v>0</v>
      </c>
      <c r="AT1463">
        <v>0</v>
      </c>
      <c r="AU1463">
        <v>1</v>
      </c>
      <c r="AV1463">
        <v>0</v>
      </c>
      <c r="AW1463">
        <v>0</v>
      </c>
      <c r="AX1463">
        <v>0</v>
      </c>
      <c r="AY1463" s="15">
        <v>0</v>
      </c>
      <c r="AZ1463">
        <v>0</v>
      </c>
      <c r="BA1463">
        <v>1</v>
      </c>
      <c r="BB1463" s="15">
        <v>0</v>
      </c>
      <c r="BC1463" t="s">
        <v>87</v>
      </c>
      <c r="BD1463" t="s">
        <v>87</v>
      </c>
      <c r="BE1463" s="56" t="s">
        <v>87</v>
      </c>
      <c r="BF1463" s="56">
        <f t="shared" si="251"/>
        <v>37.991</v>
      </c>
      <c r="BG1463">
        <v>1</v>
      </c>
      <c r="BH1463">
        <v>0</v>
      </c>
      <c r="BI1463">
        <v>0</v>
      </c>
      <c r="BJ1463">
        <v>0</v>
      </c>
      <c r="BK1463">
        <v>0</v>
      </c>
      <c r="BL1463" s="15">
        <v>0</v>
      </c>
      <c r="BM1463">
        <v>0</v>
      </c>
      <c r="BN1463">
        <v>0</v>
      </c>
      <c r="BO1463">
        <v>1</v>
      </c>
      <c r="BP1463" s="15">
        <v>0</v>
      </c>
      <c r="BQ1463">
        <v>0</v>
      </c>
      <c r="BR1463">
        <v>0</v>
      </c>
      <c r="BS1463" s="15">
        <v>0</v>
      </c>
      <c r="BT1463">
        <v>0</v>
      </c>
      <c r="BU1463">
        <v>0</v>
      </c>
      <c r="BV1463">
        <v>1</v>
      </c>
      <c r="BW1463">
        <v>1</v>
      </c>
      <c r="BX1463">
        <v>0</v>
      </c>
      <c r="BY1463">
        <v>0</v>
      </c>
      <c r="BZ1463">
        <v>1</v>
      </c>
      <c r="CA1463">
        <v>0</v>
      </c>
      <c r="CB1463">
        <v>0</v>
      </c>
      <c r="CC1463">
        <v>0</v>
      </c>
      <c r="CD1463">
        <v>0</v>
      </c>
      <c r="CE1463" s="15">
        <v>0</v>
      </c>
      <c r="CF1463">
        <v>0.222</v>
      </c>
      <c r="CG1463">
        <v>171</v>
      </c>
      <c r="CH1463">
        <v>1</v>
      </c>
      <c r="CI1463">
        <v>0</v>
      </c>
      <c r="CJ1463">
        <v>26</v>
      </c>
      <c r="CK1463" s="28" t="s">
        <v>80</v>
      </c>
    </row>
    <row r="1464" spans="1:89" x14ac:dyDescent="0.35">
      <c r="A1464">
        <v>1463</v>
      </c>
      <c r="B1464">
        <v>91</v>
      </c>
      <c r="C1464" s="21" t="s">
        <v>260</v>
      </c>
      <c r="D1464" s="11">
        <v>3.9</v>
      </c>
      <c r="E1464" s="12">
        <v>0.5</v>
      </c>
      <c r="F1464" s="7">
        <f t="shared" si="247"/>
        <v>7.8</v>
      </c>
      <c r="G1464" s="8">
        <v>0</v>
      </c>
      <c r="H1464" s="9">
        <v>0</v>
      </c>
      <c r="I1464" s="9">
        <v>0</v>
      </c>
      <c r="J1464" s="9">
        <v>0</v>
      </c>
      <c r="K1464" s="9">
        <v>1</v>
      </c>
      <c r="L1464" s="8">
        <v>3528</v>
      </c>
      <c r="M1464" s="9">
        <v>5</v>
      </c>
      <c r="N1464" s="9">
        <f t="shared" si="241"/>
        <v>3522</v>
      </c>
      <c r="O1464" s="9">
        <f t="shared" si="242"/>
        <v>20</v>
      </c>
      <c r="P1464" s="7">
        <v>11.157</v>
      </c>
      <c r="Q1464" s="7">
        <v>21.331</v>
      </c>
      <c r="R1464" s="9">
        <v>1</v>
      </c>
      <c r="S1464" s="9">
        <v>0</v>
      </c>
      <c r="T1464" s="9">
        <v>0</v>
      </c>
      <c r="U1464" s="9">
        <v>0</v>
      </c>
      <c r="V1464" s="9">
        <v>1</v>
      </c>
      <c r="W1464" s="25">
        <v>0</v>
      </c>
      <c r="X1464" s="9">
        <v>0</v>
      </c>
      <c r="Y1464" s="9">
        <v>0</v>
      </c>
      <c r="Z1464" s="25">
        <v>1</v>
      </c>
      <c r="AA1464" s="9">
        <v>0</v>
      </c>
      <c r="AB1464" s="25">
        <v>1</v>
      </c>
      <c r="AC1464" s="17">
        <v>1991</v>
      </c>
      <c r="AD1464" s="27">
        <v>2.9499999999999998E-2</v>
      </c>
      <c r="AE1464" s="27">
        <v>0.10390000000000001</v>
      </c>
      <c r="AF1464" s="27">
        <v>0.72019999999999995</v>
      </c>
      <c r="AG1464" s="34">
        <v>0.14630000000000001</v>
      </c>
      <c r="AH1464" s="119">
        <f t="shared" si="248"/>
        <v>0.84599999999999997</v>
      </c>
      <c r="AI1464" s="15">
        <v>0.154</v>
      </c>
      <c r="AJ1464" s="30">
        <f t="shared" si="249"/>
        <v>0.51700000000000002</v>
      </c>
      <c r="AK1464" s="31">
        <v>0.48299999999999998</v>
      </c>
      <c r="AL1464" s="30">
        <v>0.15682281059063141</v>
      </c>
      <c r="AM1464" s="31">
        <f t="shared" si="250"/>
        <v>0.84317718940936859</v>
      </c>
      <c r="AN1464">
        <v>1</v>
      </c>
      <c r="AO1464" s="15">
        <v>0</v>
      </c>
      <c r="AP1464" t="s">
        <v>87</v>
      </c>
      <c r="AQ1464" s="15" t="s">
        <v>87</v>
      </c>
      <c r="AR1464" s="15" t="s">
        <v>210</v>
      </c>
      <c r="AS1464">
        <v>0</v>
      </c>
      <c r="AT1464">
        <v>0</v>
      </c>
      <c r="AU1464">
        <v>1</v>
      </c>
      <c r="AV1464">
        <v>0</v>
      </c>
      <c r="AW1464">
        <v>0</v>
      </c>
      <c r="AX1464">
        <v>0</v>
      </c>
      <c r="AY1464" s="15">
        <v>0</v>
      </c>
      <c r="AZ1464">
        <v>0</v>
      </c>
      <c r="BA1464">
        <v>1</v>
      </c>
      <c r="BB1464" s="15">
        <v>0</v>
      </c>
      <c r="BC1464">
        <v>971</v>
      </c>
      <c r="BD1464">
        <v>5</v>
      </c>
      <c r="BE1464" s="56">
        <v>0.35199999999999998</v>
      </c>
      <c r="BF1464" s="56">
        <f t="shared" si="251"/>
        <v>38.488</v>
      </c>
      <c r="BG1464">
        <v>1</v>
      </c>
      <c r="BH1464">
        <v>0</v>
      </c>
      <c r="BI1464">
        <v>0</v>
      </c>
      <c r="BJ1464">
        <v>0</v>
      </c>
      <c r="BK1464">
        <v>0</v>
      </c>
      <c r="BL1464" s="15">
        <v>0</v>
      </c>
      <c r="BM1464">
        <v>0</v>
      </c>
      <c r="BN1464">
        <v>0</v>
      </c>
      <c r="BO1464">
        <v>1</v>
      </c>
      <c r="BP1464" s="15">
        <v>0</v>
      </c>
      <c r="BQ1464">
        <v>0</v>
      </c>
      <c r="BR1464">
        <v>0</v>
      </c>
      <c r="BS1464" s="15">
        <v>0</v>
      </c>
      <c r="BT1464">
        <v>0</v>
      </c>
      <c r="BU1464">
        <v>0</v>
      </c>
      <c r="BV1464">
        <v>1</v>
      </c>
      <c r="BW1464">
        <v>1</v>
      </c>
      <c r="BX1464">
        <v>0</v>
      </c>
      <c r="BY1464">
        <v>0</v>
      </c>
      <c r="BZ1464">
        <v>1</v>
      </c>
      <c r="CA1464">
        <v>0</v>
      </c>
      <c r="CB1464">
        <v>0</v>
      </c>
      <c r="CC1464">
        <v>0</v>
      </c>
      <c r="CD1464">
        <v>0</v>
      </c>
      <c r="CE1464" s="15">
        <v>0</v>
      </c>
      <c r="CF1464">
        <v>0.222</v>
      </c>
      <c r="CG1464">
        <v>171</v>
      </c>
      <c r="CH1464">
        <v>1</v>
      </c>
      <c r="CI1464">
        <v>0</v>
      </c>
      <c r="CJ1464">
        <v>26</v>
      </c>
      <c r="CK1464" s="28" t="s">
        <v>80</v>
      </c>
    </row>
    <row r="1465" spans="1:89" x14ac:dyDescent="0.35">
      <c r="A1465">
        <v>1464</v>
      </c>
      <c r="B1465">
        <v>91</v>
      </c>
      <c r="C1465" s="21" t="s">
        <v>260</v>
      </c>
      <c r="D1465" s="11">
        <v>3.7</v>
      </c>
      <c r="E1465" s="12">
        <v>0.5</v>
      </c>
      <c r="F1465" s="7">
        <f t="shared" si="247"/>
        <v>7.4</v>
      </c>
      <c r="G1465" s="8">
        <v>0</v>
      </c>
      <c r="H1465" s="9">
        <v>0</v>
      </c>
      <c r="I1465" s="9">
        <v>0</v>
      </c>
      <c r="J1465" s="9">
        <v>0</v>
      </c>
      <c r="K1465" s="9">
        <v>1</v>
      </c>
      <c r="L1465" s="8">
        <v>2946</v>
      </c>
      <c r="M1465" s="9">
        <v>5</v>
      </c>
      <c r="N1465" s="9">
        <f t="shared" si="241"/>
        <v>2940</v>
      </c>
      <c r="O1465" s="9">
        <f t="shared" si="242"/>
        <v>20</v>
      </c>
      <c r="P1465" s="7">
        <v>11.612</v>
      </c>
      <c r="Q1465" s="7">
        <v>21.088000000000001</v>
      </c>
      <c r="R1465" s="9">
        <v>1</v>
      </c>
      <c r="S1465" s="9">
        <v>0</v>
      </c>
      <c r="T1465" s="9">
        <v>0</v>
      </c>
      <c r="U1465" s="9">
        <v>0</v>
      </c>
      <c r="V1465" s="9">
        <v>1</v>
      </c>
      <c r="W1465" s="25">
        <v>0</v>
      </c>
      <c r="X1465" s="9">
        <v>0</v>
      </c>
      <c r="Y1465" s="9">
        <v>0</v>
      </c>
      <c r="Z1465" s="25">
        <v>1</v>
      </c>
      <c r="AA1465" s="9">
        <v>0</v>
      </c>
      <c r="AB1465" s="25">
        <v>1</v>
      </c>
      <c r="AC1465" s="17">
        <v>1997</v>
      </c>
      <c r="AD1465" s="27">
        <v>1.0200000000000001E-2</v>
      </c>
      <c r="AE1465" s="27">
        <v>6.7500000000000004E-2</v>
      </c>
      <c r="AF1465" s="27">
        <v>0.74440000000000006</v>
      </c>
      <c r="AG1465" s="34">
        <v>0.1779</v>
      </c>
      <c r="AH1465" s="119">
        <f t="shared" si="248"/>
        <v>0.77600000000000002</v>
      </c>
      <c r="AI1465" s="15">
        <v>0.224</v>
      </c>
      <c r="AJ1465" s="30">
        <f t="shared" si="249"/>
        <v>0.46299999999999997</v>
      </c>
      <c r="AK1465" s="31">
        <v>0.53700000000000003</v>
      </c>
      <c r="AL1465" s="30">
        <v>0.23140495867768601</v>
      </c>
      <c r="AM1465" s="31">
        <f t="shared" si="250"/>
        <v>0.76859504132231393</v>
      </c>
      <c r="AN1465">
        <v>1</v>
      </c>
      <c r="AO1465" s="15">
        <v>0</v>
      </c>
      <c r="AP1465" t="s">
        <v>87</v>
      </c>
      <c r="AQ1465" s="15" t="s">
        <v>87</v>
      </c>
      <c r="AR1465" s="15" t="s">
        <v>210</v>
      </c>
      <c r="AS1465">
        <v>0</v>
      </c>
      <c r="AT1465">
        <v>0</v>
      </c>
      <c r="AU1465">
        <v>1</v>
      </c>
      <c r="AV1465">
        <v>0</v>
      </c>
      <c r="AW1465">
        <v>0</v>
      </c>
      <c r="AX1465">
        <v>0</v>
      </c>
      <c r="AY1465" s="15">
        <v>0</v>
      </c>
      <c r="AZ1465">
        <v>0</v>
      </c>
      <c r="BA1465">
        <v>1</v>
      </c>
      <c r="BB1465" s="15">
        <v>0</v>
      </c>
      <c r="BC1465">
        <v>543</v>
      </c>
      <c r="BD1465">
        <v>34</v>
      </c>
      <c r="BE1465" s="56">
        <v>0.61</v>
      </c>
      <c r="BF1465" s="56">
        <f t="shared" si="251"/>
        <v>38.700000000000003</v>
      </c>
      <c r="BG1465">
        <v>1</v>
      </c>
      <c r="BH1465">
        <v>0</v>
      </c>
      <c r="BI1465">
        <v>0</v>
      </c>
      <c r="BJ1465">
        <v>0</v>
      </c>
      <c r="BK1465">
        <v>0</v>
      </c>
      <c r="BL1465" s="15">
        <v>0</v>
      </c>
      <c r="BM1465">
        <v>0</v>
      </c>
      <c r="BN1465">
        <v>0</v>
      </c>
      <c r="BO1465">
        <v>1</v>
      </c>
      <c r="BP1465" s="15">
        <v>0</v>
      </c>
      <c r="BQ1465">
        <v>0</v>
      </c>
      <c r="BR1465">
        <v>0</v>
      </c>
      <c r="BS1465" s="15">
        <v>0</v>
      </c>
      <c r="BT1465">
        <v>0</v>
      </c>
      <c r="BU1465">
        <v>0</v>
      </c>
      <c r="BV1465">
        <v>1</v>
      </c>
      <c r="BW1465">
        <v>1</v>
      </c>
      <c r="BX1465">
        <v>0</v>
      </c>
      <c r="BY1465">
        <v>0</v>
      </c>
      <c r="BZ1465">
        <v>1</v>
      </c>
      <c r="CA1465">
        <v>0</v>
      </c>
      <c r="CB1465">
        <v>0</v>
      </c>
      <c r="CC1465">
        <v>0</v>
      </c>
      <c r="CD1465">
        <v>0</v>
      </c>
      <c r="CE1465" s="15">
        <v>0</v>
      </c>
      <c r="CF1465">
        <v>0.222</v>
      </c>
      <c r="CG1465">
        <v>171</v>
      </c>
      <c r="CH1465">
        <v>1</v>
      </c>
      <c r="CI1465">
        <v>0</v>
      </c>
      <c r="CJ1465">
        <v>26</v>
      </c>
      <c r="CK1465" s="28" t="s">
        <v>80</v>
      </c>
    </row>
    <row r="1466" spans="1:89" x14ac:dyDescent="0.35">
      <c r="A1466">
        <v>1465</v>
      </c>
      <c r="B1466">
        <v>91</v>
      </c>
      <c r="C1466" s="21" t="s">
        <v>260</v>
      </c>
      <c r="D1466" s="11">
        <v>3.9</v>
      </c>
      <c r="E1466" s="12">
        <v>0.5</v>
      </c>
      <c r="F1466" s="7">
        <f t="shared" si="247"/>
        <v>7.8</v>
      </c>
      <c r="G1466" s="8">
        <v>0</v>
      </c>
      <c r="H1466" s="9">
        <v>0</v>
      </c>
      <c r="I1466" s="9">
        <v>0</v>
      </c>
      <c r="J1466" s="9">
        <v>0</v>
      </c>
      <c r="K1466" s="9">
        <v>1</v>
      </c>
      <c r="L1466" s="8">
        <v>2812</v>
      </c>
      <c r="M1466" s="9">
        <v>5</v>
      </c>
      <c r="N1466" s="9">
        <f t="shared" si="241"/>
        <v>2806</v>
      </c>
      <c r="O1466" s="9">
        <f t="shared" si="242"/>
        <v>20</v>
      </c>
      <c r="P1466" s="7">
        <v>11.688000000000001</v>
      </c>
      <c r="Q1466" s="7">
        <v>21.183</v>
      </c>
      <c r="R1466" s="9">
        <v>1</v>
      </c>
      <c r="S1466" s="9">
        <v>0</v>
      </c>
      <c r="T1466" s="9">
        <v>0</v>
      </c>
      <c r="U1466" s="9">
        <v>0</v>
      </c>
      <c r="V1466" s="9">
        <v>1</v>
      </c>
      <c r="W1466" s="25">
        <v>0</v>
      </c>
      <c r="X1466" s="9">
        <v>0</v>
      </c>
      <c r="Y1466" s="9">
        <v>0</v>
      </c>
      <c r="Z1466" s="25">
        <v>1</v>
      </c>
      <c r="AA1466" s="9">
        <v>0</v>
      </c>
      <c r="AB1466" s="25">
        <v>1</v>
      </c>
      <c r="AC1466" s="17">
        <v>1998</v>
      </c>
      <c r="AD1466" s="27">
        <v>6.7000000000000002E-3</v>
      </c>
      <c r="AE1466" s="27">
        <v>5.8899999999999987E-2</v>
      </c>
      <c r="AF1466" s="27">
        <v>0.75309999999999999</v>
      </c>
      <c r="AG1466" s="34">
        <v>0.18129999999999999</v>
      </c>
      <c r="AH1466" s="119">
        <f t="shared" si="248"/>
        <v>0.75800000000000001</v>
      </c>
      <c r="AI1466" s="15">
        <v>0.24199999999999999</v>
      </c>
      <c r="AJ1466" s="30">
        <f t="shared" si="249"/>
        <v>0.46099999999999997</v>
      </c>
      <c r="AK1466" s="31">
        <v>0.53900000000000003</v>
      </c>
      <c r="AL1466" s="30">
        <v>0.25077720207253879</v>
      </c>
      <c r="AM1466" s="31">
        <f t="shared" si="250"/>
        <v>0.74922279792746127</v>
      </c>
      <c r="AN1466">
        <v>1</v>
      </c>
      <c r="AO1466" s="15">
        <v>0</v>
      </c>
      <c r="AP1466" t="s">
        <v>87</v>
      </c>
      <c r="AQ1466" s="15" t="s">
        <v>87</v>
      </c>
      <c r="AR1466" s="15" t="s">
        <v>210</v>
      </c>
      <c r="AS1466">
        <v>0</v>
      </c>
      <c r="AT1466">
        <v>0</v>
      </c>
      <c r="AU1466">
        <v>1</v>
      </c>
      <c r="AV1466">
        <v>0</v>
      </c>
      <c r="AW1466">
        <v>0</v>
      </c>
      <c r="AX1466">
        <v>0</v>
      </c>
      <c r="AY1466" s="15">
        <v>0</v>
      </c>
      <c r="AZ1466">
        <v>0</v>
      </c>
      <c r="BA1466">
        <v>1</v>
      </c>
      <c r="BB1466" s="15">
        <v>0</v>
      </c>
      <c r="BC1466">
        <v>557</v>
      </c>
      <c r="BD1466">
        <v>49</v>
      </c>
      <c r="BE1466" s="56">
        <v>0.61199999999999999</v>
      </c>
      <c r="BF1466" s="56">
        <f t="shared" si="251"/>
        <v>38.871000000000002</v>
      </c>
      <c r="BG1466">
        <v>1</v>
      </c>
      <c r="BH1466">
        <v>0</v>
      </c>
      <c r="BI1466">
        <v>0</v>
      </c>
      <c r="BJ1466">
        <v>0</v>
      </c>
      <c r="BK1466">
        <v>0</v>
      </c>
      <c r="BL1466" s="15">
        <v>0</v>
      </c>
      <c r="BM1466">
        <v>0</v>
      </c>
      <c r="BN1466">
        <v>0</v>
      </c>
      <c r="BO1466">
        <v>1</v>
      </c>
      <c r="BP1466" s="15">
        <v>0</v>
      </c>
      <c r="BQ1466">
        <v>0</v>
      </c>
      <c r="BR1466">
        <v>0</v>
      </c>
      <c r="BS1466" s="15">
        <v>0</v>
      </c>
      <c r="BT1466">
        <v>0</v>
      </c>
      <c r="BU1466">
        <v>0</v>
      </c>
      <c r="BV1466">
        <v>1</v>
      </c>
      <c r="BW1466">
        <v>1</v>
      </c>
      <c r="BX1466">
        <v>0</v>
      </c>
      <c r="BY1466">
        <v>0</v>
      </c>
      <c r="BZ1466">
        <v>1</v>
      </c>
      <c r="CA1466">
        <v>0</v>
      </c>
      <c r="CB1466">
        <v>0</v>
      </c>
      <c r="CC1466">
        <v>0</v>
      </c>
      <c r="CD1466">
        <v>0</v>
      </c>
      <c r="CE1466" s="15">
        <v>0</v>
      </c>
      <c r="CF1466">
        <v>0.222</v>
      </c>
      <c r="CG1466">
        <v>171</v>
      </c>
      <c r="CH1466">
        <v>1</v>
      </c>
      <c r="CI1466">
        <v>0</v>
      </c>
      <c r="CJ1466">
        <v>26</v>
      </c>
      <c r="CK1466" s="28" t="s">
        <v>80</v>
      </c>
    </row>
    <row r="1467" spans="1:89" x14ac:dyDescent="0.35">
      <c r="A1467">
        <v>1466</v>
      </c>
      <c r="B1467">
        <v>91</v>
      </c>
      <c r="C1467" s="21" t="s">
        <v>260</v>
      </c>
      <c r="D1467" s="11">
        <v>3.7</v>
      </c>
      <c r="E1467" s="12">
        <v>0.5</v>
      </c>
      <c r="F1467" s="7">
        <f t="shared" si="247"/>
        <v>7.4</v>
      </c>
      <c r="G1467" s="8">
        <v>0</v>
      </c>
      <c r="H1467" s="9">
        <v>0</v>
      </c>
      <c r="I1467" s="9">
        <v>0</v>
      </c>
      <c r="J1467" s="9">
        <v>0</v>
      </c>
      <c r="K1467" s="9">
        <v>1</v>
      </c>
      <c r="L1467" s="8">
        <v>2925</v>
      </c>
      <c r="M1467" s="9">
        <v>5</v>
      </c>
      <c r="N1467" s="9">
        <f t="shared" si="241"/>
        <v>2919</v>
      </c>
      <c r="O1467" s="9">
        <f t="shared" si="242"/>
        <v>20</v>
      </c>
      <c r="P1467" s="7">
        <v>11.821999999999999</v>
      </c>
      <c r="Q1467" s="7">
        <v>20.884</v>
      </c>
      <c r="R1467" s="9">
        <v>1</v>
      </c>
      <c r="S1467" s="9">
        <v>0</v>
      </c>
      <c r="T1467" s="9">
        <v>0</v>
      </c>
      <c r="U1467" s="9">
        <v>0</v>
      </c>
      <c r="V1467" s="9">
        <v>1</v>
      </c>
      <c r="W1467" s="25">
        <v>0</v>
      </c>
      <c r="X1467" s="9">
        <v>0</v>
      </c>
      <c r="Y1467" s="9">
        <v>0</v>
      </c>
      <c r="Z1467" s="25">
        <v>1</v>
      </c>
      <c r="AA1467" s="9">
        <v>0</v>
      </c>
      <c r="AB1467" s="25">
        <v>1</v>
      </c>
      <c r="AC1467" s="17">
        <v>2000</v>
      </c>
      <c r="AD1467" s="27">
        <v>6.1000000000000004E-3</v>
      </c>
      <c r="AE1467" s="27">
        <v>4.2000000000000003E-2</v>
      </c>
      <c r="AF1467" s="27">
        <v>0.75869999999999993</v>
      </c>
      <c r="AG1467" s="34">
        <v>0.19309999999999999</v>
      </c>
      <c r="AH1467" s="119">
        <f t="shared" si="248"/>
        <v>0.72399999999999998</v>
      </c>
      <c r="AI1467" s="15">
        <v>0.27600000000000002</v>
      </c>
      <c r="AJ1467" s="30">
        <f t="shared" si="249"/>
        <v>0.46199999999999997</v>
      </c>
      <c r="AK1467" s="31">
        <v>0.53800000000000003</v>
      </c>
      <c r="AL1467" s="30">
        <v>0.28779979144942652</v>
      </c>
      <c r="AM1467" s="31">
        <f t="shared" si="250"/>
        <v>0.71220020855057342</v>
      </c>
      <c r="AN1467">
        <v>1</v>
      </c>
      <c r="AO1467" s="15">
        <v>0</v>
      </c>
      <c r="AP1467" t="s">
        <v>87</v>
      </c>
      <c r="AQ1467" s="15" t="s">
        <v>87</v>
      </c>
      <c r="AR1467" s="15" t="s">
        <v>210</v>
      </c>
      <c r="AS1467">
        <v>0</v>
      </c>
      <c r="AT1467">
        <v>0</v>
      </c>
      <c r="AU1467">
        <v>1</v>
      </c>
      <c r="AV1467">
        <v>0</v>
      </c>
      <c r="AW1467">
        <v>0</v>
      </c>
      <c r="AX1467">
        <v>0</v>
      </c>
      <c r="AY1467" s="15">
        <v>0</v>
      </c>
      <c r="AZ1467">
        <v>0</v>
      </c>
      <c r="BA1467">
        <v>1</v>
      </c>
      <c r="BB1467" s="15">
        <v>0</v>
      </c>
      <c r="BC1467">
        <v>570</v>
      </c>
      <c r="BD1467">
        <v>54</v>
      </c>
      <c r="BE1467" s="56">
        <v>0.623</v>
      </c>
      <c r="BF1467" s="56">
        <f t="shared" si="251"/>
        <v>38.706000000000003</v>
      </c>
      <c r="BG1467">
        <v>1</v>
      </c>
      <c r="BH1467">
        <v>0</v>
      </c>
      <c r="BI1467">
        <v>0</v>
      </c>
      <c r="BJ1467">
        <v>0</v>
      </c>
      <c r="BK1467">
        <v>0</v>
      </c>
      <c r="BL1467" s="15">
        <v>0</v>
      </c>
      <c r="BM1467">
        <v>0</v>
      </c>
      <c r="BN1467">
        <v>0</v>
      </c>
      <c r="BO1467">
        <v>1</v>
      </c>
      <c r="BP1467" s="15">
        <v>0</v>
      </c>
      <c r="BQ1467">
        <v>0</v>
      </c>
      <c r="BR1467">
        <v>0</v>
      </c>
      <c r="BS1467" s="15">
        <v>0</v>
      </c>
      <c r="BT1467">
        <v>0</v>
      </c>
      <c r="BU1467">
        <v>0</v>
      </c>
      <c r="BV1467">
        <v>1</v>
      </c>
      <c r="BW1467">
        <v>1</v>
      </c>
      <c r="BX1467">
        <v>0</v>
      </c>
      <c r="BY1467">
        <v>0</v>
      </c>
      <c r="BZ1467">
        <v>1</v>
      </c>
      <c r="CA1467">
        <v>0</v>
      </c>
      <c r="CB1467">
        <v>0</v>
      </c>
      <c r="CC1467">
        <v>0</v>
      </c>
      <c r="CD1467">
        <v>0</v>
      </c>
      <c r="CE1467" s="15">
        <v>0</v>
      </c>
      <c r="CF1467">
        <v>0.222</v>
      </c>
      <c r="CG1467">
        <v>171</v>
      </c>
      <c r="CH1467">
        <v>1</v>
      </c>
      <c r="CI1467">
        <v>0</v>
      </c>
      <c r="CJ1467">
        <v>26</v>
      </c>
      <c r="CK1467" s="28" t="s">
        <v>80</v>
      </c>
    </row>
    <row r="1468" spans="1:89" x14ac:dyDescent="0.35">
      <c r="A1468">
        <v>1467</v>
      </c>
      <c r="B1468">
        <v>91</v>
      </c>
      <c r="C1468" s="21" t="s">
        <v>260</v>
      </c>
      <c r="D1468" s="11">
        <v>4.5</v>
      </c>
      <c r="E1468" s="12">
        <v>0.5</v>
      </c>
      <c r="F1468" s="7">
        <f t="shared" si="247"/>
        <v>9</v>
      </c>
      <c r="G1468" s="8">
        <v>0</v>
      </c>
      <c r="H1468" s="9">
        <v>0</v>
      </c>
      <c r="I1468" s="9">
        <v>0</v>
      </c>
      <c r="J1468" s="9">
        <v>0</v>
      </c>
      <c r="K1468" s="9">
        <v>1</v>
      </c>
      <c r="L1468" s="8">
        <v>3289</v>
      </c>
      <c r="M1468" s="9">
        <v>5</v>
      </c>
      <c r="N1468" s="9">
        <f t="shared" si="241"/>
        <v>3283</v>
      </c>
      <c r="O1468" s="9">
        <f t="shared" si="242"/>
        <v>20</v>
      </c>
      <c r="P1468" s="7">
        <v>11.849</v>
      </c>
      <c r="Q1468" s="7">
        <v>21.198</v>
      </c>
      <c r="R1468" s="9">
        <v>1</v>
      </c>
      <c r="S1468" s="9">
        <v>0</v>
      </c>
      <c r="T1468" s="9">
        <v>0</v>
      </c>
      <c r="U1468" s="9">
        <v>0</v>
      </c>
      <c r="V1468" s="9">
        <v>1</v>
      </c>
      <c r="W1468" s="25">
        <v>0</v>
      </c>
      <c r="X1468" s="9">
        <v>0</v>
      </c>
      <c r="Y1468" s="9">
        <v>0</v>
      </c>
      <c r="Z1468" s="25">
        <v>1</v>
      </c>
      <c r="AA1468" s="9">
        <v>0</v>
      </c>
      <c r="AB1468" s="25">
        <v>1</v>
      </c>
      <c r="AC1468" s="17">
        <v>2002</v>
      </c>
      <c r="AD1468" s="27">
        <v>4.5999999999999999E-3</v>
      </c>
      <c r="AE1468" s="27">
        <v>4.1599999999999998E-2</v>
      </c>
      <c r="AF1468" s="27">
        <v>0.75180000000000002</v>
      </c>
      <c r="AG1468" s="34">
        <v>0.20200000000000001</v>
      </c>
      <c r="AH1468" s="119">
        <f t="shared" si="248"/>
        <v>0.70199999999999996</v>
      </c>
      <c r="AI1468" s="15">
        <v>0.29799999999999999</v>
      </c>
      <c r="AJ1468" s="30">
        <f t="shared" si="249"/>
        <v>0.47</v>
      </c>
      <c r="AK1468" s="31">
        <v>0.53</v>
      </c>
      <c r="AL1468" s="30">
        <v>0.31368421052631579</v>
      </c>
      <c r="AM1468" s="31">
        <f t="shared" si="250"/>
        <v>0.68631578947368421</v>
      </c>
      <c r="AN1468">
        <v>1</v>
      </c>
      <c r="AO1468" s="15">
        <v>0</v>
      </c>
      <c r="AP1468" t="s">
        <v>87</v>
      </c>
      <c r="AQ1468" s="15" t="s">
        <v>87</v>
      </c>
      <c r="AR1468" s="15" t="s">
        <v>210</v>
      </c>
      <c r="AS1468">
        <v>0</v>
      </c>
      <c r="AT1468">
        <v>0</v>
      </c>
      <c r="AU1468">
        <v>1</v>
      </c>
      <c r="AV1468">
        <v>0</v>
      </c>
      <c r="AW1468">
        <v>0</v>
      </c>
      <c r="AX1468">
        <v>0</v>
      </c>
      <c r="AY1468" s="15">
        <v>0</v>
      </c>
      <c r="AZ1468">
        <v>0</v>
      </c>
      <c r="BA1468">
        <v>1</v>
      </c>
      <c r="BB1468" s="15">
        <v>0</v>
      </c>
      <c r="BC1468">
        <v>679</v>
      </c>
      <c r="BD1468">
        <v>66</v>
      </c>
      <c r="BE1468" s="56">
        <v>0.60899999999999999</v>
      </c>
      <c r="BF1468" s="56">
        <f t="shared" si="251"/>
        <v>39.046999999999997</v>
      </c>
      <c r="BG1468">
        <v>1</v>
      </c>
      <c r="BH1468">
        <v>0</v>
      </c>
      <c r="BI1468">
        <v>0</v>
      </c>
      <c r="BJ1468">
        <v>0</v>
      </c>
      <c r="BK1468">
        <v>0</v>
      </c>
      <c r="BL1468" s="15">
        <v>0</v>
      </c>
      <c r="BM1468">
        <v>0</v>
      </c>
      <c r="BN1468">
        <v>0</v>
      </c>
      <c r="BO1468">
        <v>1</v>
      </c>
      <c r="BP1468" s="15">
        <v>0</v>
      </c>
      <c r="BQ1468">
        <v>0</v>
      </c>
      <c r="BR1468">
        <v>0</v>
      </c>
      <c r="BS1468" s="15">
        <v>0</v>
      </c>
      <c r="BT1468">
        <v>0</v>
      </c>
      <c r="BU1468">
        <v>0</v>
      </c>
      <c r="BV1468">
        <v>1</v>
      </c>
      <c r="BW1468">
        <v>1</v>
      </c>
      <c r="BX1468">
        <v>0</v>
      </c>
      <c r="BY1468">
        <v>0</v>
      </c>
      <c r="BZ1468">
        <v>1</v>
      </c>
      <c r="CA1468">
        <v>0</v>
      </c>
      <c r="CB1468">
        <v>0</v>
      </c>
      <c r="CC1468">
        <v>0</v>
      </c>
      <c r="CD1468">
        <v>0</v>
      </c>
      <c r="CE1468" s="15">
        <v>0</v>
      </c>
      <c r="CF1468">
        <v>0.222</v>
      </c>
      <c r="CG1468">
        <v>171</v>
      </c>
      <c r="CH1468">
        <v>1</v>
      </c>
      <c r="CI1468">
        <v>0</v>
      </c>
      <c r="CJ1468">
        <v>26</v>
      </c>
      <c r="CK1468" s="28" t="s">
        <v>80</v>
      </c>
    </row>
    <row r="1469" spans="1:89" x14ac:dyDescent="0.35">
      <c r="A1469">
        <v>1468</v>
      </c>
      <c r="B1469">
        <v>91</v>
      </c>
      <c r="C1469" s="21" t="s">
        <v>260</v>
      </c>
      <c r="D1469" s="11">
        <v>7.9</v>
      </c>
      <c r="E1469" s="12">
        <v>0.7</v>
      </c>
      <c r="F1469" s="7">
        <f t="shared" si="247"/>
        <v>11.285714285714286</v>
      </c>
      <c r="G1469" s="8">
        <v>0</v>
      </c>
      <c r="H1469" s="9">
        <v>0</v>
      </c>
      <c r="I1469" s="9">
        <v>0</v>
      </c>
      <c r="J1469" s="9">
        <v>0</v>
      </c>
      <c r="K1469" s="9">
        <v>1</v>
      </c>
      <c r="L1469" s="8">
        <v>3413</v>
      </c>
      <c r="M1469" s="9">
        <v>14</v>
      </c>
      <c r="N1469" s="9">
        <f t="shared" si="241"/>
        <v>3398</v>
      </c>
      <c r="O1469" s="9">
        <f t="shared" si="242"/>
        <v>20</v>
      </c>
      <c r="P1469" s="7">
        <v>11.773999999999999</v>
      </c>
      <c r="Q1469" s="7">
        <v>20.407</v>
      </c>
      <c r="R1469" s="9">
        <v>1</v>
      </c>
      <c r="S1469" s="9">
        <v>0</v>
      </c>
      <c r="T1469" s="9">
        <v>0</v>
      </c>
      <c r="U1469" s="9">
        <v>0</v>
      </c>
      <c r="V1469" s="9">
        <v>1</v>
      </c>
      <c r="W1469" s="25">
        <v>0</v>
      </c>
      <c r="X1469" s="9">
        <v>0</v>
      </c>
      <c r="Y1469" s="9">
        <v>0</v>
      </c>
      <c r="Z1469" s="25">
        <v>1</v>
      </c>
      <c r="AA1469" s="9">
        <v>0</v>
      </c>
      <c r="AB1469" s="25">
        <v>1</v>
      </c>
      <c r="AC1469" s="17">
        <v>1996</v>
      </c>
      <c r="AD1469" s="27">
        <v>9.4000000000000004E-3</v>
      </c>
      <c r="AE1469" s="27">
        <v>8.9700000000000002E-2</v>
      </c>
      <c r="AF1469" s="27">
        <v>0.68440000000000001</v>
      </c>
      <c r="AG1469" s="34">
        <v>0.2165</v>
      </c>
      <c r="AH1469" s="119">
        <f t="shared" si="248"/>
        <v>0.72199999999999998</v>
      </c>
      <c r="AI1469" s="15">
        <v>0.27800000000000002</v>
      </c>
      <c r="AJ1469" s="30">
        <f t="shared" si="249"/>
        <v>0.495</v>
      </c>
      <c r="AK1469" s="31">
        <v>0.505</v>
      </c>
      <c r="AL1469" s="30">
        <v>0.33943833943833951</v>
      </c>
      <c r="AM1469" s="31">
        <f t="shared" si="250"/>
        <v>0.66056166056166044</v>
      </c>
      <c r="AN1469">
        <v>1</v>
      </c>
      <c r="AO1469" s="15">
        <v>0</v>
      </c>
      <c r="AP1469" t="s">
        <v>87</v>
      </c>
      <c r="AQ1469" s="15" t="s">
        <v>87</v>
      </c>
      <c r="AR1469" s="15" t="s">
        <v>209</v>
      </c>
      <c r="AS1469">
        <v>0</v>
      </c>
      <c r="AT1469">
        <v>0</v>
      </c>
      <c r="AU1469">
        <v>1</v>
      </c>
      <c r="AV1469">
        <v>0</v>
      </c>
      <c r="AW1469">
        <v>0</v>
      </c>
      <c r="AX1469">
        <v>0</v>
      </c>
      <c r="AY1469" s="15">
        <v>0</v>
      </c>
      <c r="AZ1469">
        <v>1</v>
      </c>
      <c r="BA1469">
        <v>0</v>
      </c>
      <c r="BB1469" s="15">
        <v>0</v>
      </c>
      <c r="BC1469">
        <v>1836</v>
      </c>
      <c r="BD1469">
        <v>62</v>
      </c>
      <c r="BE1469" s="56">
        <v>0.79</v>
      </c>
      <c r="BF1469" s="56">
        <f t="shared" si="251"/>
        <v>38.180999999999997</v>
      </c>
      <c r="BG1469">
        <v>1</v>
      </c>
      <c r="BH1469">
        <v>0</v>
      </c>
      <c r="BI1469">
        <v>0</v>
      </c>
      <c r="BJ1469">
        <v>0</v>
      </c>
      <c r="BK1469">
        <v>0</v>
      </c>
      <c r="BL1469" s="15">
        <v>0</v>
      </c>
      <c r="BM1469">
        <v>0</v>
      </c>
      <c r="BN1469">
        <v>0</v>
      </c>
      <c r="BO1469">
        <v>1</v>
      </c>
      <c r="BP1469" s="15">
        <v>0</v>
      </c>
      <c r="BQ1469">
        <v>0</v>
      </c>
      <c r="BR1469">
        <v>0</v>
      </c>
      <c r="BS1469" s="15">
        <v>0</v>
      </c>
      <c r="BT1469">
        <v>0</v>
      </c>
      <c r="BU1469">
        <v>0</v>
      </c>
      <c r="BV1469">
        <v>1</v>
      </c>
      <c r="BW1469">
        <v>1</v>
      </c>
      <c r="BX1469">
        <v>0</v>
      </c>
      <c r="BY1469">
        <v>0</v>
      </c>
      <c r="BZ1469">
        <v>1</v>
      </c>
      <c r="CA1469">
        <v>0</v>
      </c>
      <c r="CB1469">
        <v>0</v>
      </c>
      <c r="CC1469">
        <v>1</v>
      </c>
      <c r="CD1469">
        <v>0</v>
      </c>
      <c r="CE1469" s="15">
        <v>0</v>
      </c>
      <c r="CF1469">
        <v>0.222</v>
      </c>
      <c r="CG1469">
        <v>171</v>
      </c>
      <c r="CH1469">
        <v>1</v>
      </c>
      <c r="CI1469">
        <v>0</v>
      </c>
      <c r="CJ1469">
        <v>26</v>
      </c>
      <c r="CK1469" s="28" t="s">
        <v>80</v>
      </c>
    </row>
    <row r="1470" spans="1:89" x14ac:dyDescent="0.35">
      <c r="A1470">
        <v>1469</v>
      </c>
      <c r="B1470">
        <v>91</v>
      </c>
      <c r="C1470" s="21" t="s">
        <v>260</v>
      </c>
      <c r="D1470" s="11">
        <v>9.1</v>
      </c>
      <c r="E1470" s="12">
        <v>0.6</v>
      </c>
      <c r="F1470" s="7">
        <f t="shared" si="247"/>
        <v>15.166666666666666</v>
      </c>
      <c r="G1470" s="8">
        <v>0</v>
      </c>
      <c r="H1470" s="9">
        <v>0</v>
      </c>
      <c r="I1470" s="9">
        <v>0</v>
      </c>
      <c r="J1470" s="9">
        <v>0</v>
      </c>
      <c r="K1470" s="9">
        <v>1</v>
      </c>
      <c r="L1470" s="8">
        <v>3275</v>
      </c>
      <c r="M1470" s="9">
        <v>14</v>
      </c>
      <c r="N1470" s="9">
        <f t="shared" si="241"/>
        <v>3260</v>
      </c>
      <c r="O1470" s="9">
        <f t="shared" si="242"/>
        <v>20</v>
      </c>
      <c r="P1470" s="7">
        <v>11.879</v>
      </c>
      <c r="Q1470" s="7">
        <v>20.431000000000001</v>
      </c>
      <c r="R1470" s="9">
        <v>1</v>
      </c>
      <c r="S1470" s="9">
        <v>0</v>
      </c>
      <c r="T1470" s="9">
        <v>0</v>
      </c>
      <c r="U1470" s="9">
        <v>0</v>
      </c>
      <c r="V1470" s="9">
        <v>1</v>
      </c>
      <c r="W1470" s="25">
        <v>0</v>
      </c>
      <c r="X1470" s="9">
        <v>0</v>
      </c>
      <c r="Y1470" s="9">
        <v>0</v>
      </c>
      <c r="Z1470" s="25">
        <v>1</v>
      </c>
      <c r="AA1470" s="9">
        <v>0</v>
      </c>
      <c r="AB1470" s="25">
        <v>1</v>
      </c>
      <c r="AC1470" s="17">
        <v>1998</v>
      </c>
      <c r="AD1470" s="27">
        <v>5.7000000000000002E-3</v>
      </c>
      <c r="AE1470" s="27">
        <v>7.7600000000000002E-2</v>
      </c>
      <c r="AF1470" s="27">
        <v>0.70040000000000002</v>
      </c>
      <c r="AG1470" s="34">
        <v>0.21629999999999999</v>
      </c>
      <c r="AH1470" s="119">
        <f t="shared" si="248"/>
        <v>0.70500000000000007</v>
      </c>
      <c r="AI1470" s="15">
        <v>0.29499999999999998</v>
      </c>
      <c r="AJ1470" s="30">
        <f t="shared" si="249"/>
        <v>0.499</v>
      </c>
      <c r="AK1470" s="31">
        <v>0.501</v>
      </c>
      <c r="AL1470" s="30">
        <v>0.36330049261083741</v>
      </c>
      <c r="AM1470" s="31">
        <f t="shared" si="250"/>
        <v>0.63669950738916259</v>
      </c>
      <c r="AN1470">
        <v>1</v>
      </c>
      <c r="AO1470" s="15">
        <v>0</v>
      </c>
      <c r="AP1470" t="s">
        <v>87</v>
      </c>
      <c r="AQ1470" s="15" t="s">
        <v>87</v>
      </c>
      <c r="AR1470" s="15" t="s">
        <v>209</v>
      </c>
      <c r="AS1470">
        <v>0</v>
      </c>
      <c r="AT1470">
        <v>0</v>
      </c>
      <c r="AU1470">
        <v>1</v>
      </c>
      <c r="AV1470">
        <v>0</v>
      </c>
      <c r="AW1470">
        <v>0</v>
      </c>
      <c r="AX1470">
        <v>0</v>
      </c>
      <c r="AY1470" s="15">
        <v>0</v>
      </c>
      <c r="AZ1470">
        <v>1</v>
      </c>
      <c r="BA1470">
        <v>0</v>
      </c>
      <c r="BB1470" s="15">
        <v>0</v>
      </c>
      <c r="BC1470">
        <v>1867</v>
      </c>
      <c r="BD1470">
        <v>134</v>
      </c>
      <c r="BE1470" s="56">
        <v>0.79</v>
      </c>
      <c r="BF1470" s="56">
        <f t="shared" si="251"/>
        <v>38.31</v>
      </c>
      <c r="BG1470">
        <v>1</v>
      </c>
      <c r="BH1470">
        <v>0</v>
      </c>
      <c r="BI1470">
        <v>0</v>
      </c>
      <c r="BJ1470">
        <v>0</v>
      </c>
      <c r="BK1470">
        <v>0</v>
      </c>
      <c r="BL1470" s="15">
        <v>0</v>
      </c>
      <c r="BM1470">
        <v>0</v>
      </c>
      <c r="BN1470">
        <v>0</v>
      </c>
      <c r="BO1470">
        <v>1</v>
      </c>
      <c r="BP1470" s="15">
        <v>0</v>
      </c>
      <c r="BQ1470">
        <v>0</v>
      </c>
      <c r="BR1470">
        <v>0</v>
      </c>
      <c r="BS1470" s="15">
        <v>0</v>
      </c>
      <c r="BT1470">
        <v>0</v>
      </c>
      <c r="BU1470">
        <v>0</v>
      </c>
      <c r="BV1470">
        <v>1</v>
      </c>
      <c r="BW1470">
        <v>1</v>
      </c>
      <c r="BX1470">
        <v>0</v>
      </c>
      <c r="BY1470">
        <v>0</v>
      </c>
      <c r="BZ1470">
        <v>1</v>
      </c>
      <c r="CA1470">
        <v>0</v>
      </c>
      <c r="CB1470">
        <v>0</v>
      </c>
      <c r="CC1470">
        <v>1</v>
      </c>
      <c r="CD1470">
        <v>0</v>
      </c>
      <c r="CE1470" s="15">
        <v>0</v>
      </c>
      <c r="CF1470">
        <v>0.222</v>
      </c>
      <c r="CG1470">
        <v>171</v>
      </c>
      <c r="CH1470">
        <v>1</v>
      </c>
      <c r="CI1470">
        <v>0</v>
      </c>
      <c r="CJ1470">
        <v>26</v>
      </c>
      <c r="CK1470" s="28" t="s">
        <v>80</v>
      </c>
    </row>
    <row r="1471" spans="1:89" x14ac:dyDescent="0.35">
      <c r="A1471">
        <v>1470</v>
      </c>
      <c r="B1471">
        <v>91</v>
      </c>
      <c r="C1471" s="21" t="s">
        <v>260</v>
      </c>
      <c r="D1471" s="11">
        <v>9.4</v>
      </c>
      <c r="E1471" s="12">
        <v>0.7</v>
      </c>
      <c r="F1471" s="7">
        <f t="shared" si="247"/>
        <v>13.428571428571431</v>
      </c>
      <c r="G1471" s="8">
        <v>0</v>
      </c>
      <c r="H1471" s="9">
        <v>0</v>
      </c>
      <c r="I1471" s="9">
        <v>0</v>
      </c>
      <c r="J1471" s="9">
        <v>0</v>
      </c>
      <c r="K1471" s="9">
        <v>1</v>
      </c>
      <c r="L1471" s="8">
        <v>3139</v>
      </c>
      <c r="M1471" s="9">
        <v>14</v>
      </c>
      <c r="N1471" s="9">
        <f t="shared" si="241"/>
        <v>3124</v>
      </c>
      <c r="O1471" s="9">
        <f t="shared" si="242"/>
        <v>20</v>
      </c>
      <c r="P1471" s="7">
        <v>11.911</v>
      </c>
      <c r="Q1471" s="7">
        <v>20.562000000000001</v>
      </c>
      <c r="R1471" s="9">
        <v>1</v>
      </c>
      <c r="S1471" s="9">
        <v>0</v>
      </c>
      <c r="T1471" s="9">
        <v>0</v>
      </c>
      <c r="U1471" s="9">
        <v>0</v>
      </c>
      <c r="V1471" s="9">
        <v>1</v>
      </c>
      <c r="W1471" s="25">
        <v>0</v>
      </c>
      <c r="X1471" s="9">
        <v>0</v>
      </c>
      <c r="Y1471" s="9">
        <v>0</v>
      </c>
      <c r="Z1471" s="25">
        <v>1</v>
      </c>
      <c r="AA1471" s="9">
        <v>0</v>
      </c>
      <c r="AB1471" s="25">
        <v>1</v>
      </c>
      <c r="AC1471" s="17">
        <v>2000</v>
      </c>
      <c r="AD1471" s="27">
        <v>3.0999999999999999E-3</v>
      </c>
      <c r="AE1471" s="27">
        <v>6.9599999999999995E-2</v>
      </c>
      <c r="AF1471" s="27">
        <v>0.71830000000000005</v>
      </c>
      <c r="AG1471" s="34">
        <v>0.20899999999999999</v>
      </c>
      <c r="AH1471" s="119">
        <f t="shared" si="248"/>
        <v>0.66300000000000003</v>
      </c>
      <c r="AI1471" s="15">
        <v>0.33700000000000002</v>
      </c>
      <c r="AJ1471" s="30">
        <f t="shared" si="249"/>
        <v>0.50900000000000001</v>
      </c>
      <c r="AK1471" s="31">
        <v>0.49099999999999999</v>
      </c>
      <c r="AL1471" s="30">
        <v>0.40947752126366949</v>
      </c>
      <c r="AM1471" s="31">
        <f t="shared" si="250"/>
        <v>0.59052247873633057</v>
      </c>
      <c r="AN1471">
        <v>1</v>
      </c>
      <c r="AO1471" s="15">
        <v>0</v>
      </c>
      <c r="AP1471" t="s">
        <v>87</v>
      </c>
      <c r="AQ1471" s="15" t="s">
        <v>87</v>
      </c>
      <c r="AR1471" s="15" t="s">
        <v>209</v>
      </c>
      <c r="AS1471">
        <v>0</v>
      </c>
      <c r="AT1471">
        <v>0</v>
      </c>
      <c r="AU1471">
        <v>1</v>
      </c>
      <c r="AV1471">
        <v>0</v>
      </c>
      <c r="AW1471">
        <v>0</v>
      </c>
      <c r="AX1471">
        <v>0</v>
      </c>
      <c r="AY1471" s="15">
        <v>0</v>
      </c>
      <c r="AZ1471">
        <v>1</v>
      </c>
      <c r="BA1471">
        <v>0</v>
      </c>
      <c r="BB1471" s="15">
        <v>0</v>
      </c>
      <c r="BC1471">
        <v>1958</v>
      </c>
      <c r="BD1471">
        <v>377</v>
      </c>
      <c r="BE1471" s="56">
        <v>0.72199999999999998</v>
      </c>
      <c r="BF1471" s="56">
        <f t="shared" si="251"/>
        <v>38.472999999999999</v>
      </c>
      <c r="BG1471">
        <v>1</v>
      </c>
      <c r="BH1471">
        <v>0</v>
      </c>
      <c r="BI1471">
        <v>0</v>
      </c>
      <c r="BJ1471">
        <v>0</v>
      </c>
      <c r="BK1471">
        <v>0</v>
      </c>
      <c r="BL1471" s="15">
        <v>0</v>
      </c>
      <c r="BM1471">
        <v>0</v>
      </c>
      <c r="BN1471">
        <v>0</v>
      </c>
      <c r="BO1471">
        <v>1</v>
      </c>
      <c r="BP1471" s="15">
        <v>0</v>
      </c>
      <c r="BQ1471">
        <v>0</v>
      </c>
      <c r="BR1471">
        <v>0</v>
      </c>
      <c r="BS1471" s="15">
        <v>0</v>
      </c>
      <c r="BT1471">
        <v>0</v>
      </c>
      <c r="BU1471">
        <v>0</v>
      </c>
      <c r="BV1471">
        <v>1</v>
      </c>
      <c r="BW1471">
        <v>1</v>
      </c>
      <c r="BX1471">
        <v>0</v>
      </c>
      <c r="BY1471">
        <v>0</v>
      </c>
      <c r="BZ1471">
        <v>1</v>
      </c>
      <c r="CA1471">
        <v>0</v>
      </c>
      <c r="CB1471">
        <v>0</v>
      </c>
      <c r="CC1471">
        <v>1</v>
      </c>
      <c r="CD1471">
        <v>0</v>
      </c>
      <c r="CE1471" s="15">
        <v>0</v>
      </c>
      <c r="CF1471">
        <v>0.222</v>
      </c>
      <c r="CG1471">
        <v>171</v>
      </c>
      <c r="CH1471">
        <v>1</v>
      </c>
      <c r="CI1471">
        <v>0</v>
      </c>
      <c r="CJ1471">
        <v>26</v>
      </c>
      <c r="CK1471" s="28" t="s">
        <v>80</v>
      </c>
    </row>
    <row r="1472" spans="1:89" x14ac:dyDescent="0.35">
      <c r="A1472">
        <v>1471</v>
      </c>
      <c r="B1472">
        <v>91</v>
      </c>
      <c r="C1472" s="21" t="s">
        <v>260</v>
      </c>
      <c r="D1472" s="11">
        <v>9.6999999999999993</v>
      </c>
      <c r="E1472" s="12">
        <v>0.6</v>
      </c>
      <c r="F1472" s="7">
        <f t="shared" si="247"/>
        <v>16.166666666666668</v>
      </c>
      <c r="G1472" s="8">
        <v>0</v>
      </c>
      <c r="H1472" s="9">
        <v>0</v>
      </c>
      <c r="I1472" s="9">
        <v>0</v>
      </c>
      <c r="J1472" s="9">
        <v>0</v>
      </c>
      <c r="K1472" s="9">
        <v>1</v>
      </c>
      <c r="L1472" s="8">
        <v>3284</v>
      </c>
      <c r="M1472" s="9">
        <v>14</v>
      </c>
      <c r="N1472" s="9">
        <f t="shared" si="241"/>
        <v>3269</v>
      </c>
      <c r="O1472" s="9">
        <f t="shared" si="242"/>
        <v>20</v>
      </c>
      <c r="P1472" s="7">
        <v>12.417</v>
      </c>
      <c r="Q1472" s="7">
        <v>20.997</v>
      </c>
      <c r="R1472" s="9">
        <v>1</v>
      </c>
      <c r="S1472" s="9">
        <v>0</v>
      </c>
      <c r="T1472" s="9">
        <v>0</v>
      </c>
      <c r="U1472" s="9">
        <v>0</v>
      </c>
      <c r="V1472" s="9">
        <v>1</v>
      </c>
      <c r="W1472" s="25">
        <v>0</v>
      </c>
      <c r="X1472" s="9">
        <v>0</v>
      </c>
      <c r="Y1472" s="9">
        <v>0</v>
      </c>
      <c r="Z1472" s="25">
        <v>1</v>
      </c>
      <c r="AA1472" s="9">
        <v>0</v>
      </c>
      <c r="AB1472" s="25">
        <v>1</v>
      </c>
      <c r="AC1472" s="17">
        <v>2002</v>
      </c>
      <c r="AD1472" s="27">
        <v>2.0999999999999999E-3</v>
      </c>
      <c r="AE1472" s="27">
        <v>6.9800000000000001E-2</v>
      </c>
      <c r="AF1472" s="27">
        <v>0.69950000000000001</v>
      </c>
      <c r="AG1472" s="34">
        <v>0.2286</v>
      </c>
      <c r="AH1472" s="119">
        <f t="shared" si="248"/>
        <v>0.59000000000000008</v>
      </c>
      <c r="AI1472" s="15">
        <v>0.41</v>
      </c>
      <c r="AJ1472" s="30">
        <f t="shared" si="249"/>
        <v>0.497</v>
      </c>
      <c r="AK1472" s="31">
        <v>0.503</v>
      </c>
      <c r="AL1472" s="30">
        <v>0.46750285062713792</v>
      </c>
      <c r="AM1472" s="31">
        <f t="shared" si="250"/>
        <v>0.53249714937286208</v>
      </c>
      <c r="AN1472">
        <v>1</v>
      </c>
      <c r="AO1472" s="15">
        <v>0</v>
      </c>
      <c r="AP1472" t="s">
        <v>87</v>
      </c>
      <c r="AQ1472" s="15" t="s">
        <v>87</v>
      </c>
      <c r="AR1472" s="15" t="s">
        <v>209</v>
      </c>
      <c r="AS1472">
        <v>0</v>
      </c>
      <c r="AT1472">
        <v>0</v>
      </c>
      <c r="AU1472">
        <v>1</v>
      </c>
      <c r="AV1472">
        <v>0</v>
      </c>
      <c r="AW1472">
        <v>0</v>
      </c>
      <c r="AX1472">
        <v>0</v>
      </c>
      <c r="AY1472" s="15">
        <v>0</v>
      </c>
      <c r="AZ1472">
        <v>1</v>
      </c>
      <c r="BA1472">
        <v>0</v>
      </c>
      <c r="BB1472" s="15">
        <v>0</v>
      </c>
      <c r="BC1472">
        <v>2337</v>
      </c>
      <c r="BD1472">
        <v>814</v>
      </c>
      <c r="BE1472" s="56">
        <v>0.70699999999999996</v>
      </c>
      <c r="BF1472" s="56">
        <f t="shared" si="251"/>
        <v>39.414000000000001</v>
      </c>
      <c r="BG1472">
        <v>1</v>
      </c>
      <c r="BH1472">
        <v>0</v>
      </c>
      <c r="BI1472">
        <v>0</v>
      </c>
      <c r="BJ1472">
        <v>0</v>
      </c>
      <c r="BK1472">
        <v>0</v>
      </c>
      <c r="BL1472" s="15">
        <v>0</v>
      </c>
      <c r="BM1472">
        <v>0</v>
      </c>
      <c r="BN1472">
        <v>0</v>
      </c>
      <c r="BO1472">
        <v>1</v>
      </c>
      <c r="BP1472" s="15">
        <v>0</v>
      </c>
      <c r="BQ1472">
        <v>0</v>
      </c>
      <c r="BR1472">
        <v>0</v>
      </c>
      <c r="BS1472" s="15">
        <v>0</v>
      </c>
      <c r="BT1472">
        <v>0</v>
      </c>
      <c r="BU1472">
        <v>0</v>
      </c>
      <c r="BV1472">
        <v>1</v>
      </c>
      <c r="BW1472">
        <v>1</v>
      </c>
      <c r="BX1472">
        <v>0</v>
      </c>
      <c r="BY1472">
        <v>0</v>
      </c>
      <c r="BZ1472">
        <v>1</v>
      </c>
      <c r="CA1472">
        <v>0</v>
      </c>
      <c r="CB1472">
        <v>0</v>
      </c>
      <c r="CC1472">
        <v>1</v>
      </c>
      <c r="CD1472">
        <v>0</v>
      </c>
      <c r="CE1472" s="15">
        <v>0</v>
      </c>
      <c r="CF1472">
        <v>0.222</v>
      </c>
      <c r="CG1472">
        <v>171</v>
      </c>
      <c r="CH1472">
        <v>1</v>
      </c>
      <c r="CI1472">
        <v>0</v>
      </c>
      <c r="CJ1472">
        <v>26</v>
      </c>
      <c r="CK1472" s="28" t="s">
        <v>80</v>
      </c>
    </row>
    <row r="1473" spans="1:89" x14ac:dyDescent="0.35">
      <c r="A1473">
        <v>1472</v>
      </c>
      <c r="B1473">
        <v>91</v>
      </c>
      <c r="C1473" s="21" t="s">
        <v>260</v>
      </c>
      <c r="D1473" s="11">
        <v>3.6</v>
      </c>
      <c r="E1473" s="12">
        <v>0.5</v>
      </c>
      <c r="F1473" s="7">
        <f t="shared" si="247"/>
        <v>7.2</v>
      </c>
      <c r="G1473" s="8">
        <v>0</v>
      </c>
      <c r="H1473" s="9">
        <v>0</v>
      </c>
      <c r="I1473" s="9">
        <v>0</v>
      </c>
      <c r="J1473" s="9">
        <v>0</v>
      </c>
      <c r="K1473" s="9">
        <v>1</v>
      </c>
      <c r="L1473" s="8">
        <v>2932</v>
      </c>
      <c r="M1473" s="9">
        <v>14</v>
      </c>
      <c r="N1473" s="9">
        <f t="shared" si="241"/>
        <v>2917</v>
      </c>
      <c r="O1473" s="9">
        <f t="shared" si="242"/>
        <v>20</v>
      </c>
      <c r="P1473" s="7">
        <v>11.612</v>
      </c>
      <c r="Q1473" s="7">
        <v>21.088000000000001</v>
      </c>
      <c r="R1473" s="9">
        <v>1</v>
      </c>
      <c r="S1473" s="9">
        <v>0</v>
      </c>
      <c r="T1473" s="9">
        <v>0</v>
      </c>
      <c r="U1473" s="9">
        <v>0</v>
      </c>
      <c r="V1473" s="9">
        <v>1</v>
      </c>
      <c r="W1473" s="25">
        <v>0</v>
      </c>
      <c r="X1473" s="9">
        <v>0</v>
      </c>
      <c r="Y1473" s="9">
        <v>0</v>
      </c>
      <c r="Z1473" s="25">
        <v>1</v>
      </c>
      <c r="AA1473" s="9">
        <v>0</v>
      </c>
      <c r="AB1473" s="25">
        <v>1</v>
      </c>
      <c r="AC1473" s="17">
        <v>1997</v>
      </c>
      <c r="AD1473" s="27">
        <v>1.0200000000000001E-2</v>
      </c>
      <c r="AE1473" s="27">
        <v>6.7500000000000004E-2</v>
      </c>
      <c r="AF1473" s="27">
        <v>0.74440000000000006</v>
      </c>
      <c r="AG1473" s="34">
        <v>0.1779</v>
      </c>
      <c r="AH1473" s="119">
        <f t="shared" si="248"/>
        <v>0.77600000000000002</v>
      </c>
      <c r="AI1473" s="15">
        <v>0.224</v>
      </c>
      <c r="AJ1473" s="30">
        <f t="shared" si="249"/>
        <v>0.46299999999999997</v>
      </c>
      <c r="AK1473" s="31">
        <v>0.53700000000000003</v>
      </c>
      <c r="AL1473" s="30">
        <v>0.23140495867768601</v>
      </c>
      <c r="AM1473" s="31">
        <f t="shared" si="250"/>
        <v>0.76859504132231393</v>
      </c>
      <c r="AN1473">
        <v>1</v>
      </c>
      <c r="AO1473" s="15">
        <v>0</v>
      </c>
      <c r="AP1473" t="s">
        <v>87</v>
      </c>
      <c r="AQ1473" s="15" t="s">
        <v>87</v>
      </c>
      <c r="AR1473" s="15" t="s">
        <v>210</v>
      </c>
      <c r="AS1473">
        <v>0</v>
      </c>
      <c r="AT1473">
        <v>0</v>
      </c>
      <c r="AU1473">
        <v>1</v>
      </c>
      <c r="AV1473">
        <v>0</v>
      </c>
      <c r="AW1473">
        <v>0</v>
      </c>
      <c r="AX1473">
        <v>0</v>
      </c>
      <c r="AY1473" s="15">
        <v>0</v>
      </c>
      <c r="AZ1473">
        <v>0</v>
      </c>
      <c r="BA1473">
        <v>1</v>
      </c>
      <c r="BB1473" s="15">
        <v>0</v>
      </c>
      <c r="BC1473">
        <v>543</v>
      </c>
      <c r="BD1473">
        <v>34</v>
      </c>
      <c r="BE1473" s="56">
        <v>0.61</v>
      </c>
      <c r="BF1473" s="56">
        <f t="shared" si="251"/>
        <v>38.700000000000003</v>
      </c>
      <c r="BG1473">
        <v>1</v>
      </c>
      <c r="BH1473">
        <v>0</v>
      </c>
      <c r="BI1473">
        <v>0</v>
      </c>
      <c r="BJ1473">
        <v>0</v>
      </c>
      <c r="BK1473">
        <v>0</v>
      </c>
      <c r="BL1473" s="15">
        <v>0</v>
      </c>
      <c r="BM1473">
        <v>0</v>
      </c>
      <c r="BN1473">
        <v>0</v>
      </c>
      <c r="BO1473">
        <v>1</v>
      </c>
      <c r="BP1473" s="15">
        <v>0</v>
      </c>
      <c r="BQ1473">
        <v>0</v>
      </c>
      <c r="BR1473">
        <v>0</v>
      </c>
      <c r="BS1473" s="15">
        <v>0</v>
      </c>
      <c r="BT1473">
        <v>0</v>
      </c>
      <c r="BU1473">
        <v>0</v>
      </c>
      <c r="BV1473">
        <v>1</v>
      </c>
      <c r="BW1473">
        <v>1</v>
      </c>
      <c r="BX1473">
        <v>0</v>
      </c>
      <c r="BY1473">
        <v>0</v>
      </c>
      <c r="BZ1473">
        <v>1</v>
      </c>
      <c r="CA1473">
        <v>0</v>
      </c>
      <c r="CB1473">
        <v>0</v>
      </c>
      <c r="CC1473">
        <v>1</v>
      </c>
      <c r="CD1473">
        <v>0</v>
      </c>
      <c r="CE1473" s="15">
        <v>0</v>
      </c>
      <c r="CF1473">
        <v>0.222</v>
      </c>
      <c r="CG1473">
        <v>171</v>
      </c>
      <c r="CH1473">
        <v>1</v>
      </c>
      <c r="CI1473">
        <v>0</v>
      </c>
      <c r="CJ1473">
        <v>26</v>
      </c>
      <c r="CK1473" s="28" t="s">
        <v>80</v>
      </c>
    </row>
    <row r="1474" spans="1:89" x14ac:dyDescent="0.35">
      <c r="A1474">
        <v>1473</v>
      </c>
      <c r="B1474">
        <v>91</v>
      </c>
      <c r="C1474" s="21" t="s">
        <v>260</v>
      </c>
      <c r="D1474" s="11">
        <v>4</v>
      </c>
      <c r="E1474" s="12">
        <v>0.5</v>
      </c>
      <c r="F1474" s="7">
        <f t="shared" si="247"/>
        <v>8</v>
      </c>
      <c r="G1474" s="8">
        <v>0</v>
      </c>
      <c r="H1474" s="9">
        <v>0</v>
      </c>
      <c r="I1474" s="9">
        <v>0</v>
      </c>
      <c r="J1474" s="9">
        <v>0</v>
      </c>
      <c r="K1474" s="9">
        <v>1</v>
      </c>
      <c r="L1474" s="8">
        <v>2802</v>
      </c>
      <c r="M1474" s="9">
        <v>14</v>
      </c>
      <c r="N1474" s="9">
        <f t="shared" ref="N1474:N1537" si="252">L1474-M1474-1</f>
        <v>2787</v>
      </c>
      <c r="O1474" s="9">
        <f t="shared" ref="O1474:O1537" si="253">COUNTIF(B:B,B1474)</f>
        <v>20</v>
      </c>
      <c r="P1474" s="7">
        <v>11.688000000000001</v>
      </c>
      <c r="Q1474" s="7">
        <v>21.183</v>
      </c>
      <c r="R1474" s="9">
        <v>1</v>
      </c>
      <c r="S1474" s="9">
        <v>0</v>
      </c>
      <c r="T1474" s="9">
        <v>0</v>
      </c>
      <c r="U1474" s="9">
        <v>0</v>
      </c>
      <c r="V1474" s="9">
        <v>1</v>
      </c>
      <c r="W1474" s="25">
        <v>0</v>
      </c>
      <c r="X1474" s="9">
        <v>0</v>
      </c>
      <c r="Y1474" s="9">
        <v>0</v>
      </c>
      <c r="Z1474" s="25">
        <v>1</v>
      </c>
      <c r="AA1474" s="9">
        <v>0</v>
      </c>
      <c r="AB1474" s="25">
        <v>1</v>
      </c>
      <c r="AC1474" s="17">
        <v>1998</v>
      </c>
      <c r="AD1474" s="27">
        <v>6.7000000000000002E-3</v>
      </c>
      <c r="AE1474" s="27">
        <v>5.8899999999999987E-2</v>
      </c>
      <c r="AF1474" s="27">
        <v>0.75309999999999999</v>
      </c>
      <c r="AG1474" s="34">
        <v>0.18129999999999999</v>
      </c>
      <c r="AH1474" s="119">
        <f t="shared" si="248"/>
        <v>0.75800000000000001</v>
      </c>
      <c r="AI1474" s="15">
        <v>0.24199999999999999</v>
      </c>
      <c r="AJ1474" s="30">
        <f t="shared" si="249"/>
        <v>0.46099999999999997</v>
      </c>
      <c r="AK1474" s="31">
        <v>0.53900000000000003</v>
      </c>
      <c r="AL1474" s="30">
        <v>0.25077720207253879</v>
      </c>
      <c r="AM1474" s="31">
        <f t="shared" si="250"/>
        <v>0.74922279792746127</v>
      </c>
      <c r="AN1474">
        <v>1</v>
      </c>
      <c r="AO1474" s="15">
        <v>0</v>
      </c>
      <c r="AP1474" t="s">
        <v>87</v>
      </c>
      <c r="AQ1474" s="15" t="s">
        <v>87</v>
      </c>
      <c r="AR1474" s="15" t="s">
        <v>210</v>
      </c>
      <c r="AS1474">
        <v>0</v>
      </c>
      <c r="AT1474">
        <v>0</v>
      </c>
      <c r="AU1474">
        <v>1</v>
      </c>
      <c r="AV1474">
        <v>0</v>
      </c>
      <c r="AW1474">
        <v>0</v>
      </c>
      <c r="AX1474">
        <v>0</v>
      </c>
      <c r="AY1474" s="15">
        <v>0</v>
      </c>
      <c r="AZ1474">
        <v>0</v>
      </c>
      <c r="BA1474">
        <v>1</v>
      </c>
      <c r="BB1474" s="15">
        <v>0</v>
      </c>
      <c r="BC1474">
        <v>557</v>
      </c>
      <c r="BD1474">
        <v>49</v>
      </c>
      <c r="BE1474" s="56">
        <v>0.61199999999999999</v>
      </c>
      <c r="BF1474" s="56">
        <f t="shared" si="251"/>
        <v>38.871000000000002</v>
      </c>
      <c r="BG1474">
        <v>1</v>
      </c>
      <c r="BH1474">
        <v>0</v>
      </c>
      <c r="BI1474">
        <v>0</v>
      </c>
      <c r="BJ1474">
        <v>0</v>
      </c>
      <c r="BK1474">
        <v>0</v>
      </c>
      <c r="BL1474" s="15">
        <v>0</v>
      </c>
      <c r="BM1474">
        <v>0</v>
      </c>
      <c r="BN1474">
        <v>0</v>
      </c>
      <c r="BO1474">
        <v>1</v>
      </c>
      <c r="BP1474" s="15">
        <v>0</v>
      </c>
      <c r="BQ1474">
        <v>0</v>
      </c>
      <c r="BR1474">
        <v>0</v>
      </c>
      <c r="BS1474" s="15">
        <v>0</v>
      </c>
      <c r="BT1474">
        <v>0</v>
      </c>
      <c r="BU1474">
        <v>0</v>
      </c>
      <c r="BV1474">
        <v>1</v>
      </c>
      <c r="BW1474">
        <v>1</v>
      </c>
      <c r="BX1474">
        <v>0</v>
      </c>
      <c r="BY1474">
        <v>0</v>
      </c>
      <c r="BZ1474">
        <v>1</v>
      </c>
      <c r="CA1474">
        <v>0</v>
      </c>
      <c r="CB1474">
        <v>0</v>
      </c>
      <c r="CC1474">
        <v>1</v>
      </c>
      <c r="CD1474">
        <v>0</v>
      </c>
      <c r="CE1474" s="15">
        <v>0</v>
      </c>
      <c r="CF1474">
        <v>0.222</v>
      </c>
      <c r="CG1474">
        <v>171</v>
      </c>
      <c r="CH1474">
        <v>1</v>
      </c>
      <c r="CI1474">
        <v>0</v>
      </c>
      <c r="CJ1474">
        <v>26</v>
      </c>
      <c r="CK1474" s="28" t="s">
        <v>80</v>
      </c>
    </row>
    <row r="1475" spans="1:89" x14ac:dyDescent="0.35">
      <c r="A1475">
        <v>1474</v>
      </c>
      <c r="B1475">
        <v>91</v>
      </c>
      <c r="C1475" s="21" t="s">
        <v>260</v>
      </c>
      <c r="D1475" s="11">
        <v>3.8</v>
      </c>
      <c r="E1475" s="12">
        <v>0.5</v>
      </c>
      <c r="F1475" s="7">
        <f t="shared" si="247"/>
        <v>7.6</v>
      </c>
      <c r="G1475" s="8">
        <v>0</v>
      </c>
      <c r="H1475" s="9">
        <v>0</v>
      </c>
      <c r="I1475" s="9">
        <v>0</v>
      </c>
      <c r="J1475" s="9">
        <v>0</v>
      </c>
      <c r="K1475" s="9">
        <v>1</v>
      </c>
      <c r="L1475" s="8">
        <v>2916</v>
      </c>
      <c r="M1475" s="9">
        <v>14</v>
      </c>
      <c r="N1475" s="9">
        <f t="shared" si="252"/>
        <v>2901</v>
      </c>
      <c r="O1475" s="9">
        <f t="shared" si="253"/>
        <v>20</v>
      </c>
      <c r="P1475" s="7">
        <v>11.821999999999999</v>
      </c>
      <c r="Q1475" s="7">
        <v>20.884</v>
      </c>
      <c r="R1475" s="9">
        <v>1</v>
      </c>
      <c r="S1475" s="9">
        <v>0</v>
      </c>
      <c r="T1475" s="9">
        <v>0</v>
      </c>
      <c r="U1475" s="9">
        <v>0</v>
      </c>
      <c r="V1475" s="9">
        <v>1</v>
      </c>
      <c r="W1475" s="25">
        <v>0</v>
      </c>
      <c r="X1475" s="9">
        <v>0</v>
      </c>
      <c r="Y1475" s="9">
        <v>0</v>
      </c>
      <c r="Z1475" s="25">
        <v>1</v>
      </c>
      <c r="AA1475" s="9">
        <v>0</v>
      </c>
      <c r="AB1475" s="25">
        <v>1</v>
      </c>
      <c r="AC1475" s="17">
        <v>2000</v>
      </c>
      <c r="AD1475" s="27">
        <v>6.1000000000000004E-3</v>
      </c>
      <c r="AE1475" s="27">
        <v>4.2000000000000003E-2</v>
      </c>
      <c r="AF1475" s="27">
        <v>0.75869999999999993</v>
      </c>
      <c r="AG1475" s="34">
        <v>0.19309999999999999</v>
      </c>
      <c r="AH1475" s="119">
        <f t="shared" si="248"/>
        <v>0.72399999999999998</v>
      </c>
      <c r="AI1475" s="15">
        <v>0.27600000000000002</v>
      </c>
      <c r="AJ1475" s="30">
        <f t="shared" si="249"/>
        <v>0.46199999999999997</v>
      </c>
      <c r="AK1475" s="31">
        <v>0.53800000000000003</v>
      </c>
      <c r="AL1475" s="30">
        <v>0.28779979144942652</v>
      </c>
      <c r="AM1475" s="31">
        <f t="shared" si="250"/>
        <v>0.71220020855057342</v>
      </c>
      <c r="AN1475">
        <v>1</v>
      </c>
      <c r="AO1475" s="15">
        <v>0</v>
      </c>
      <c r="AP1475" t="s">
        <v>87</v>
      </c>
      <c r="AQ1475" s="15" t="s">
        <v>87</v>
      </c>
      <c r="AR1475" s="15" t="s">
        <v>210</v>
      </c>
      <c r="AS1475">
        <v>0</v>
      </c>
      <c r="AT1475">
        <v>0</v>
      </c>
      <c r="AU1475">
        <v>1</v>
      </c>
      <c r="AV1475">
        <v>0</v>
      </c>
      <c r="AW1475">
        <v>0</v>
      </c>
      <c r="AX1475">
        <v>0</v>
      </c>
      <c r="AY1475" s="15">
        <v>0</v>
      </c>
      <c r="AZ1475">
        <v>0</v>
      </c>
      <c r="BA1475">
        <v>1</v>
      </c>
      <c r="BB1475" s="15">
        <v>0</v>
      </c>
      <c r="BC1475">
        <v>570</v>
      </c>
      <c r="BD1475">
        <v>54</v>
      </c>
      <c r="BE1475" s="56">
        <v>0.623</v>
      </c>
      <c r="BF1475" s="56">
        <f t="shared" si="251"/>
        <v>38.706000000000003</v>
      </c>
      <c r="BG1475">
        <v>1</v>
      </c>
      <c r="BH1475">
        <v>0</v>
      </c>
      <c r="BI1475">
        <v>0</v>
      </c>
      <c r="BJ1475">
        <v>0</v>
      </c>
      <c r="BK1475">
        <v>0</v>
      </c>
      <c r="BL1475" s="15">
        <v>0</v>
      </c>
      <c r="BM1475">
        <v>0</v>
      </c>
      <c r="BN1475">
        <v>0</v>
      </c>
      <c r="BO1475">
        <v>1</v>
      </c>
      <c r="BP1475" s="15">
        <v>0</v>
      </c>
      <c r="BQ1475">
        <v>0</v>
      </c>
      <c r="BR1475">
        <v>0</v>
      </c>
      <c r="BS1475" s="15">
        <v>0</v>
      </c>
      <c r="BT1475">
        <v>0</v>
      </c>
      <c r="BU1475">
        <v>0</v>
      </c>
      <c r="BV1475">
        <v>1</v>
      </c>
      <c r="BW1475">
        <v>1</v>
      </c>
      <c r="BX1475">
        <v>0</v>
      </c>
      <c r="BY1475">
        <v>0</v>
      </c>
      <c r="BZ1475">
        <v>1</v>
      </c>
      <c r="CA1475">
        <v>0</v>
      </c>
      <c r="CB1475">
        <v>0</v>
      </c>
      <c r="CC1475">
        <v>1</v>
      </c>
      <c r="CD1475">
        <v>0</v>
      </c>
      <c r="CE1475" s="15">
        <v>0</v>
      </c>
      <c r="CF1475">
        <v>0.222</v>
      </c>
      <c r="CG1475">
        <v>171</v>
      </c>
      <c r="CH1475">
        <v>1</v>
      </c>
      <c r="CI1475">
        <v>0</v>
      </c>
      <c r="CJ1475">
        <v>26</v>
      </c>
      <c r="CK1475" s="28" t="s">
        <v>80</v>
      </c>
    </row>
    <row r="1476" spans="1:89" x14ac:dyDescent="0.35">
      <c r="A1476">
        <v>1475</v>
      </c>
      <c r="B1476">
        <v>91</v>
      </c>
      <c r="C1476" s="21" t="s">
        <v>260</v>
      </c>
      <c r="D1476" s="11">
        <v>4.8</v>
      </c>
      <c r="E1476" s="12">
        <v>0.5</v>
      </c>
      <c r="F1476" s="7">
        <f t="shared" si="247"/>
        <v>9.6</v>
      </c>
      <c r="G1476" s="8">
        <v>0</v>
      </c>
      <c r="H1476" s="9">
        <v>0</v>
      </c>
      <c r="I1476" s="9">
        <v>0</v>
      </c>
      <c r="J1476" s="9">
        <v>0</v>
      </c>
      <c r="K1476" s="9">
        <v>1</v>
      </c>
      <c r="L1476" s="8">
        <v>3278</v>
      </c>
      <c r="M1476" s="9">
        <v>14</v>
      </c>
      <c r="N1476" s="9">
        <f t="shared" si="252"/>
        <v>3263</v>
      </c>
      <c r="O1476" s="9">
        <f t="shared" si="253"/>
        <v>20</v>
      </c>
      <c r="P1476" s="7">
        <v>11.849</v>
      </c>
      <c r="Q1476" s="7">
        <v>21.198</v>
      </c>
      <c r="R1476" s="9">
        <v>1</v>
      </c>
      <c r="S1476" s="9">
        <v>0</v>
      </c>
      <c r="T1476" s="9">
        <v>0</v>
      </c>
      <c r="U1476" s="9">
        <v>0</v>
      </c>
      <c r="V1476" s="9">
        <v>1</v>
      </c>
      <c r="W1476" s="25">
        <v>0</v>
      </c>
      <c r="X1476" s="9">
        <v>0</v>
      </c>
      <c r="Y1476" s="9">
        <v>0</v>
      </c>
      <c r="Z1476" s="25">
        <v>1</v>
      </c>
      <c r="AA1476" s="9">
        <v>0</v>
      </c>
      <c r="AB1476" s="25">
        <v>1</v>
      </c>
      <c r="AC1476" s="17">
        <v>2002</v>
      </c>
      <c r="AD1476" s="27">
        <v>4.5999999999999999E-3</v>
      </c>
      <c r="AE1476" s="27">
        <v>4.1599999999999998E-2</v>
      </c>
      <c r="AF1476" s="27">
        <v>0.75180000000000002</v>
      </c>
      <c r="AG1476" s="34">
        <v>0.20200000000000001</v>
      </c>
      <c r="AH1476" s="119">
        <f t="shared" si="248"/>
        <v>0.70199999999999996</v>
      </c>
      <c r="AI1476" s="15">
        <v>0.29799999999999999</v>
      </c>
      <c r="AJ1476" s="30">
        <f t="shared" si="249"/>
        <v>0.47</v>
      </c>
      <c r="AK1476" s="31">
        <v>0.53</v>
      </c>
      <c r="AL1476" s="30">
        <v>0.31368421052631579</v>
      </c>
      <c r="AM1476" s="31">
        <f t="shared" si="250"/>
        <v>0.68631578947368421</v>
      </c>
      <c r="AN1476">
        <v>1</v>
      </c>
      <c r="AO1476" s="15">
        <v>0</v>
      </c>
      <c r="AP1476" t="s">
        <v>87</v>
      </c>
      <c r="AQ1476" s="15" t="s">
        <v>87</v>
      </c>
      <c r="AR1476" s="15" t="s">
        <v>210</v>
      </c>
      <c r="AS1476">
        <v>0</v>
      </c>
      <c r="AT1476">
        <v>0</v>
      </c>
      <c r="AU1476">
        <v>1</v>
      </c>
      <c r="AV1476">
        <v>0</v>
      </c>
      <c r="AW1476">
        <v>0</v>
      </c>
      <c r="AX1476">
        <v>0</v>
      </c>
      <c r="AY1476" s="15">
        <v>0</v>
      </c>
      <c r="AZ1476">
        <v>0</v>
      </c>
      <c r="BA1476">
        <v>1</v>
      </c>
      <c r="BB1476" s="15">
        <v>0</v>
      </c>
      <c r="BC1476">
        <v>679</v>
      </c>
      <c r="BD1476">
        <v>66</v>
      </c>
      <c r="BE1476" s="56">
        <v>0.60899999999999999</v>
      </c>
      <c r="BF1476" s="56">
        <f t="shared" si="251"/>
        <v>39.046999999999997</v>
      </c>
      <c r="BG1476">
        <v>1</v>
      </c>
      <c r="BH1476">
        <v>0</v>
      </c>
      <c r="BI1476">
        <v>0</v>
      </c>
      <c r="BJ1476">
        <v>0</v>
      </c>
      <c r="BK1476">
        <v>0</v>
      </c>
      <c r="BL1476" s="15">
        <v>0</v>
      </c>
      <c r="BM1476">
        <v>0</v>
      </c>
      <c r="BN1476">
        <v>0</v>
      </c>
      <c r="BO1476">
        <v>1</v>
      </c>
      <c r="BP1476" s="15">
        <v>0</v>
      </c>
      <c r="BQ1476">
        <v>0</v>
      </c>
      <c r="BR1476">
        <v>0</v>
      </c>
      <c r="BS1476" s="15">
        <v>0</v>
      </c>
      <c r="BT1476">
        <v>0</v>
      </c>
      <c r="BU1476">
        <v>0</v>
      </c>
      <c r="BV1476">
        <v>1</v>
      </c>
      <c r="BW1476">
        <v>1</v>
      </c>
      <c r="BX1476">
        <v>0</v>
      </c>
      <c r="BY1476">
        <v>0</v>
      </c>
      <c r="BZ1476">
        <v>1</v>
      </c>
      <c r="CA1476">
        <v>0</v>
      </c>
      <c r="CB1476">
        <v>0</v>
      </c>
      <c r="CC1476">
        <v>1</v>
      </c>
      <c r="CD1476">
        <v>0</v>
      </c>
      <c r="CE1476" s="15">
        <v>0</v>
      </c>
      <c r="CF1476">
        <v>0.222</v>
      </c>
      <c r="CG1476">
        <v>171</v>
      </c>
      <c r="CH1476">
        <v>1</v>
      </c>
      <c r="CI1476">
        <v>0</v>
      </c>
      <c r="CJ1476">
        <v>26</v>
      </c>
      <c r="CK1476" s="28" t="s">
        <v>80</v>
      </c>
    </row>
    <row r="1477" spans="1:89" x14ac:dyDescent="0.35">
      <c r="A1477">
        <v>1476</v>
      </c>
      <c r="B1477">
        <v>92</v>
      </c>
      <c r="C1477" s="21" t="s">
        <v>261</v>
      </c>
      <c r="D1477" s="11">
        <v>8.9878754520200665E-2</v>
      </c>
      <c r="E1477" s="12">
        <v>0.33908488218948651</v>
      </c>
      <c r="F1477" s="7">
        <v>0.26506270034762219</v>
      </c>
      <c r="G1477" s="8">
        <v>0</v>
      </c>
      <c r="H1477" s="9">
        <v>0</v>
      </c>
      <c r="I1477" s="9">
        <v>0</v>
      </c>
      <c r="J1477" s="9">
        <v>1</v>
      </c>
      <c r="K1477" s="9">
        <v>0</v>
      </c>
      <c r="L1477" s="8">
        <v>19597</v>
      </c>
      <c r="M1477" s="9">
        <v>20</v>
      </c>
      <c r="N1477" s="9">
        <f t="shared" si="252"/>
        <v>19576</v>
      </c>
      <c r="O1477" s="9">
        <f t="shared" si="253"/>
        <v>20</v>
      </c>
      <c r="P1477" s="7">
        <v>16</v>
      </c>
      <c r="Q1477" s="7">
        <f t="shared" ref="Q1477:Q1523" si="254">BF1477-P1477-6</f>
        <v>6</v>
      </c>
      <c r="R1477" s="9">
        <v>0</v>
      </c>
      <c r="S1477" s="9">
        <v>1</v>
      </c>
      <c r="T1477" s="9">
        <v>1</v>
      </c>
      <c r="U1477" s="9">
        <v>0</v>
      </c>
      <c r="V1477" s="9">
        <v>0</v>
      </c>
      <c r="W1477" s="25">
        <v>0</v>
      </c>
      <c r="X1477" s="9">
        <v>0</v>
      </c>
      <c r="Y1477" s="9">
        <v>0</v>
      </c>
      <c r="Z1477" s="25">
        <v>1</v>
      </c>
      <c r="AA1477" s="9">
        <v>0</v>
      </c>
      <c r="AB1477" s="25">
        <v>1</v>
      </c>
      <c r="AC1477" s="17">
        <v>1982</v>
      </c>
      <c r="AD1477" s="27">
        <v>0</v>
      </c>
      <c r="AE1477" s="27">
        <v>0</v>
      </c>
      <c r="AF1477" s="27">
        <v>0.8</v>
      </c>
      <c r="AG1477" s="34">
        <v>0.2</v>
      </c>
      <c r="AH1477" s="33" t="s">
        <v>87</v>
      </c>
      <c r="AI1477" s="15" t="s">
        <v>87</v>
      </c>
      <c r="AJ1477" s="27">
        <v>1</v>
      </c>
      <c r="AK1477" s="31">
        <f t="shared" ref="AK1477:AK1496" si="255">1-AJ1477</f>
        <v>0</v>
      </c>
      <c r="AL1477" t="s">
        <v>87</v>
      </c>
      <c r="AM1477" s="31" t="s">
        <v>87</v>
      </c>
      <c r="AN1477">
        <v>0</v>
      </c>
      <c r="AO1477" s="15">
        <v>1</v>
      </c>
      <c r="AP1477" t="s">
        <v>87</v>
      </c>
      <c r="AQ1477" s="15" t="s">
        <v>87</v>
      </c>
      <c r="AR1477" s="15" t="s">
        <v>129</v>
      </c>
      <c r="AS1477">
        <v>1</v>
      </c>
      <c r="AT1477">
        <v>0</v>
      </c>
      <c r="AU1477">
        <v>0</v>
      </c>
      <c r="AV1477">
        <v>0</v>
      </c>
      <c r="AW1477">
        <v>0</v>
      </c>
      <c r="AX1477">
        <v>0</v>
      </c>
      <c r="AY1477" s="15">
        <v>0</v>
      </c>
      <c r="AZ1477">
        <v>1</v>
      </c>
      <c r="BA1477">
        <v>0</v>
      </c>
      <c r="BB1477" s="15">
        <v>0</v>
      </c>
      <c r="BC1477">
        <v>19465</v>
      </c>
      <c r="BD1477">
        <v>1630</v>
      </c>
      <c r="BE1477" s="21">
        <v>0.91900000000000004</v>
      </c>
      <c r="BF1477" s="21">
        <v>28</v>
      </c>
      <c r="BG1477">
        <v>1</v>
      </c>
      <c r="BH1477">
        <v>0</v>
      </c>
      <c r="BI1477">
        <v>0</v>
      </c>
      <c r="BJ1477">
        <v>0</v>
      </c>
      <c r="BK1477">
        <v>0</v>
      </c>
      <c r="BL1477" s="15">
        <v>0</v>
      </c>
      <c r="BM1477">
        <v>1</v>
      </c>
      <c r="BN1477">
        <v>0</v>
      </c>
      <c r="BO1477">
        <v>0</v>
      </c>
      <c r="BP1477" s="15">
        <v>0</v>
      </c>
      <c r="BQ1477">
        <v>0</v>
      </c>
      <c r="BR1477">
        <v>0</v>
      </c>
      <c r="BS1477" s="15">
        <v>0</v>
      </c>
      <c r="BT1477">
        <v>0</v>
      </c>
      <c r="BU1477">
        <v>0</v>
      </c>
      <c r="BV1477">
        <v>1</v>
      </c>
      <c r="BW1477">
        <v>0</v>
      </c>
      <c r="BX1477">
        <v>1</v>
      </c>
      <c r="BY1477">
        <v>0</v>
      </c>
      <c r="BZ1477">
        <v>0</v>
      </c>
      <c r="CA1477">
        <v>0</v>
      </c>
      <c r="CB1477">
        <v>0</v>
      </c>
      <c r="CC1477">
        <v>0</v>
      </c>
      <c r="CD1477">
        <v>0</v>
      </c>
      <c r="CE1477" s="15">
        <v>0</v>
      </c>
      <c r="CF1477">
        <v>1.02</v>
      </c>
      <c r="CG1477">
        <v>662</v>
      </c>
      <c r="CH1477">
        <v>1</v>
      </c>
      <c r="CI1477">
        <v>0</v>
      </c>
      <c r="CJ1477">
        <v>16</v>
      </c>
      <c r="CK1477" s="28" t="s">
        <v>80</v>
      </c>
    </row>
    <row r="1478" spans="1:89" x14ac:dyDescent="0.35">
      <c r="A1478">
        <v>1477</v>
      </c>
      <c r="B1478">
        <v>92</v>
      </c>
      <c r="C1478" s="21" t="s">
        <v>261</v>
      </c>
      <c r="D1478" s="11">
        <v>1.740792815250503</v>
      </c>
      <c r="E1478" s="12">
        <v>0.53204994890312218</v>
      </c>
      <c r="F1478" s="7">
        <v>3.2718597545950958</v>
      </c>
      <c r="G1478" s="8">
        <v>0</v>
      </c>
      <c r="H1478" s="9">
        <v>0</v>
      </c>
      <c r="I1478" s="9">
        <v>0</v>
      </c>
      <c r="J1478" s="9">
        <v>1</v>
      </c>
      <c r="K1478" s="9">
        <v>0</v>
      </c>
      <c r="L1478" s="8">
        <v>19597</v>
      </c>
      <c r="M1478" s="9">
        <v>20</v>
      </c>
      <c r="N1478" s="9">
        <f t="shared" si="252"/>
        <v>19576</v>
      </c>
      <c r="O1478" s="9">
        <f t="shared" si="253"/>
        <v>20</v>
      </c>
      <c r="P1478" s="7">
        <v>18</v>
      </c>
      <c r="Q1478" s="7">
        <f t="shared" si="254"/>
        <v>4</v>
      </c>
      <c r="R1478" s="9">
        <v>0</v>
      </c>
      <c r="S1478" s="9">
        <v>1</v>
      </c>
      <c r="T1478" s="9">
        <v>1</v>
      </c>
      <c r="U1478" s="9">
        <v>0</v>
      </c>
      <c r="V1478" s="9">
        <v>0</v>
      </c>
      <c r="W1478" s="25">
        <v>0</v>
      </c>
      <c r="X1478" s="9">
        <v>0</v>
      </c>
      <c r="Y1478" s="9">
        <v>0</v>
      </c>
      <c r="Z1478" s="25">
        <v>1</v>
      </c>
      <c r="AA1478" s="9">
        <v>0</v>
      </c>
      <c r="AB1478" s="25">
        <v>1</v>
      </c>
      <c r="AC1478" s="17">
        <v>1982</v>
      </c>
      <c r="AD1478" s="27">
        <v>0</v>
      </c>
      <c r="AE1478" s="27">
        <v>0</v>
      </c>
      <c r="AF1478" s="27">
        <v>0.8</v>
      </c>
      <c r="AG1478" s="34">
        <v>0.2</v>
      </c>
      <c r="AH1478" s="33" t="s">
        <v>87</v>
      </c>
      <c r="AI1478" s="15" t="s">
        <v>87</v>
      </c>
      <c r="AJ1478" s="27">
        <v>1</v>
      </c>
      <c r="AK1478" s="31">
        <f t="shared" si="255"/>
        <v>0</v>
      </c>
      <c r="AL1478" t="s">
        <v>87</v>
      </c>
      <c r="AM1478" s="31" t="s">
        <v>87</v>
      </c>
      <c r="AN1478">
        <v>0</v>
      </c>
      <c r="AO1478" s="15">
        <v>1</v>
      </c>
      <c r="AP1478" t="s">
        <v>87</v>
      </c>
      <c r="AQ1478" s="15" t="s">
        <v>87</v>
      </c>
      <c r="AR1478" s="15" t="s">
        <v>129</v>
      </c>
      <c r="AS1478">
        <v>1</v>
      </c>
      <c r="AT1478">
        <v>0</v>
      </c>
      <c r="AU1478">
        <v>0</v>
      </c>
      <c r="AV1478">
        <v>0</v>
      </c>
      <c r="AW1478">
        <v>0</v>
      </c>
      <c r="AX1478">
        <v>0</v>
      </c>
      <c r="AY1478" s="15">
        <v>0</v>
      </c>
      <c r="AZ1478">
        <v>1</v>
      </c>
      <c r="BA1478">
        <v>0</v>
      </c>
      <c r="BB1478" s="15">
        <v>0</v>
      </c>
      <c r="BC1478">
        <v>19465</v>
      </c>
      <c r="BD1478">
        <v>1630</v>
      </c>
      <c r="BE1478" s="21">
        <v>0.91900000000000004</v>
      </c>
      <c r="BF1478" s="21">
        <v>28</v>
      </c>
      <c r="BG1478">
        <v>1</v>
      </c>
      <c r="BH1478">
        <v>0</v>
      </c>
      <c r="BI1478">
        <v>0</v>
      </c>
      <c r="BJ1478">
        <v>0</v>
      </c>
      <c r="BK1478">
        <v>0</v>
      </c>
      <c r="BL1478" s="15">
        <v>0</v>
      </c>
      <c r="BM1478">
        <v>1</v>
      </c>
      <c r="BN1478">
        <v>0</v>
      </c>
      <c r="BO1478">
        <v>0</v>
      </c>
      <c r="BP1478" s="15">
        <v>0</v>
      </c>
      <c r="BQ1478">
        <v>0</v>
      </c>
      <c r="BR1478">
        <v>0</v>
      </c>
      <c r="BS1478" s="15">
        <v>0</v>
      </c>
      <c r="BT1478">
        <v>0</v>
      </c>
      <c r="BU1478">
        <v>0</v>
      </c>
      <c r="BV1478">
        <v>1</v>
      </c>
      <c r="BW1478">
        <v>0</v>
      </c>
      <c r="BX1478">
        <v>1</v>
      </c>
      <c r="BY1478">
        <v>0</v>
      </c>
      <c r="BZ1478">
        <v>0</v>
      </c>
      <c r="CA1478">
        <v>0</v>
      </c>
      <c r="CB1478">
        <v>0</v>
      </c>
      <c r="CC1478">
        <v>0</v>
      </c>
      <c r="CD1478">
        <v>0</v>
      </c>
      <c r="CE1478" s="15">
        <v>0</v>
      </c>
      <c r="CF1478">
        <v>1.02</v>
      </c>
      <c r="CG1478">
        <v>662</v>
      </c>
      <c r="CH1478">
        <v>1</v>
      </c>
      <c r="CI1478">
        <v>0</v>
      </c>
      <c r="CJ1478">
        <v>16</v>
      </c>
      <c r="CK1478" s="28" t="s">
        <v>80</v>
      </c>
    </row>
    <row r="1479" spans="1:89" x14ac:dyDescent="0.35">
      <c r="A1479">
        <v>1478</v>
      </c>
      <c r="B1479">
        <v>92</v>
      </c>
      <c r="C1479" s="21" t="s">
        <v>261</v>
      </c>
      <c r="D1479" s="11">
        <v>-2.0204102886728799</v>
      </c>
      <c r="E1479" s="12">
        <v>0.50010415581823231</v>
      </c>
      <c r="F1479" s="7">
        <v>-4.0399790027084226</v>
      </c>
      <c r="G1479" s="8">
        <v>0</v>
      </c>
      <c r="H1479" s="9">
        <v>0</v>
      </c>
      <c r="I1479" s="9">
        <v>0</v>
      </c>
      <c r="J1479" s="9">
        <v>1</v>
      </c>
      <c r="K1479" s="9">
        <v>0</v>
      </c>
      <c r="L1479" s="8">
        <v>19597</v>
      </c>
      <c r="M1479" s="9">
        <v>20</v>
      </c>
      <c r="N1479" s="9">
        <f t="shared" si="252"/>
        <v>19576</v>
      </c>
      <c r="O1479" s="9">
        <f t="shared" si="253"/>
        <v>20</v>
      </c>
      <c r="P1479" s="7">
        <v>13</v>
      </c>
      <c r="Q1479" s="7">
        <f t="shared" si="254"/>
        <v>9</v>
      </c>
      <c r="R1479" s="9">
        <v>0</v>
      </c>
      <c r="S1479" s="9">
        <v>1</v>
      </c>
      <c r="T1479" s="9">
        <v>1</v>
      </c>
      <c r="U1479" s="9">
        <v>0</v>
      </c>
      <c r="V1479" s="9">
        <v>0</v>
      </c>
      <c r="W1479" s="25">
        <v>0</v>
      </c>
      <c r="X1479" s="9">
        <v>0</v>
      </c>
      <c r="Y1479" s="9">
        <v>0</v>
      </c>
      <c r="Z1479" s="25">
        <v>1</v>
      </c>
      <c r="AA1479" s="9">
        <v>0</v>
      </c>
      <c r="AB1479" s="25">
        <v>1</v>
      </c>
      <c r="AC1479" s="17">
        <v>1982</v>
      </c>
      <c r="AD1479" s="27">
        <v>0</v>
      </c>
      <c r="AE1479" s="27">
        <v>0</v>
      </c>
      <c r="AF1479" s="27">
        <v>0.8</v>
      </c>
      <c r="AG1479" s="34">
        <v>0.2</v>
      </c>
      <c r="AH1479" s="33" t="s">
        <v>87</v>
      </c>
      <c r="AI1479" s="15" t="s">
        <v>87</v>
      </c>
      <c r="AJ1479" s="27">
        <v>1</v>
      </c>
      <c r="AK1479" s="31">
        <f t="shared" si="255"/>
        <v>0</v>
      </c>
      <c r="AL1479" t="s">
        <v>87</v>
      </c>
      <c r="AM1479" s="31" t="s">
        <v>87</v>
      </c>
      <c r="AN1479">
        <v>0</v>
      </c>
      <c r="AO1479" s="15">
        <v>1</v>
      </c>
      <c r="AP1479" t="s">
        <v>87</v>
      </c>
      <c r="AQ1479" s="15" t="s">
        <v>87</v>
      </c>
      <c r="AR1479" s="15" t="s">
        <v>129</v>
      </c>
      <c r="AS1479">
        <v>1</v>
      </c>
      <c r="AT1479">
        <v>0</v>
      </c>
      <c r="AU1479">
        <v>0</v>
      </c>
      <c r="AV1479">
        <v>0</v>
      </c>
      <c r="AW1479">
        <v>0</v>
      </c>
      <c r="AX1479">
        <v>0</v>
      </c>
      <c r="AY1479" s="15">
        <v>0</v>
      </c>
      <c r="AZ1479">
        <v>1</v>
      </c>
      <c r="BA1479">
        <v>0</v>
      </c>
      <c r="BB1479" s="15">
        <v>0</v>
      </c>
      <c r="BC1479">
        <v>19465</v>
      </c>
      <c r="BD1479">
        <v>1630</v>
      </c>
      <c r="BE1479" s="21">
        <v>0.91900000000000004</v>
      </c>
      <c r="BF1479" s="21">
        <v>28</v>
      </c>
      <c r="BG1479">
        <v>1</v>
      </c>
      <c r="BH1479">
        <v>0</v>
      </c>
      <c r="BI1479">
        <v>0</v>
      </c>
      <c r="BJ1479">
        <v>0</v>
      </c>
      <c r="BK1479">
        <v>0</v>
      </c>
      <c r="BL1479" s="15">
        <v>0</v>
      </c>
      <c r="BM1479">
        <v>1</v>
      </c>
      <c r="BN1479">
        <v>0</v>
      </c>
      <c r="BO1479">
        <v>0</v>
      </c>
      <c r="BP1479" s="15">
        <v>0</v>
      </c>
      <c r="BQ1479">
        <v>0</v>
      </c>
      <c r="BR1479">
        <v>0</v>
      </c>
      <c r="BS1479" s="15">
        <v>0</v>
      </c>
      <c r="BT1479">
        <v>0</v>
      </c>
      <c r="BU1479">
        <v>0</v>
      </c>
      <c r="BV1479">
        <v>1</v>
      </c>
      <c r="BW1479">
        <v>0</v>
      </c>
      <c r="BX1479">
        <v>1</v>
      </c>
      <c r="BY1479">
        <v>0</v>
      </c>
      <c r="BZ1479">
        <v>0</v>
      </c>
      <c r="CA1479">
        <v>0</v>
      </c>
      <c r="CB1479">
        <v>0</v>
      </c>
      <c r="CC1479">
        <v>0</v>
      </c>
      <c r="CD1479">
        <v>0</v>
      </c>
      <c r="CE1479" s="15">
        <v>0</v>
      </c>
      <c r="CF1479">
        <v>1.02</v>
      </c>
      <c r="CG1479">
        <v>662</v>
      </c>
      <c r="CH1479">
        <v>1</v>
      </c>
      <c r="CI1479">
        <v>0</v>
      </c>
      <c r="CJ1479">
        <v>16</v>
      </c>
      <c r="CK1479" s="28" t="s">
        <v>80</v>
      </c>
    </row>
    <row r="1480" spans="1:89" x14ac:dyDescent="0.35">
      <c r="A1480">
        <v>1479</v>
      </c>
      <c r="B1480">
        <v>92</v>
      </c>
      <c r="C1480" s="21" t="s">
        <v>261</v>
      </c>
      <c r="D1480" s="11">
        <v>5.4675246754662288</v>
      </c>
      <c r="E1480" s="12">
        <v>0.25998217914828409</v>
      </c>
      <c r="F1480" s="7">
        <v>21.030382518440842</v>
      </c>
      <c r="G1480" s="8">
        <v>0</v>
      </c>
      <c r="H1480" s="9">
        <v>0</v>
      </c>
      <c r="I1480" s="9">
        <v>0</v>
      </c>
      <c r="J1480" s="9">
        <v>1</v>
      </c>
      <c r="K1480" s="9">
        <v>0</v>
      </c>
      <c r="L1480" s="8">
        <v>16223</v>
      </c>
      <c r="M1480" s="9">
        <v>20</v>
      </c>
      <c r="N1480" s="9">
        <f t="shared" si="252"/>
        <v>16202</v>
      </c>
      <c r="O1480" s="9">
        <f t="shared" si="253"/>
        <v>20</v>
      </c>
      <c r="P1480" s="7">
        <v>16</v>
      </c>
      <c r="Q1480" s="7">
        <f t="shared" si="254"/>
        <v>6</v>
      </c>
      <c r="R1480" s="9">
        <v>0</v>
      </c>
      <c r="S1480" s="9">
        <v>1</v>
      </c>
      <c r="T1480" s="9">
        <v>1</v>
      </c>
      <c r="U1480" s="9">
        <v>0</v>
      </c>
      <c r="V1480" s="9">
        <v>0</v>
      </c>
      <c r="W1480" s="25">
        <v>0</v>
      </c>
      <c r="X1480" s="9">
        <v>0</v>
      </c>
      <c r="Y1480" s="9">
        <v>0</v>
      </c>
      <c r="Z1480" s="25">
        <v>1</v>
      </c>
      <c r="AA1480" s="9">
        <v>0</v>
      </c>
      <c r="AB1480" s="25">
        <v>1</v>
      </c>
      <c r="AC1480" s="17">
        <v>1982</v>
      </c>
      <c r="AD1480" s="27">
        <v>0</v>
      </c>
      <c r="AE1480" s="27">
        <v>0</v>
      </c>
      <c r="AF1480" s="27">
        <v>0.8</v>
      </c>
      <c r="AG1480" s="34">
        <v>0.2</v>
      </c>
      <c r="AH1480" s="33" t="s">
        <v>87</v>
      </c>
      <c r="AI1480" s="15" t="s">
        <v>87</v>
      </c>
      <c r="AJ1480" s="27">
        <v>0</v>
      </c>
      <c r="AK1480" s="31">
        <f t="shared" si="255"/>
        <v>1</v>
      </c>
      <c r="AL1480" t="s">
        <v>87</v>
      </c>
      <c r="AM1480" s="31" t="s">
        <v>87</v>
      </c>
      <c r="AN1480">
        <v>0</v>
      </c>
      <c r="AO1480" s="15">
        <v>1</v>
      </c>
      <c r="AP1480" t="s">
        <v>87</v>
      </c>
      <c r="AQ1480" s="15" t="s">
        <v>87</v>
      </c>
      <c r="AR1480" s="15" t="s">
        <v>129</v>
      </c>
      <c r="AS1480">
        <v>1</v>
      </c>
      <c r="AT1480">
        <v>0</v>
      </c>
      <c r="AU1480">
        <v>0</v>
      </c>
      <c r="AV1480">
        <v>0</v>
      </c>
      <c r="AW1480">
        <v>0</v>
      </c>
      <c r="AX1480">
        <v>0</v>
      </c>
      <c r="AY1480" s="15">
        <v>0</v>
      </c>
      <c r="AZ1480">
        <v>1</v>
      </c>
      <c r="BA1480">
        <v>0</v>
      </c>
      <c r="BB1480" s="15">
        <v>0</v>
      </c>
      <c r="BC1480">
        <v>19465</v>
      </c>
      <c r="BD1480">
        <v>1630</v>
      </c>
      <c r="BE1480" s="21">
        <v>0.91900000000000004</v>
      </c>
      <c r="BF1480" s="21">
        <v>28</v>
      </c>
      <c r="BG1480">
        <v>1</v>
      </c>
      <c r="BH1480">
        <v>0</v>
      </c>
      <c r="BI1480">
        <v>0</v>
      </c>
      <c r="BJ1480">
        <v>0</v>
      </c>
      <c r="BK1480">
        <v>0</v>
      </c>
      <c r="BL1480" s="15">
        <v>0</v>
      </c>
      <c r="BM1480">
        <v>1</v>
      </c>
      <c r="BN1480">
        <v>0</v>
      </c>
      <c r="BO1480">
        <v>0</v>
      </c>
      <c r="BP1480" s="15">
        <v>0</v>
      </c>
      <c r="BQ1480">
        <v>0</v>
      </c>
      <c r="BR1480">
        <v>0</v>
      </c>
      <c r="BS1480" s="15">
        <v>0</v>
      </c>
      <c r="BT1480">
        <v>0</v>
      </c>
      <c r="BU1480">
        <v>0</v>
      </c>
      <c r="BV1480">
        <v>1</v>
      </c>
      <c r="BW1480">
        <v>0</v>
      </c>
      <c r="BX1480">
        <v>1</v>
      </c>
      <c r="BY1480">
        <v>0</v>
      </c>
      <c r="BZ1480">
        <v>0</v>
      </c>
      <c r="CA1480">
        <v>0</v>
      </c>
      <c r="CB1480">
        <v>0</v>
      </c>
      <c r="CC1480">
        <v>0</v>
      </c>
      <c r="CD1480">
        <v>0</v>
      </c>
      <c r="CE1480" s="15">
        <v>0</v>
      </c>
      <c r="CF1480">
        <v>1.02</v>
      </c>
      <c r="CG1480">
        <v>662</v>
      </c>
      <c r="CH1480">
        <v>1</v>
      </c>
      <c r="CI1480">
        <v>0</v>
      </c>
      <c r="CJ1480">
        <v>16</v>
      </c>
      <c r="CK1480" s="28" t="s">
        <v>80</v>
      </c>
    </row>
    <row r="1481" spans="1:89" x14ac:dyDescent="0.35">
      <c r="A1481">
        <v>1480</v>
      </c>
      <c r="B1481">
        <v>92</v>
      </c>
      <c r="C1481" s="21" t="s">
        <v>261</v>
      </c>
      <c r="D1481" s="11">
        <v>5.0248538778627783</v>
      </c>
      <c r="E1481" s="12">
        <v>0.35608277581540659</v>
      </c>
      <c r="F1481" s="7">
        <v>14.11147693498004</v>
      </c>
      <c r="G1481" s="8">
        <v>0</v>
      </c>
      <c r="H1481" s="9">
        <v>0</v>
      </c>
      <c r="I1481" s="9">
        <v>0</v>
      </c>
      <c r="J1481" s="9">
        <v>1</v>
      </c>
      <c r="K1481" s="9">
        <v>0</v>
      </c>
      <c r="L1481" s="8">
        <v>16223</v>
      </c>
      <c r="M1481" s="9">
        <v>20</v>
      </c>
      <c r="N1481" s="9">
        <f t="shared" si="252"/>
        <v>16202</v>
      </c>
      <c r="O1481" s="9">
        <f t="shared" si="253"/>
        <v>20</v>
      </c>
      <c r="P1481" s="7">
        <v>18</v>
      </c>
      <c r="Q1481" s="7">
        <f t="shared" si="254"/>
        <v>4</v>
      </c>
      <c r="R1481" s="9">
        <v>0</v>
      </c>
      <c r="S1481" s="9">
        <v>1</v>
      </c>
      <c r="T1481" s="9">
        <v>1</v>
      </c>
      <c r="U1481" s="9">
        <v>0</v>
      </c>
      <c r="V1481" s="9">
        <v>0</v>
      </c>
      <c r="W1481" s="25">
        <v>0</v>
      </c>
      <c r="X1481" s="9">
        <v>0</v>
      </c>
      <c r="Y1481" s="9">
        <v>0</v>
      </c>
      <c r="Z1481" s="25">
        <v>1</v>
      </c>
      <c r="AA1481" s="9">
        <v>0</v>
      </c>
      <c r="AB1481" s="25">
        <v>1</v>
      </c>
      <c r="AC1481" s="17">
        <v>1982</v>
      </c>
      <c r="AD1481" s="27">
        <v>0</v>
      </c>
      <c r="AE1481" s="27">
        <v>0</v>
      </c>
      <c r="AF1481" s="27">
        <v>0.8</v>
      </c>
      <c r="AG1481" s="34">
        <v>0.2</v>
      </c>
      <c r="AH1481" s="33" t="s">
        <v>87</v>
      </c>
      <c r="AI1481" s="15" t="s">
        <v>87</v>
      </c>
      <c r="AJ1481" s="27">
        <v>0</v>
      </c>
      <c r="AK1481" s="31">
        <f t="shared" si="255"/>
        <v>1</v>
      </c>
      <c r="AL1481" t="s">
        <v>87</v>
      </c>
      <c r="AM1481" s="31" t="s">
        <v>87</v>
      </c>
      <c r="AN1481">
        <v>0</v>
      </c>
      <c r="AO1481" s="15">
        <v>1</v>
      </c>
      <c r="AP1481" t="s">
        <v>87</v>
      </c>
      <c r="AQ1481" s="15" t="s">
        <v>87</v>
      </c>
      <c r="AR1481" s="15" t="s">
        <v>129</v>
      </c>
      <c r="AS1481">
        <v>1</v>
      </c>
      <c r="AT1481">
        <v>0</v>
      </c>
      <c r="AU1481">
        <v>0</v>
      </c>
      <c r="AV1481">
        <v>0</v>
      </c>
      <c r="AW1481">
        <v>0</v>
      </c>
      <c r="AX1481">
        <v>0</v>
      </c>
      <c r="AY1481" s="15">
        <v>0</v>
      </c>
      <c r="AZ1481">
        <v>1</v>
      </c>
      <c r="BA1481">
        <v>0</v>
      </c>
      <c r="BB1481" s="15">
        <v>0</v>
      </c>
      <c r="BC1481">
        <v>19465</v>
      </c>
      <c r="BD1481">
        <v>1630</v>
      </c>
      <c r="BE1481" s="21">
        <v>0.91900000000000004</v>
      </c>
      <c r="BF1481" s="21">
        <v>28</v>
      </c>
      <c r="BG1481">
        <v>1</v>
      </c>
      <c r="BH1481">
        <v>0</v>
      </c>
      <c r="BI1481">
        <v>0</v>
      </c>
      <c r="BJ1481">
        <v>0</v>
      </c>
      <c r="BK1481">
        <v>0</v>
      </c>
      <c r="BL1481" s="15">
        <v>0</v>
      </c>
      <c r="BM1481">
        <v>1</v>
      </c>
      <c r="BN1481">
        <v>0</v>
      </c>
      <c r="BO1481">
        <v>0</v>
      </c>
      <c r="BP1481" s="15">
        <v>0</v>
      </c>
      <c r="BQ1481">
        <v>0</v>
      </c>
      <c r="BR1481">
        <v>0</v>
      </c>
      <c r="BS1481" s="15">
        <v>0</v>
      </c>
      <c r="BT1481">
        <v>0</v>
      </c>
      <c r="BU1481">
        <v>0</v>
      </c>
      <c r="BV1481">
        <v>1</v>
      </c>
      <c r="BW1481">
        <v>0</v>
      </c>
      <c r="BX1481">
        <v>1</v>
      </c>
      <c r="BY1481">
        <v>0</v>
      </c>
      <c r="BZ1481">
        <v>0</v>
      </c>
      <c r="CA1481">
        <v>0</v>
      </c>
      <c r="CB1481">
        <v>0</v>
      </c>
      <c r="CC1481">
        <v>0</v>
      </c>
      <c r="CD1481">
        <v>0</v>
      </c>
      <c r="CE1481" s="15">
        <v>0</v>
      </c>
      <c r="CF1481">
        <v>1.02</v>
      </c>
      <c r="CG1481">
        <v>662</v>
      </c>
      <c r="CH1481">
        <v>1</v>
      </c>
      <c r="CI1481">
        <v>0</v>
      </c>
      <c r="CJ1481">
        <v>16</v>
      </c>
      <c r="CK1481" s="28" t="s">
        <v>80</v>
      </c>
    </row>
    <row r="1482" spans="1:89" x14ac:dyDescent="0.35">
      <c r="A1482">
        <v>1481</v>
      </c>
      <c r="B1482">
        <v>92</v>
      </c>
      <c r="C1482" s="21" t="s">
        <v>261</v>
      </c>
      <c r="D1482" s="11">
        <v>3.2666451474046898</v>
      </c>
      <c r="E1482" s="12">
        <v>0.4406069349406333</v>
      </c>
      <c r="F1482" s="7">
        <v>7.413966709000694</v>
      </c>
      <c r="G1482" s="8">
        <v>0</v>
      </c>
      <c r="H1482" s="9">
        <v>0</v>
      </c>
      <c r="I1482" s="9">
        <v>0</v>
      </c>
      <c r="J1482" s="9">
        <v>1</v>
      </c>
      <c r="K1482" s="9">
        <v>0</v>
      </c>
      <c r="L1482" s="8">
        <v>16223</v>
      </c>
      <c r="M1482" s="9">
        <v>20</v>
      </c>
      <c r="N1482" s="9">
        <f t="shared" si="252"/>
        <v>16202</v>
      </c>
      <c r="O1482" s="9">
        <f t="shared" si="253"/>
        <v>20</v>
      </c>
      <c r="P1482" s="7">
        <v>13</v>
      </c>
      <c r="Q1482" s="7">
        <f t="shared" si="254"/>
        <v>9</v>
      </c>
      <c r="R1482" s="9">
        <v>0</v>
      </c>
      <c r="S1482" s="9">
        <v>1</v>
      </c>
      <c r="T1482" s="9">
        <v>1</v>
      </c>
      <c r="U1482" s="9">
        <v>0</v>
      </c>
      <c r="V1482" s="9">
        <v>0</v>
      </c>
      <c r="W1482" s="25">
        <v>0</v>
      </c>
      <c r="X1482" s="9">
        <v>0</v>
      </c>
      <c r="Y1482" s="9">
        <v>0</v>
      </c>
      <c r="Z1482" s="25">
        <v>1</v>
      </c>
      <c r="AA1482" s="9">
        <v>0</v>
      </c>
      <c r="AB1482" s="25">
        <v>1</v>
      </c>
      <c r="AC1482" s="17">
        <v>1982</v>
      </c>
      <c r="AD1482" s="27">
        <v>0</v>
      </c>
      <c r="AE1482" s="27">
        <v>0</v>
      </c>
      <c r="AF1482" s="27">
        <v>0.8</v>
      </c>
      <c r="AG1482" s="34">
        <v>0.2</v>
      </c>
      <c r="AH1482" s="33" t="s">
        <v>87</v>
      </c>
      <c r="AI1482" s="15" t="s">
        <v>87</v>
      </c>
      <c r="AJ1482" s="27">
        <v>0</v>
      </c>
      <c r="AK1482" s="31">
        <f t="shared" si="255"/>
        <v>1</v>
      </c>
      <c r="AL1482" t="s">
        <v>87</v>
      </c>
      <c r="AM1482" s="31" t="s">
        <v>87</v>
      </c>
      <c r="AN1482">
        <v>0</v>
      </c>
      <c r="AO1482" s="15">
        <v>1</v>
      </c>
      <c r="AP1482" t="s">
        <v>87</v>
      </c>
      <c r="AQ1482" s="15" t="s">
        <v>87</v>
      </c>
      <c r="AR1482" s="15" t="s">
        <v>129</v>
      </c>
      <c r="AS1482">
        <v>1</v>
      </c>
      <c r="AT1482">
        <v>0</v>
      </c>
      <c r="AU1482">
        <v>0</v>
      </c>
      <c r="AV1482">
        <v>0</v>
      </c>
      <c r="AW1482">
        <v>0</v>
      </c>
      <c r="AX1482">
        <v>0</v>
      </c>
      <c r="AY1482" s="15">
        <v>0</v>
      </c>
      <c r="AZ1482">
        <v>1</v>
      </c>
      <c r="BA1482">
        <v>0</v>
      </c>
      <c r="BB1482" s="15">
        <v>0</v>
      </c>
      <c r="BC1482">
        <v>19465</v>
      </c>
      <c r="BD1482">
        <v>1630</v>
      </c>
      <c r="BE1482" s="21">
        <v>0.91900000000000004</v>
      </c>
      <c r="BF1482" s="21">
        <v>28</v>
      </c>
      <c r="BG1482">
        <v>1</v>
      </c>
      <c r="BH1482">
        <v>0</v>
      </c>
      <c r="BI1482">
        <v>0</v>
      </c>
      <c r="BJ1482">
        <v>0</v>
      </c>
      <c r="BK1482">
        <v>0</v>
      </c>
      <c r="BL1482" s="15">
        <v>0</v>
      </c>
      <c r="BM1482">
        <v>1</v>
      </c>
      <c r="BN1482">
        <v>0</v>
      </c>
      <c r="BO1482">
        <v>0</v>
      </c>
      <c r="BP1482" s="15">
        <v>0</v>
      </c>
      <c r="BQ1482">
        <v>0</v>
      </c>
      <c r="BR1482">
        <v>0</v>
      </c>
      <c r="BS1482" s="15">
        <v>0</v>
      </c>
      <c r="BT1482">
        <v>0</v>
      </c>
      <c r="BU1482">
        <v>0</v>
      </c>
      <c r="BV1482">
        <v>1</v>
      </c>
      <c r="BW1482">
        <v>0</v>
      </c>
      <c r="BX1482">
        <v>1</v>
      </c>
      <c r="BY1482">
        <v>0</v>
      </c>
      <c r="BZ1482">
        <v>0</v>
      </c>
      <c r="CA1482">
        <v>0</v>
      </c>
      <c r="CB1482">
        <v>0</v>
      </c>
      <c r="CC1482">
        <v>0</v>
      </c>
      <c r="CD1482">
        <v>0</v>
      </c>
      <c r="CE1482" s="15">
        <v>0</v>
      </c>
      <c r="CF1482">
        <v>1.02</v>
      </c>
      <c r="CG1482">
        <v>662</v>
      </c>
      <c r="CH1482">
        <v>1</v>
      </c>
      <c r="CI1482">
        <v>0</v>
      </c>
      <c r="CJ1482">
        <v>16</v>
      </c>
      <c r="CK1482" s="28" t="s">
        <v>80</v>
      </c>
    </row>
    <row r="1483" spans="1:89" x14ac:dyDescent="0.35">
      <c r="A1483">
        <v>1482</v>
      </c>
      <c r="B1483">
        <v>92</v>
      </c>
      <c r="C1483" s="21" t="s">
        <v>261</v>
      </c>
      <c r="D1483" s="11">
        <v>-1.3599930290932321</v>
      </c>
      <c r="E1483" s="12">
        <v>0.39072570628594111</v>
      </c>
      <c r="F1483" s="7">
        <v>-3.4806848057700122</v>
      </c>
      <c r="G1483" s="8">
        <v>0</v>
      </c>
      <c r="H1483" s="9">
        <v>0</v>
      </c>
      <c r="I1483" s="9">
        <v>0</v>
      </c>
      <c r="J1483" s="9">
        <v>1</v>
      </c>
      <c r="K1483" s="9">
        <v>0</v>
      </c>
      <c r="L1483" s="8">
        <v>19597</v>
      </c>
      <c r="M1483" s="9">
        <v>20</v>
      </c>
      <c r="N1483" s="9">
        <f t="shared" si="252"/>
        <v>19576</v>
      </c>
      <c r="O1483" s="9">
        <f t="shared" si="253"/>
        <v>20</v>
      </c>
      <c r="P1483" s="7">
        <v>16</v>
      </c>
      <c r="Q1483" s="7">
        <f t="shared" si="254"/>
        <v>6</v>
      </c>
      <c r="R1483" s="9">
        <v>0</v>
      </c>
      <c r="S1483" s="9">
        <v>1</v>
      </c>
      <c r="T1483" s="9">
        <v>1</v>
      </c>
      <c r="U1483" s="9">
        <v>0</v>
      </c>
      <c r="V1483" s="9">
        <v>0</v>
      </c>
      <c r="W1483" s="25">
        <v>0</v>
      </c>
      <c r="X1483" s="9">
        <v>0</v>
      </c>
      <c r="Y1483" s="9">
        <v>0</v>
      </c>
      <c r="Z1483" s="25">
        <v>1</v>
      </c>
      <c r="AA1483" s="9">
        <v>0</v>
      </c>
      <c r="AB1483" s="25">
        <v>1</v>
      </c>
      <c r="AC1483" s="17">
        <v>1982</v>
      </c>
      <c r="AD1483" s="27">
        <v>0</v>
      </c>
      <c r="AE1483" s="27">
        <v>0</v>
      </c>
      <c r="AF1483" s="27">
        <v>0.8</v>
      </c>
      <c r="AG1483" s="34">
        <v>0.2</v>
      </c>
      <c r="AH1483" s="33" t="s">
        <v>87</v>
      </c>
      <c r="AI1483" s="15" t="s">
        <v>87</v>
      </c>
      <c r="AJ1483" s="27">
        <v>1</v>
      </c>
      <c r="AK1483" s="31">
        <f t="shared" si="255"/>
        <v>0</v>
      </c>
      <c r="AL1483" t="s">
        <v>87</v>
      </c>
      <c r="AM1483" s="31" t="s">
        <v>87</v>
      </c>
      <c r="AN1483">
        <v>0</v>
      </c>
      <c r="AO1483" s="15">
        <v>1</v>
      </c>
      <c r="AP1483" t="s">
        <v>87</v>
      </c>
      <c r="AQ1483" s="15" t="s">
        <v>87</v>
      </c>
      <c r="AR1483" s="15" t="s">
        <v>129</v>
      </c>
      <c r="AS1483">
        <v>1</v>
      </c>
      <c r="AT1483">
        <v>0</v>
      </c>
      <c r="AU1483">
        <v>0</v>
      </c>
      <c r="AV1483">
        <v>0</v>
      </c>
      <c r="AW1483">
        <v>0</v>
      </c>
      <c r="AX1483">
        <v>0</v>
      </c>
      <c r="AY1483" s="15">
        <v>0</v>
      </c>
      <c r="AZ1483">
        <v>1</v>
      </c>
      <c r="BA1483">
        <v>0</v>
      </c>
      <c r="BB1483" s="15">
        <v>0</v>
      </c>
      <c r="BC1483">
        <v>19465</v>
      </c>
      <c r="BD1483">
        <v>1630</v>
      </c>
      <c r="BE1483" s="21">
        <v>0.91900000000000004</v>
      </c>
      <c r="BF1483" s="21">
        <v>28</v>
      </c>
      <c r="BG1483">
        <v>1</v>
      </c>
      <c r="BH1483">
        <v>0</v>
      </c>
      <c r="BI1483">
        <v>0</v>
      </c>
      <c r="BJ1483">
        <v>0</v>
      </c>
      <c r="BK1483">
        <v>0</v>
      </c>
      <c r="BL1483" s="15">
        <v>0</v>
      </c>
      <c r="BM1483">
        <v>1</v>
      </c>
      <c r="BN1483">
        <v>0</v>
      </c>
      <c r="BO1483">
        <v>0</v>
      </c>
      <c r="BP1483" s="15">
        <v>0</v>
      </c>
      <c r="BQ1483">
        <v>0</v>
      </c>
      <c r="BR1483">
        <v>0</v>
      </c>
      <c r="BS1483" s="15">
        <v>0</v>
      </c>
      <c r="BT1483">
        <v>0</v>
      </c>
      <c r="BU1483">
        <v>0</v>
      </c>
      <c r="BV1483">
        <v>1</v>
      </c>
      <c r="BW1483">
        <v>0</v>
      </c>
      <c r="BX1483">
        <v>1</v>
      </c>
      <c r="BY1483">
        <v>0</v>
      </c>
      <c r="BZ1483">
        <v>0</v>
      </c>
      <c r="CA1483">
        <v>0</v>
      </c>
      <c r="CB1483">
        <v>0</v>
      </c>
      <c r="CC1483">
        <v>0</v>
      </c>
      <c r="CD1483">
        <v>0</v>
      </c>
      <c r="CE1483" s="15">
        <v>0</v>
      </c>
      <c r="CF1483">
        <v>1.02</v>
      </c>
      <c r="CG1483">
        <v>662</v>
      </c>
      <c r="CH1483">
        <v>1</v>
      </c>
      <c r="CI1483">
        <v>0</v>
      </c>
      <c r="CJ1483">
        <v>16</v>
      </c>
      <c r="CK1483" s="28" t="s">
        <v>80</v>
      </c>
    </row>
    <row r="1484" spans="1:89" x14ac:dyDescent="0.35">
      <c r="A1484">
        <v>1483</v>
      </c>
      <c r="B1484">
        <v>92</v>
      </c>
      <c r="C1484" s="21" t="s">
        <v>261</v>
      </c>
      <c r="D1484" s="11">
        <v>0.64775270735424328</v>
      </c>
      <c r="E1484" s="12">
        <v>0.57771196840200101</v>
      </c>
      <c r="F1484" s="7">
        <v>1.1212381650080421</v>
      </c>
      <c r="G1484" s="8">
        <v>0</v>
      </c>
      <c r="H1484" s="9">
        <v>0</v>
      </c>
      <c r="I1484" s="9">
        <v>0</v>
      </c>
      <c r="J1484" s="9">
        <v>1</v>
      </c>
      <c r="K1484" s="9">
        <v>0</v>
      </c>
      <c r="L1484" s="8">
        <v>19597</v>
      </c>
      <c r="M1484" s="9">
        <v>20</v>
      </c>
      <c r="N1484" s="9">
        <f t="shared" si="252"/>
        <v>19576</v>
      </c>
      <c r="O1484" s="9">
        <f t="shared" si="253"/>
        <v>20</v>
      </c>
      <c r="P1484" s="7">
        <v>18</v>
      </c>
      <c r="Q1484" s="7">
        <f t="shared" si="254"/>
        <v>4</v>
      </c>
      <c r="R1484" s="9">
        <v>0</v>
      </c>
      <c r="S1484" s="9">
        <v>1</v>
      </c>
      <c r="T1484" s="9">
        <v>1</v>
      </c>
      <c r="U1484" s="9">
        <v>0</v>
      </c>
      <c r="V1484" s="9">
        <v>0</v>
      </c>
      <c r="W1484" s="25">
        <v>0</v>
      </c>
      <c r="X1484" s="9">
        <v>0</v>
      </c>
      <c r="Y1484" s="9">
        <v>0</v>
      </c>
      <c r="Z1484" s="25">
        <v>1</v>
      </c>
      <c r="AA1484" s="9">
        <v>0</v>
      </c>
      <c r="AB1484" s="25">
        <v>1</v>
      </c>
      <c r="AC1484" s="17">
        <v>1982</v>
      </c>
      <c r="AD1484" s="27">
        <v>0</v>
      </c>
      <c r="AE1484" s="27">
        <v>0</v>
      </c>
      <c r="AF1484" s="27">
        <v>0.8</v>
      </c>
      <c r="AG1484" s="34">
        <v>0.2</v>
      </c>
      <c r="AH1484" s="33" t="s">
        <v>87</v>
      </c>
      <c r="AI1484" s="15" t="s">
        <v>87</v>
      </c>
      <c r="AJ1484" s="27">
        <v>1</v>
      </c>
      <c r="AK1484" s="31">
        <f t="shared" si="255"/>
        <v>0</v>
      </c>
      <c r="AL1484" t="s">
        <v>87</v>
      </c>
      <c r="AM1484" s="31" t="s">
        <v>87</v>
      </c>
      <c r="AN1484">
        <v>0</v>
      </c>
      <c r="AO1484" s="15">
        <v>1</v>
      </c>
      <c r="AP1484" t="s">
        <v>87</v>
      </c>
      <c r="AQ1484" s="15" t="s">
        <v>87</v>
      </c>
      <c r="AR1484" s="15" t="s">
        <v>129</v>
      </c>
      <c r="AS1484">
        <v>1</v>
      </c>
      <c r="AT1484">
        <v>0</v>
      </c>
      <c r="AU1484">
        <v>0</v>
      </c>
      <c r="AV1484">
        <v>0</v>
      </c>
      <c r="AW1484">
        <v>0</v>
      </c>
      <c r="AX1484">
        <v>0</v>
      </c>
      <c r="AY1484" s="15">
        <v>0</v>
      </c>
      <c r="AZ1484">
        <v>1</v>
      </c>
      <c r="BA1484">
        <v>0</v>
      </c>
      <c r="BB1484" s="15">
        <v>0</v>
      </c>
      <c r="BC1484">
        <v>19465</v>
      </c>
      <c r="BD1484">
        <v>1630</v>
      </c>
      <c r="BE1484" s="21">
        <v>0.91900000000000004</v>
      </c>
      <c r="BF1484" s="21">
        <v>28</v>
      </c>
      <c r="BG1484">
        <v>1</v>
      </c>
      <c r="BH1484">
        <v>0</v>
      </c>
      <c r="BI1484">
        <v>0</v>
      </c>
      <c r="BJ1484">
        <v>0</v>
      </c>
      <c r="BK1484">
        <v>0</v>
      </c>
      <c r="BL1484" s="15">
        <v>0</v>
      </c>
      <c r="BM1484">
        <v>1</v>
      </c>
      <c r="BN1484">
        <v>0</v>
      </c>
      <c r="BO1484">
        <v>0</v>
      </c>
      <c r="BP1484" s="15">
        <v>0</v>
      </c>
      <c r="BQ1484">
        <v>0</v>
      </c>
      <c r="BR1484">
        <v>0</v>
      </c>
      <c r="BS1484" s="15">
        <v>0</v>
      </c>
      <c r="BT1484">
        <v>0</v>
      </c>
      <c r="BU1484">
        <v>0</v>
      </c>
      <c r="BV1484">
        <v>1</v>
      </c>
      <c r="BW1484">
        <v>0</v>
      </c>
      <c r="BX1484">
        <v>1</v>
      </c>
      <c r="BY1484">
        <v>0</v>
      </c>
      <c r="BZ1484">
        <v>0</v>
      </c>
      <c r="CA1484">
        <v>0</v>
      </c>
      <c r="CB1484">
        <v>0</v>
      </c>
      <c r="CC1484">
        <v>0</v>
      </c>
      <c r="CD1484">
        <v>0</v>
      </c>
      <c r="CE1484" s="15">
        <v>0</v>
      </c>
      <c r="CF1484">
        <v>1.02</v>
      </c>
      <c r="CG1484">
        <v>662</v>
      </c>
      <c r="CH1484">
        <v>1</v>
      </c>
      <c r="CI1484">
        <v>0</v>
      </c>
      <c r="CJ1484">
        <v>16</v>
      </c>
      <c r="CK1484" s="28" t="s">
        <v>80</v>
      </c>
    </row>
    <row r="1485" spans="1:89" x14ac:dyDescent="0.35">
      <c r="A1485">
        <v>1484</v>
      </c>
      <c r="B1485">
        <v>92</v>
      </c>
      <c r="C1485" s="21" t="s">
        <v>261</v>
      </c>
      <c r="D1485" s="11">
        <v>-3.1237903301331689</v>
      </c>
      <c r="E1485" s="12">
        <v>0.5212838133541049</v>
      </c>
      <c r="F1485" s="7">
        <v>-5.9924943957759096</v>
      </c>
      <c r="G1485" s="8">
        <v>0</v>
      </c>
      <c r="H1485" s="9">
        <v>0</v>
      </c>
      <c r="I1485" s="9">
        <v>0</v>
      </c>
      <c r="J1485" s="9">
        <v>1</v>
      </c>
      <c r="K1485" s="9">
        <v>0</v>
      </c>
      <c r="L1485" s="8">
        <v>19597</v>
      </c>
      <c r="M1485" s="9">
        <v>20</v>
      </c>
      <c r="N1485" s="9">
        <f t="shared" si="252"/>
        <v>19576</v>
      </c>
      <c r="O1485" s="9">
        <f t="shared" si="253"/>
        <v>20</v>
      </c>
      <c r="P1485" s="7">
        <v>13</v>
      </c>
      <c r="Q1485" s="7">
        <f t="shared" si="254"/>
        <v>9</v>
      </c>
      <c r="R1485" s="9">
        <v>0</v>
      </c>
      <c r="S1485" s="9">
        <v>1</v>
      </c>
      <c r="T1485" s="9">
        <v>1</v>
      </c>
      <c r="U1485" s="9">
        <v>0</v>
      </c>
      <c r="V1485" s="9">
        <v>0</v>
      </c>
      <c r="W1485" s="25">
        <v>0</v>
      </c>
      <c r="X1485" s="9">
        <v>0</v>
      </c>
      <c r="Y1485" s="9">
        <v>0</v>
      </c>
      <c r="Z1485" s="25">
        <v>1</v>
      </c>
      <c r="AA1485" s="9">
        <v>0</v>
      </c>
      <c r="AB1485" s="25">
        <v>1</v>
      </c>
      <c r="AC1485" s="17">
        <v>1982</v>
      </c>
      <c r="AD1485" s="27">
        <v>0</v>
      </c>
      <c r="AE1485" s="27">
        <v>0</v>
      </c>
      <c r="AF1485" s="27">
        <v>0.8</v>
      </c>
      <c r="AG1485" s="34">
        <v>0.2</v>
      </c>
      <c r="AH1485" s="33" t="s">
        <v>87</v>
      </c>
      <c r="AI1485" s="15" t="s">
        <v>87</v>
      </c>
      <c r="AJ1485" s="27">
        <v>1</v>
      </c>
      <c r="AK1485" s="31">
        <f t="shared" si="255"/>
        <v>0</v>
      </c>
      <c r="AL1485" t="s">
        <v>87</v>
      </c>
      <c r="AM1485" s="31" t="s">
        <v>87</v>
      </c>
      <c r="AN1485">
        <v>0</v>
      </c>
      <c r="AO1485" s="15">
        <v>1</v>
      </c>
      <c r="AP1485" t="s">
        <v>87</v>
      </c>
      <c r="AQ1485" s="15" t="s">
        <v>87</v>
      </c>
      <c r="AR1485" s="15" t="s">
        <v>129</v>
      </c>
      <c r="AS1485">
        <v>1</v>
      </c>
      <c r="AT1485">
        <v>0</v>
      </c>
      <c r="AU1485">
        <v>0</v>
      </c>
      <c r="AV1485">
        <v>0</v>
      </c>
      <c r="AW1485">
        <v>0</v>
      </c>
      <c r="AX1485">
        <v>0</v>
      </c>
      <c r="AY1485" s="15">
        <v>0</v>
      </c>
      <c r="AZ1485">
        <v>1</v>
      </c>
      <c r="BA1485">
        <v>0</v>
      </c>
      <c r="BB1485" s="15">
        <v>0</v>
      </c>
      <c r="BC1485">
        <v>19465</v>
      </c>
      <c r="BD1485">
        <v>1630</v>
      </c>
      <c r="BE1485" s="21">
        <v>0.91900000000000004</v>
      </c>
      <c r="BF1485" s="21">
        <v>28</v>
      </c>
      <c r="BG1485">
        <v>1</v>
      </c>
      <c r="BH1485">
        <v>0</v>
      </c>
      <c r="BI1485">
        <v>0</v>
      </c>
      <c r="BJ1485">
        <v>0</v>
      </c>
      <c r="BK1485">
        <v>0</v>
      </c>
      <c r="BL1485" s="15">
        <v>0</v>
      </c>
      <c r="BM1485">
        <v>1</v>
      </c>
      <c r="BN1485">
        <v>0</v>
      </c>
      <c r="BO1485">
        <v>0</v>
      </c>
      <c r="BP1485" s="15">
        <v>0</v>
      </c>
      <c r="BQ1485">
        <v>0</v>
      </c>
      <c r="BR1485">
        <v>0</v>
      </c>
      <c r="BS1485" s="15">
        <v>0</v>
      </c>
      <c r="BT1485">
        <v>0</v>
      </c>
      <c r="BU1485">
        <v>0</v>
      </c>
      <c r="BV1485">
        <v>1</v>
      </c>
      <c r="BW1485">
        <v>0</v>
      </c>
      <c r="BX1485">
        <v>1</v>
      </c>
      <c r="BY1485">
        <v>0</v>
      </c>
      <c r="BZ1485">
        <v>0</v>
      </c>
      <c r="CA1485">
        <v>0</v>
      </c>
      <c r="CB1485">
        <v>0</v>
      </c>
      <c r="CC1485">
        <v>0</v>
      </c>
      <c r="CD1485">
        <v>0</v>
      </c>
      <c r="CE1485" s="15">
        <v>0</v>
      </c>
      <c r="CF1485">
        <v>1.02</v>
      </c>
      <c r="CG1485">
        <v>662</v>
      </c>
      <c r="CH1485">
        <v>1</v>
      </c>
      <c r="CI1485">
        <v>0</v>
      </c>
      <c r="CJ1485">
        <v>16</v>
      </c>
      <c r="CK1485" s="28" t="s">
        <v>80</v>
      </c>
    </row>
    <row r="1486" spans="1:89" x14ac:dyDescent="0.35">
      <c r="A1486">
        <v>1485</v>
      </c>
      <c r="B1486">
        <v>92</v>
      </c>
      <c r="C1486" s="21" t="s">
        <v>261</v>
      </c>
      <c r="D1486" s="11">
        <v>4.1583558054389291</v>
      </c>
      <c r="E1486" s="12">
        <v>0.29424514278087038</v>
      </c>
      <c r="F1486" s="7">
        <v>14.132283599106779</v>
      </c>
      <c r="G1486" s="8">
        <v>0</v>
      </c>
      <c r="H1486" s="9">
        <v>0</v>
      </c>
      <c r="I1486" s="9">
        <v>0</v>
      </c>
      <c r="J1486" s="9">
        <v>1</v>
      </c>
      <c r="K1486" s="9">
        <v>0</v>
      </c>
      <c r="L1486" s="8">
        <v>16223</v>
      </c>
      <c r="M1486" s="9">
        <v>20</v>
      </c>
      <c r="N1486" s="9">
        <f t="shared" si="252"/>
        <v>16202</v>
      </c>
      <c r="O1486" s="9">
        <f t="shared" si="253"/>
        <v>20</v>
      </c>
      <c r="P1486" s="7">
        <v>16</v>
      </c>
      <c r="Q1486" s="7">
        <f t="shared" si="254"/>
        <v>6</v>
      </c>
      <c r="R1486" s="9">
        <v>0</v>
      </c>
      <c r="S1486" s="9">
        <v>1</v>
      </c>
      <c r="T1486" s="9">
        <v>1</v>
      </c>
      <c r="U1486" s="9">
        <v>0</v>
      </c>
      <c r="V1486" s="9">
        <v>0</v>
      </c>
      <c r="W1486" s="25">
        <v>0</v>
      </c>
      <c r="X1486" s="9">
        <v>0</v>
      </c>
      <c r="Y1486" s="9">
        <v>0</v>
      </c>
      <c r="Z1486" s="25">
        <v>1</v>
      </c>
      <c r="AA1486" s="9">
        <v>0</v>
      </c>
      <c r="AB1486" s="25">
        <v>1</v>
      </c>
      <c r="AC1486" s="17">
        <v>1982</v>
      </c>
      <c r="AD1486" s="27">
        <v>0</v>
      </c>
      <c r="AE1486" s="27">
        <v>0</v>
      </c>
      <c r="AF1486" s="27">
        <v>0.8</v>
      </c>
      <c r="AG1486" s="34">
        <v>0.2</v>
      </c>
      <c r="AH1486" s="33" t="s">
        <v>87</v>
      </c>
      <c r="AI1486" s="15" t="s">
        <v>87</v>
      </c>
      <c r="AJ1486" s="27">
        <v>0</v>
      </c>
      <c r="AK1486" s="31">
        <f t="shared" si="255"/>
        <v>1</v>
      </c>
      <c r="AL1486" t="s">
        <v>87</v>
      </c>
      <c r="AM1486" s="31" t="s">
        <v>87</v>
      </c>
      <c r="AN1486">
        <v>0</v>
      </c>
      <c r="AO1486" s="15">
        <v>1</v>
      </c>
      <c r="AP1486" t="s">
        <v>87</v>
      </c>
      <c r="AQ1486" s="15" t="s">
        <v>87</v>
      </c>
      <c r="AR1486" s="15" t="s">
        <v>129</v>
      </c>
      <c r="AS1486">
        <v>1</v>
      </c>
      <c r="AT1486">
        <v>0</v>
      </c>
      <c r="AU1486">
        <v>0</v>
      </c>
      <c r="AV1486">
        <v>0</v>
      </c>
      <c r="AW1486">
        <v>0</v>
      </c>
      <c r="AX1486">
        <v>0</v>
      </c>
      <c r="AY1486" s="15">
        <v>0</v>
      </c>
      <c r="AZ1486">
        <v>1</v>
      </c>
      <c r="BA1486">
        <v>0</v>
      </c>
      <c r="BB1486" s="15">
        <v>0</v>
      </c>
      <c r="BC1486">
        <v>19465</v>
      </c>
      <c r="BD1486">
        <v>1630</v>
      </c>
      <c r="BE1486" s="21">
        <v>0.91900000000000004</v>
      </c>
      <c r="BF1486" s="21">
        <v>28</v>
      </c>
      <c r="BG1486">
        <v>1</v>
      </c>
      <c r="BH1486">
        <v>0</v>
      </c>
      <c r="BI1486">
        <v>0</v>
      </c>
      <c r="BJ1486">
        <v>0</v>
      </c>
      <c r="BK1486">
        <v>0</v>
      </c>
      <c r="BL1486" s="15">
        <v>0</v>
      </c>
      <c r="BM1486">
        <v>1</v>
      </c>
      <c r="BN1486">
        <v>0</v>
      </c>
      <c r="BO1486">
        <v>0</v>
      </c>
      <c r="BP1486" s="15">
        <v>0</v>
      </c>
      <c r="BQ1486">
        <v>0</v>
      </c>
      <c r="BR1486">
        <v>0</v>
      </c>
      <c r="BS1486" s="15">
        <v>0</v>
      </c>
      <c r="BT1486">
        <v>0</v>
      </c>
      <c r="BU1486">
        <v>0</v>
      </c>
      <c r="BV1486">
        <v>1</v>
      </c>
      <c r="BW1486">
        <v>0</v>
      </c>
      <c r="BX1486">
        <v>1</v>
      </c>
      <c r="BY1486">
        <v>0</v>
      </c>
      <c r="BZ1486">
        <v>0</v>
      </c>
      <c r="CA1486">
        <v>0</v>
      </c>
      <c r="CB1486">
        <v>0</v>
      </c>
      <c r="CC1486">
        <v>0</v>
      </c>
      <c r="CD1486">
        <v>0</v>
      </c>
      <c r="CE1486" s="15">
        <v>0</v>
      </c>
      <c r="CF1486">
        <v>1.02</v>
      </c>
      <c r="CG1486">
        <v>662</v>
      </c>
      <c r="CH1486">
        <v>1</v>
      </c>
      <c r="CI1486">
        <v>0</v>
      </c>
      <c r="CJ1486">
        <v>16</v>
      </c>
      <c r="CK1486" s="28" t="s">
        <v>80</v>
      </c>
    </row>
    <row r="1487" spans="1:89" x14ac:dyDescent="0.35">
      <c r="A1487">
        <v>1486</v>
      </c>
      <c r="B1487">
        <v>92</v>
      </c>
      <c r="C1487" s="21" t="s">
        <v>261</v>
      </c>
      <c r="D1487" s="11">
        <v>4.0804067271065447</v>
      </c>
      <c r="E1487" s="12">
        <v>0.38345125721518952</v>
      </c>
      <c r="F1487" s="7">
        <v>10.64126574193668</v>
      </c>
      <c r="G1487" s="8">
        <v>0</v>
      </c>
      <c r="H1487" s="9">
        <v>0</v>
      </c>
      <c r="I1487" s="9">
        <v>0</v>
      </c>
      <c r="J1487" s="9">
        <v>1</v>
      </c>
      <c r="K1487" s="9">
        <v>0</v>
      </c>
      <c r="L1487" s="8">
        <v>16223</v>
      </c>
      <c r="M1487" s="9">
        <v>20</v>
      </c>
      <c r="N1487" s="9">
        <f t="shared" si="252"/>
        <v>16202</v>
      </c>
      <c r="O1487" s="9">
        <f t="shared" si="253"/>
        <v>20</v>
      </c>
      <c r="P1487" s="7">
        <v>18</v>
      </c>
      <c r="Q1487" s="7">
        <f t="shared" si="254"/>
        <v>4</v>
      </c>
      <c r="R1487" s="9">
        <v>0</v>
      </c>
      <c r="S1487" s="9">
        <v>1</v>
      </c>
      <c r="T1487" s="9">
        <v>1</v>
      </c>
      <c r="U1487" s="9">
        <v>0</v>
      </c>
      <c r="V1487" s="9">
        <v>0</v>
      </c>
      <c r="W1487" s="25">
        <v>0</v>
      </c>
      <c r="X1487" s="9">
        <v>0</v>
      </c>
      <c r="Y1487" s="9">
        <v>0</v>
      </c>
      <c r="Z1487" s="25">
        <v>1</v>
      </c>
      <c r="AA1487" s="9">
        <v>0</v>
      </c>
      <c r="AB1487" s="25">
        <v>1</v>
      </c>
      <c r="AC1487" s="17">
        <v>1982</v>
      </c>
      <c r="AD1487" s="27">
        <v>0</v>
      </c>
      <c r="AE1487" s="27">
        <v>0</v>
      </c>
      <c r="AF1487" s="27">
        <v>0.8</v>
      </c>
      <c r="AG1487" s="34">
        <v>0.2</v>
      </c>
      <c r="AH1487" s="33" t="s">
        <v>87</v>
      </c>
      <c r="AI1487" s="15" t="s">
        <v>87</v>
      </c>
      <c r="AJ1487" s="27">
        <v>0</v>
      </c>
      <c r="AK1487" s="31">
        <f t="shared" si="255"/>
        <v>1</v>
      </c>
      <c r="AL1487" t="s">
        <v>87</v>
      </c>
      <c r="AM1487" s="31" t="s">
        <v>87</v>
      </c>
      <c r="AN1487">
        <v>0</v>
      </c>
      <c r="AO1487" s="15">
        <v>1</v>
      </c>
      <c r="AP1487" t="s">
        <v>87</v>
      </c>
      <c r="AQ1487" s="15" t="s">
        <v>87</v>
      </c>
      <c r="AR1487" s="15" t="s">
        <v>129</v>
      </c>
      <c r="AS1487">
        <v>1</v>
      </c>
      <c r="AT1487">
        <v>0</v>
      </c>
      <c r="AU1487">
        <v>0</v>
      </c>
      <c r="AV1487">
        <v>0</v>
      </c>
      <c r="AW1487">
        <v>0</v>
      </c>
      <c r="AX1487">
        <v>0</v>
      </c>
      <c r="AY1487" s="15">
        <v>0</v>
      </c>
      <c r="AZ1487">
        <v>1</v>
      </c>
      <c r="BA1487">
        <v>0</v>
      </c>
      <c r="BB1487" s="15">
        <v>0</v>
      </c>
      <c r="BC1487">
        <v>19465</v>
      </c>
      <c r="BD1487">
        <v>1630</v>
      </c>
      <c r="BE1487" s="21">
        <v>0.91900000000000004</v>
      </c>
      <c r="BF1487" s="21">
        <v>28</v>
      </c>
      <c r="BG1487">
        <v>1</v>
      </c>
      <c r="BH1487">
        <v>0</v>
      </c>
      <c r="BI1487">
        <v>0</v>
      </c>
      <c r="BJ1487">
        <v>0</v>
      </c>
      <c r="BK1487">
        <v>0</v>
      </c>
      <c r="BL1487" s="15">
        <v>0</v>
      </c>
      <c r="BM1487">
        <v>1</v>
      </c>
      <c r="BN1487">
        <v>0</v>
      </c>
      <c r="BO1487">
        <v>0</v>
      </c>
      <c r="BP1487" s="15">
        <v>0</v>
      </c>
      <c r="BQ1487">
        <v>0</v>
      </c>
      <c r="BR1487">
        <v>0</v>
      </c>
      <c r="BS1487" s="15">
        <v>0</v>
      </c>
      <c r="BT1487">
        <v>0</v>
      </c>
      <c r="BU1487">
        <v>0</v>
      </c>
      <c r="BV1487">
        <v>1</v>
      </c>
      <c r="BW1487">
        <v>0</v>
      </c>
      <c r="BX1487">
        <v>1</v>
      </c>
      <c r="BY1487">
        <v>0</v>
      </c>
      <c r="BZ1487">
        <v>0</v>
      </c>
      <c r="CA1487">
        <v>0</v>
      </c>
      <c r="CB1487">
        <v>0</v>
      </c>
      <c r="CC1487">
        <v>0</v>
      </c>
      <c r="CD1487">
        <v>0</v>
      </c>
      <c r="CE1487" s="15">
        <v>0</v>
      </c>
      <c r="CF1487">
        <v>1.02</v>
      </c>
      <c r="CG1487">
        <v>662</v>
      </c>
      <c r="CH1487">
        <v>1</v>
      </c>
      <c r="CI1487">
        <v>0</v>
      </c>
      <c r="CJ1487">
        <v>16</v>
      </c>
      <c r="CK1487" s="28" t="s">
        <v>80</v>
      </c>
    </row>
    <row r="1488" spans="1:89" x14ac:dyDescent="0.35">
      <c r="A1488">
        <v>1487</v>
      </c>
      <c r="B1488">
        <v>92</v>
      </c>
      <c r="C1488" s="21" t="s">
        <v>261</v>
      </c>
      <c r="D1488" s="11">
        <v>2.4743870437876851</v>
      </c>
      <c r="E1488" s="12">
        <v>0.45865119427273793</v>
      </c>
      <c r="F1488" s="7">
        <v>5.3949211834304851</v>
      </c>
      <c r="G1488" s="8">
        <v>0</v>
      </c>
      <c r="H1488" s="9">
        <v>0</v>
      </c>
      <c r="I1488" s="9">
        <v>0</v>
      </c>
      <c r="J1488" s="9">
        <v>1</v>
      </c>
      <c r="K1488" s="9">
        <v>0</v>
      </c>
      <c r="L1488" s="8">
        <v>16223</v>
      </c>
      <c r="M1488" s="9">
        <v>20</v>
      </c>
      <c r="N1488" s="9">
        <f t="shared" si="252"/>
        <v>16202</v>
      </c>
      <c r="O1488" s="9">
        <f t="shared" si="253"/>
        <v>20</v>
      </c>
      <c r="P1488" s="7">
        <v>13</v>
      </c>
      <c r="Q1488" s="7">
        <f t="shared" si="254"/>
        <v>9</v>
      </c>
      <c r="R1488" s="9">
        <v>0</v>
      </c>
      <c r="S1488" s="9">
        <v>1</v>
      </c>
      <c r="T1488" s="9">
        <v>1</v>
      </c>
      <c r="U1488" s="9">
        <v>0</v>
      </c>
      <c r="V1488" s="9">
        <v>0</v>
      </c>
      <c r="W1488" s="25">
        <v>0</v>
      </c>
      <c r="X1488" s="9">
        <v>0</v>
      </c>
      <c r="Y1488" s="9">
        <v>0</v>
      </c>
      <c r="Z1488" s="25">
        <v>1</v>
      </c>
      <c r="AA1488" s="9">
        <v>0</v>
      </c>
      <c r="AB1488" s="25">
        <v>1</v>
      </c>
      <c r="AC1488" s="17">
        <v>1982</v>
      </c>
      <c r="AD1488" s="27">
        <v>0</v>
      </c>
      <c r="AE1488" s="27">
        <v>0</v>
      </c>
      <c r="AF1488" s="27">
        <v>0.8</v>
      </c>
      <c r="AG1488" s="34">
        <v>0.2</v>
      </c>
      <c r="AH1488" s="33" t="s">
        <v>87</v>
      </c>
      <c r="AI1488" s="15" t="s">
        <v>87</v>
      </c>
      <c r="AJ1488" s="27">
        <v>0</v>
      </c>
      <c r="AK1488" s="31">
        <f t="shared" si="255"/>
        <v>1</v>
      </c>
      <c r="AL1488" t="s">
        <v>87</v>
      </c>
      <c r="AM1488" s="31" t="s">
        <v>87</v>
      </c>
      <c r="AN1488">
        <v>0</v>
      </c>
      <c r="AO1488" s="15">
        <v>1</v>
      </c>
      <c r="AP1488" t="s">
        <v>87</v>
      </c>
      <c r="AQ1488" s="15" t="s">
        <v>87</v>
      </c>
      <c r="AR1488" s="15" t="s">
        <v>129</v>
      </c>
      <c r="AS1488">
        <v>1</v>
      </c>
      <c r="AT1488">
        <v>0</v>
      </c>
      <c r="AU1488">
        <v>0</v>
      </c>
      <c r="AV1488">
        <v>0</v>
      </c>
      <c r="AW1488">
        <v>0</v>
      </c>
      <c r="AX1488">
        <v>0</v>
      </c>
      <c r="AY1488" s="15">
        <v>0</v>
      </c>
      <c r="AZ1488">
        <v>1</v>
      </c>
      <c r="BA1488">
        <v>0</v>
      </c>
      <c r="BB1488" s="15">
        <v>0</v>
      </c>
      <c r="BC1488">
        <v>19465</v>
      </c>
      <c r="BD1488">
        <v>1630</v>
      </c>
      <c r="BE1488" s="21">
        <v>0.91900000000000004</v>
      </c>
      <c r="BF1488" s="21">
        <v>28</v>
      </c>
      <c r="BG1488">
        <v>1</v>
      </c>
      <c r="BH1488">
        <v>0</v>
      </c>
      <c r="BI1488">
        <v>0</v>
      </c>
      <c r="BJ1488">
        <v>0</v>
      </c>
      <c r="BK1488">
        <v>0</v>
      </c>
      <c r="BL1488" s="15">
        <v>0</v>
      </c>
      <c r="BM1488">
        <v>1</v>
      </c>
      <c r="BN1488">
        <v>0</v>
      </c>
      <c r="BO1488">
        <v>0</v>
      </c>
      <c r="BP1488" s="15">
        <v>0</v>
      </c>
      <c r="BQ1488">
        <v>0</v>
      </c>
      <c r="BR1488">
        <v>0</v>
      </c>
      <c r="BS1488" s="15">
        <v>0</v>
      </c>
      <c r="BT1488">
        <v>0</v>
      </c>
      <c r="BU1488">
        <v>0</v>
      </c>
      <c r="BV1488">
        <v>1</v>
      </c>
      <c r="BW1488">
        <v>0</v>
      </c>
      <c r="BX1488">
        <v>1</v>
      </c>
      <c r="BY1488">
        <v>0</v>
      </c>
      <c r="BZ1488">
        <v>0</v>
      </c>
      <c r="CA1488">
        <v>0</v>
      </c>
      <c r="CB1488">
        <v>0</v>
      </c>
      <c r="CC1488">
        <v>0</v>
      </c>
      <c r="CD1488">
        <v>0</v>
      </c>
      <c r="CE1488" s="15">
        <v>0</v>
      </c>
      <c r="CF1488">
        <v>1.02</v>
      </c>
      <c r="CG1488">
        <v>662</v>
      </c>
      <c r="CH1488">
        <v>1</v>
      </c>
      <c r="CI1488">
        <v>0</v>
      </c>
      <c r="CJ1488">
        <v>16</v>
      </c>
      <c r="CK1488" s="28" t="s">
        <v>80</v>
      </c>
    </row>
    <row r="1489" spans="1:89" x14ac:dyDescent="0.35">
      <c r="A1489">
        <v>1488</v>
      </c>
      <c r="B1489">
        <v>92</v>
      </c>
      <c r="C1489" s="21" t="s">
        <v>261</v>
      </c>
      <c r="D1489" s="11">
        <v>0.67194397515000226</v>
      </c>
      <c r="E1489" s="12">
        <v>0.57701818672916583</v>
      </c>
      <c r="F1489" s="7">
        <v>1.16451091248774</v>
      </c>
      <c r="G1489" s="8">
        <v>0</v>
      </c>
      <c r="H1489" s="9">
        <v>0</v>
      </c>
      <c r="I1489" s="9">
        <v>0</v>
      </c>
      <c r="J1489" s="9">
        <v>1</v>
      </c>
      <c r="K1489" s="9">
        <v>0</v>
      </c>
      <c r="L1489" s="8">
        <v>19597</v>
      </c>
      <c r="M1489" s="9">
        <v>20</v>
      </c>
      <c r="N1489" s="9">
        <f t="shared" si="252"/>
        <v>19576</v>
      </c>
      <c r="O1489" s="9">
        <f t="shared" si="253"/>
        <v>20</v>
      </c>
      <c r="P1489" s="7">
        <v>18</v>
      </c>
      <c r="Q1489" s="7">
        <f t="shared" si="254"/>
        <v>4</v>
      </c>
      <c r="R1489" s="9">
        <v>0</v>
      </c>
      <c r="S1489" s="9">
        <v>1</v>
      </c>
      <c r="T1489" s="9">
        <v>1</v>
      </c>
      <c r="U1489" s="9">
        <v>0</v>
      </c>
      <c r="V1489" s="9">
        <v>0</v>
      </c>
      <c r="W1489" s="25">
        <v>0</v>
      </c>
      <c r="X1489" s="9">
        <v>0</v>
      </c>
      <c r="Y1489" s="9">
        <v>0</v>
      </c>
      <c r="Z1489" s="25">
        <v>1</v>
      </c>
      <c r="AA1489" s="9">
        <v>0</v>
      </c>
      <c r="AB1489" s="25">
        <v>1</v>
      </c>
      <c r="AC1489" s="17">
        <v>1982</v>
      </c>
      <c r="AD1489" s="27">
        <v>0</v>
      </c>
      <c r="AE1489" s="27">
        <v>0</v>
      </c>
      <c r="AF1489" s="27">
        <v>0.8</v>
      </c>
      <c r="AG1489" s="34">
        <v>0.2</v>
      </c>
      <c r="AH1489" s="33" t="s">
        <v>87</v>
      </c>
      <c r="AI1489" s="15" t="s">
        <v>87</v>
      </c>
      <c r="AJ1489" s="27">
        <v>1</v>
      </c>
      <c r="AK1489" s="31">
        <f t="shared" si="255"/>
        <v>0</v>
      </c>
      <c r="AL1489" t="s">
        <v>87</v>
      </c>
      <c r="AM1489" s="31" t="s">
        <v>87</v>
      </c>
      <c r="AN1489">
        <v>0</v>
      </c>
      <c r="AO1489" s="15">
        <v>1</v>
      </c>
      <c r="AP1489" t="s">
        <v>87</v>
      </c>
      <c r="AQ1489" s="15" t="s">
        <v>87</v>
      </c>
      <c r="AR1489" s="15" t="s">
        <v>129</v>
      </c>
      <c r="AS1489">
        <v>1</v>
      </c>
      <c r="AT1489">
        <v>0</v>
      </c>
      <c r="AU1489">
        <v>0</v>
      </c>
      <c r="AV1489">
        <v>0</v>
      </c>
      <c r="AW1489">
        <v>0</v>
      </c>
      <c r="AX1489">
        <v>0</v>
      </c>
      <c r="AY1489" s="15">
        <v>0</v>
      </c>
      <c r="AZ1489">
        <v>1</v>
      </c>
      <c r="BA1489">
        <v>0</v>
      </c>
      <c r="BB1489" s="15">
        <v>0</v>
      </c>
      <c r="BC1489">
        <v>19465</v>
      </c>
      <c r="BD1489">
        <v>1630</v>
      </c>
      <c r="BE1489" s="21">
        <v>0.91900000000000004</v>
      </c>
      <c r="BF1489" s="21">
        <v>28</v>
      </c>
      <c r="BG1489">
        <v>1</v>
      </c>
      <c r="BH1489">
        <v>0</v>
      </c>
      <c r="BI1489">
        <v>0</v>
      </c>
      <c r="BJ1489">
        <v>0</v>
      </c>
      <c r="BK1489">
        <v>0</v>
      </c>
      <c r="BL1489" s="15">
        <v>0</v>
      </c>
      <c r="BM1489">
        <v>1</v>
      </c>
      <c r="BN1489">
        <v>0</v>
      </c>
      <c r="BO1489">
        <v>0</v>
      </c>
      <c r="BP1489" s="15">
        <v>0</v>
      </c>
      <c r="BQ1489">
        <v>0</v>
      </c>
      <c r="BR1489">
        <v>0</v>
      </c>
      <c r="BS1489" s="15">
        <v>0</v>
      </c>
      <c r="BT1489">
        <v>0</v>
      </c>
      <c r="BU1489">
        <v>0</v>
      </c>
      <c r="BV1489">
        <v>1</v>
      </c>
      <c r="BW1489">
        <v>0</v>
      </c>
      <c r="BX1489">
        <v>1</v>
      </c>
      <c r="BY1489">
        <v>0</v>
      </c>
      <c r="BZ1489">
        <v>0</v>
      </c>
      <c r="CA1489">
        <v>0</v>
      </c>
      <c r="CB1489">
        <v>0</v>
      </c>
      <c r="CC1489">
        <v>0</v>
      </c>
      <c r="CD1489">
        <v>0</v>
      </c>
      <c r="CE1489" s="15">
        <v>0</v>
      </c>
      <c r="CF1489">
        <v>1.02</v>
      </c>
      <c r="CG1489">
        <v>662</v>
      </c>
      <c r="CH1489">
        <v>1</v>
      </c>
      <c r="CI1489">
        <v>0</v>
      </c>
      <c r="CJ1489">
        <v>16</v>
      </c>
      <c r="CK1489" s="28" t="s">
        <v>80</v>
      </c>
    </row>
    <row r="1490" spans="1:89" x14ac:dyDescent="0.35">
      <c r="A1490">
        <v>1489</v>
      </c>
      <c r="B1490">
        <v>92</v>
      </c>
      <c r="C1490" s="21" t="s">
        <v>261</v>
      </c>
      <c r="D1490" s="11">
        <v>-3.0567176128227009</v>
      </c>
      <c r="E1490" s="12">
        <v>0.52092314966508346</v>
      </c>
      <c r="F1490" s="7">
        <v>-5.8678859152025664</v>
      </c>
      <c r="G1490" s="8">
        <v>0</v>
      </c>
      <c r="H1490" s="9">
        <v>0</v>
      </c>
      <c r="I1490" s="9">
        <v>0</v>
      </c>
      <c r="J1490" s="9">
        <v>1</v>
      </c>
      <c r="K1490" s="9">
        <v>0</v>
      </c>
      <c r="L1490" s="8">
        <v>19597</v>
      </c>
      <c r="M1490" s="9">
        <v>20</v>
      </c>
      <c r="N1490" s="9">
        <f t="shared" si="252"/>
        <v>19576</v>
      </c>
      <c r="O1490" s="9">
        <f t="shared" si="253"/>
        <v>20</v>
      </c>
      <c r="P1490" s="7">
        <v>13</v>
      </c>
      <c r="Q1490" s="7">
        <f t="shared" si="254"/>
        <v>9</v>
      </c>
      <c r="R1490" s="9">
        <v>0</v>
      </c>
      <c r="S1490" s="9">
        <v>1</v>
      </c>
      <c r="T1490" s="9">
        <v>1</v>
      </c>
      <c r="U1490" s="9">
        <v>0</v>
      </c>
      <c r="V1490" s="9">
        <v>0</v>
      </c>
      <c r="W1490" s="25">
        <v>0</v>
      </c>
      <c r="X1490" s="9">
        <v>0</v>
      </c>
      <c r="Y1490" s="9">
        <v>0</v>
      </c>
      <c r="Z1490" s="25">
        <v>1</v>
      </c>
      <c r="AA1490" s="9">
        <v>0</v>
      </c>
      <c r="AB1490" s="25">
        <v>1</v>
      </c>
      <c r="AC1490" s="17">
        <v>1982</v>
      </c>
      <c r="AD1490" s="27">
        <v>0</v>
      </c>
      <c r="AE1490" s="27">
        <v>0</v>
      </c>
      <c r="AF1490" s="27">
        <v>0.8</v>
      </c>
      <c r="AG1490" s="34">
        <v>0.2</v>
      </c>
      <c r="AH1490" s="33" t="s">
        <v>87</v>
      </c>
      <c r="AI1490" s="15" t="s">
        <v>87</v>
      </c>
      <c r="AJ1490" s="27">
        <v>1</v>
      </c>
      <c r="AK1490" s="31">
        <f t="shared" si="255"/>
        <v>0</v>
      </c>
      <c r="AL1490" t="s">
        <v>87</v>
      </c>
      <c r="AM1490" s="31" t="s">
        <v>87</v>
      </c>
      <c r="AN1490">
        <v>0</v>
      </c>
      <c r="AO1490" s="15">
        <v>1</v>
      </c>
      <c r="AP1490" t="s">
        <v>87</v>
      </c>
      <c r="AQ1490" s="15" t="s">
        <v>87</v>
      </c>
      <c r="AR1490" s="15" t="s">
        <v>129</v>
      </c>
      <c r="AS1490">
        <v>1</v>
      </c>
      <c r="AT1490">
        <v>0</v>
      </c>
      <c r="AU1490">
        <v>0</v>
      </c>
      <c r="AV1490">
        <v>0</v>
      </c>
      <c r="AW1490">
        <v>0</v>
      </c>
      <c r="AX1490">
        <v>0</v>
      </c>
      <c r="AY1490" s="15">
        <v>0</v>
      </c>
      <c r="AZ1490">
        <v>1</v>
      </c>
      <c r="BA1490">
        <v>0</v>
      </c>
      <c r="BB1490" s="15">
        <v>0</v>
      </c>
      <c r="BC1490">
        <v>19465</v>
      </c>
      <c r="BD1490">
        <v>1630</v>
      </c>
      <c r="BE1490" s="21">
        <v>0.91900000000000004</v>
      </c>
      <c r="BF1490" s="21">
        <v>28</v>
      </c>
      <c r="BG1490">
        <v>1</v>
      </c>
      <c r="BH1490">
        <v>0</v>
      </c>
      <c r="BI1490">
        <v>0</v>
      </c>
      <c r="BJ1490">
        <v>0</v>
      </c>
      <c r="BK1490">
        <v>0</v>
      </c>
      <c r="BL1490" s="15">
        <v>0</v>
      </c>
      <c r="BM1490">
        <v>1</v>
      </c>
      <c r="BN1490">
        <v>0</v>
      </c>
      <c r="BO1490">
        <v>0</v>
      </c>
      <c r="BP1490" s="15">
        <v>0</v>
      </c>
      <c r="BQ1490">
        <v>0</v>
      </c>
      <c r="BR1490">
        <v>0</v>
      </c>
      <c r="BS1490" s="15">
        <v>0</v>
      </c>
      <c r="BT1490">
        <v>0</v>
      </c>
      <c r="BU1490">
        <v>0</v>
      </c>
      <c r="BV1490">
        <v>1</v>
      </c>
      <c r="BW1490">
        <v>0</v>
      </c>
      <c r="BX1490">
        <v>1</v>
      </c>
      <c r="BY1490">
        <v>0</v>
      </c>
      <c r="BZ1490">
        <v>0</v>
      </c>
      <c r="CA1490">
        <v>0</v>
      </c>
      <c r="CB1490">
        <v>0</v>
      </c>
      <c r="CC1490">
        <v>0</v>
      </c>
      <c r="CD1490">
        <v>0</v>
      </c>
      <c r="CE1490" s="15">
        <v>0</v>
      </c>
      <c r="CF1490">
        <v>1.02</v>
      </c>
      <c r="CG1490">
        <v>662</v>
      </c>
      <c r="CH1490">
        <v>1</v>
      </c>
      <c r="CI1490">
        <v>0</v>
      </c>
      <c r="CJ1490">
        <v>16</v>
      </c>
      <c r="CK1490" s="28" t="s">
        <v>80</v>
      </c>
    </row>
    <row r="1491" spans="1:89" x14ac:dyDescent="0.35">
      <c r="A1491">
        <v>1490</v>
      </c>
      <c r="B1491">
        <v>92</v>
      </c>
      <c r="C1491" s="21" t="s">
        <v>261</v>
      </c>
      <c r="D1491" s="11">
        <v>0.78926178657732216</v>
      </c>
      <c r="E1491" s="12">
        <v>0.44547385889326357</v>
      </c>
      <c r="F1491" s="7">
        <v>1.771735357352205</v>
      </c>
      <c r="G1491" s="8">
        <v>0</v>
      </c>
      <c r="H1491" s="9">
        <v>0</v>
      </c>
      <c r="I1491" s="9">
        <v>0</v>
      </c>
      <c r="J1491" s="9">
        <v>1</v>
      </c>
      <c r="K1491" s="9">
        <v>0</v>
      </c>
      <c r="L1491" s="8">
        <v>16223</v>
      </c>
      <c r="M1491" s="9">
        <v>20</v>
      </c>
      <c r="N1491" s="9">
        <f t="shared" si="252"/>
        <v>16202</v>
      </c>
      <c r="O1491" s="9">
        <f t="shared" si="253"/>
        <v>20</v>
      </c>
      <c r="P1491" s="7">
        <v>18</v>
      </c>
      <c r="Q1491" s="7">
        <f t="shared" si="254"/>
        <v>4</v>
      </c>
      <c r="R1491" s="9">
        <v>0</v>
      </c>
      <c r="S1491" s="9">
        <v>1</v>
      </c>
      <c r="T1491" s="9">
        <v>1</v>
      </c>
      <c r="U1491" s="9">
        <v>0</v>
      </c>
      <c r="V1491" s="9">
        <v>0</v>
      </c>
      <c r="W1491" s="25">
        <v>0</v>
      </c>
      <c r="X1491" s="9">
        <v>0</v>
      </c>
      <c r="Y1491" s="9">
        <v>0</v>
      </c>
      <c r="Z1491" s="25">
        <v>1</v>
      </c>
      <c r="AA1491" s="9">
        <v>0</v>
      </c>
      <c r="AB1491" s="25">
        <v>1</v>
      </c>
      <c r="AC1491" s="17">
        <v>1982</v>
      </c>
      <c r="AD1491" s="27">
        <v>0</v>
      </c>
      <c r="AE1491" s="27">
        <v>0</v>
      </c>
      <c r="AF1491" s="27">
        <v>0.8</v>
      </c>
      <c r="AG1491" s="34">
        <v>0.2</v>
      </c>
      <c r="AH1491" s="33" t="s">
        <v>87</v>
      </c>
      <c r="AI1491" s="15" t="s">
        <v>87</v>
      </c>
      <c r="AJ1491" s="27">
        <v>0</v>
      </c>
      <c r="AK1491" s="31">
        <f t="shared" si="255"/>
        <v>1</v>
      </c>
      <c r="AL1491" t="s">
        <v>87</v>
      </c>
      <c r="AM1491" s="31" t="s">
        <v>87</v>
      </c>
      <c r="AN1491">
        <v>0</v>
      </c>
      <c r="AO1491" s="15">
        <v>1</v>
      </c>
      <c r="AP1491" t="s">
        <v>87</v>
      </c>
      <c r="AQ1491" s="15" t="s">
        <v>87</v>
      </c>
      <c r="AR1491" s="15" t="s">
        <v>129</v>
      </c>
      <c r="AS1491">
        <v>1</v>
      </c>
      <c r="AT1491">
        <v>0</v>
      </c>
      <c r="AU1491">
        <v>0</v>
      </c>
      <c r="AV1491">
        <v>0</v>
      </c>
      <c r="AW1491">
        <v>0</v>
      </c>
      <c r="AX1491">
        <v>0</v>
      </c>
      <c r="AY1491" s="15">
        <v>0</v>
      </c>
      <c r="AZ1491">
        <v>1</v>
      </c>
      <c r="BA1491">
        <v>0</v>
      </c>
      <c r="BB1491" s="15">
        <v>0</v>
      </c>
      <c r="BC1491">
        <v>19465</v>
      </c>
      <c r="BD1491">
        <v>1630</v>
      </c>
      <c r="BE1491" s="21">
        <v>0.91900000000000004</v>
      </c>
      <c r="BF1491" s="21">
        <v>28</v>
      </c>
      <c r="BG1491">
        <v>1</v>
      </c>
      <c r="BH1491">
        <v>0</v>
      </c>
      <c r="BI1491">
        <v>0</v>
      </c>
      <c r="BJ1491">
        <v>0</v>
      </c>
      <c r="BK1491">
        <v>0</v>
      </c>
      <c r="BL1491" s="15">
        <v>0</v>
      </c>
      <c r="BM1491">
        <v>1</v>
      </c>
      <c r="BN1491">
        <v>0</v>
      </c>
      <c r="BO1491">
        <v>0</v>
      </c>
      <c r="BP1491" s="15">
        <v>0</v>
      </c>
      <c r="BQ1491">
        <v>0</v>
      </c>
      <c r="BR1491">
        <v>0</v>
      </c>
      <c r="BS1491" s="15">
        <v>0</v>
      </c>
      <c r="BT1491">
        <v>0</v>
      </c>
      <c r="BU1491">
        <v>0</v>
      </c>
      <c r="BV1491">
        <v>1</v>
      </c>
      <c r="BW1491">
        <v>0</v>
      </c>
      <c r="BX1491">
        <v>1</v>
      </c>
      <c r="BY1491">
        <v>0</v>
      </c>
      <c r="BZ1491">
        <v>0</v>
      </c>
      <c r="CA1491">
        <v>0</v>
      </c>
      <c r="CB1491">
        <v>0</v>
      </c>
      <c r="CC1491">
        <v>0</v>
      </c>
      <c r="CD1491">
        <v>0</v>
      </c>
      <c r="CE1491" s="15">
        <v>0</v>
      </c>
      <c r="CF1491">
        <v>1.02</v>
      </c>
      <c r="CG1491">
        <v>662</v>
      </c>
      <c r="CH1491">
        <v>1</v>
      </c>
      <c r="CI1491">
        <v>0</v>
      </c>
      <c r="CJ1491">
        <v>16</v>
      </c>
      <c r="CK1491" s="28" t="s">
        <v>80</v>
      </c>
    </row>
    <row r="1492" spans="1:89" x14ac:dyDescent="0.35">
      <c r="A1492">
        <v>1491</v>
      </c>
      <c r="B1492">
        <v>92</v>
      </c>
      <c r="C1492" s="21" t="s">
        <v>261</v>
      </c>
      <c r="D1492" s="11">
        <v>0.20479030465558881</v>
      </c>
      <c r="E1492" s="12">
        <v>0.46404967126446411</v>
      </c>
      <c r="F1492" s="7">
        <v>0.44131117278365189</v>
      </c>
      <c r="G1492" s="8">
        <v>0</v>
      </c>
      <c r="H1492" s="9">
        <v>0</v>
      </c>
      <c r="I1492" s="9">
        <v>0</v>
      </c>
      <c r="J1492" s="9">
        <v>1</v>
      </c>
      <c r="K1492" s="9">
        <v>0</v>
      </c>
      <c r="L1492" s="8">
        <v>16223</v>
      </c>
      <c r="M1492" s="9">
        <v>20</v>
      </c>
      <c r="N1492" s="9">
        <f t="shared" si="252"/>
        <v>16202</v>
      </c>
      <c r="O1492" s="9">
        <f t="shared" si="253"/>
        <v>20</v>
      </c>
      <c r="P1492" s="7">
        <v>13</v>
      </c>
      <c r="Q1492" s="7">
        <f t="shared" si="254"/>
        <v>9</v>
      </c>
      <c r="R1492" s="9">
        <v>0</v>
      </c>
      <c r="S1492" s="9">
        <v>1</v>
      </c>
      <c r="T1492" s="9">
        <v>1</v>
      </c>
      <c r="U1492" s="9">
        <v>0</v>
      </c>
      <c r="V1492" s="9">
        <v>0</v>
      </c>
      <c r="W1492" s="25">
        <v>0</v>
      </c>
      <c r="X1492" s="9">
        <v>0</v>
      </c>
      <c r="Y1492" s="9">
        <v>0</v>
      </c>
      <c r="Z1492" s="25">
        <v>1</v>
      </c>
      <c r="AA1492" s="9">
        <v>0</v>
      </c>
      <c r="AB1492" s="25">
        <v>1</v>
      </c>
      <c r="AC1492" s="17">
        <v>1982</v>
      </c>
      <c r="AD1492" s="27">
        <v>0</v>
      </c>
      <c r="AE1492" s="27">
        <v>0</v>
      </c>
      <c r="AF1492" s="27">
        <v>0.8</v>
      </c>
      <c r="AG1492" s="34">
        <v>0.2</v>
      </c>
      <c r="AH1492" s="33" t="s">
        <v>87</v>
      </c>
      <c r="AI1492" s="15" t="s">
        <v>87</v>
      </c>
      <c r="AJ1492" s="27">
        <v>0</v>
      </c>
      <c r="AK1492" s="31">
        <f t="shared" si="255"/>
        <v>1</v>
      </c>
      <c r="AL1492" t="s">
        <v>87</v>
      </c>
      <c r="AM1492" s="31" t="s">
        <v>87</v>
      </c>
      <c r="AN1492">
        <v>0</v>
      </c>
      <c r="AO1492" s="15">
        <v>1</v>
      </c>
      <c r="AP1492" t="s">
        <v>87</v>
      </c>
      <c r="AQ1492" s="15" t="s">
        <v>87</v>
      </c>
      <c r="AR1492" s="15" t="s">
        <v>129</v>
      </c>
      <c r="AS1492">
        <v>1</v>
      </c>
      <c r="AT1492">
        <v>0</v>
      </c>
      <c r="AU1492">
        <v>0</v>
      </c>
      <c r="AV1492">
        <v>0</v>
      </c>
      <c r="AW1492">
        <v>0</v>
      </c>
      <c r="AX1492">
        <v>0</v>
      </c>
      <c r="AY1492" s="15">
        <v>0</v>
      </c>
      <c r="AZ1492">
        <v>1</v>
      </c>
      <c r="BA1492">
        <v>0</v>
      </c>
      <c r="BB1492" s="15">
        <v>0</v>
      </c>
      <c r="BC1492">
        <v>19465</v>
      </c>
      <c r="BD1492">
        <v>1630</v>
      </c>
      <c r="BE1492" s="21">
        <v>0.91900000000000004</v>
      </c>
      <c r="BF1492" s="21">
        <v>28</v>
      </c>
      <c r="BG1492">
        <v>1</v>
      </c>
      <c r="BH1492">
        <v>0</v>
      </c>
      <c r="BI1492">
        <v>0</v>
      </c>
      <c r="BJ1492">
        <v>0</v>
      </c>
      <c r="BK1492">
        <v>0</v>
      </c>
      <c r="BL1492" s="15">
        <v>0</v>
      </c>
      <c r="BM1492">
        <v>1</v>
      </c>
      <c r="BN1492">
        <v>0</v>
      </c>
      <c r="BO1492">
        <v>0</v>
      </c>
      <c r="BP1492" s="15">
        <v>0</v>
      </c>
      <c r="BQ1492">
        <v>0</v>
      </c>
      <c r="BR1492">
        <v>0</v>
      </c>
      <c r="BS1492" s="15">
        <v>0</v>
      </c>
      <c r="BT1492">
        <v>0</v>
      </c>
      <c r="BU1492">
        <v>0</v>
      </c>
      <c r="BV1492">
        <v>1</v>
      </c>
      <c r="BW1492">
        <v>0</v>
      </c>
      <c r="BX1492">
        <v>1</v>
      </c>
      <c r="BY1492">
        <v>0</v>
      </c>
      <c r="BZ1492">
        <v>0</v>
      </c>
      <c r="CA1492">
        <v>0</v>
      </c>
      <c r="CB1492">
        <v>0</v>
      </c>
      <c r="CC1492">
        <v>0</v>
      </c>
      <c r="CD1492">
        <v>0</v>
      </c>
      <c r="CE1492" s="15">
        <v>0</v>
      </c>
      <c r="CF1492">
        <v>1.02</v>
      </c>
      <c r="CG1492">
        <v>662</v>
      </c>
      <c r="CH1492">
        <v>1</v>
      </c>
      <c r="CI1492">
        <v>0</v>
      </c>
      <c r="CJ1492">
        <v>16</v>
      </c>
      <c r="CK1492" s="28" t="s">
        <v>80</v>
      </c>
    </row>
    <row r="1493" spans="1:89" x14ac:dyDescent="0.35">
      <c r="A1493">
        <v>1492</v>
      </c>
      <c r="B1493">
        <v>92</v>
      </c>
      <c r="C1493" s="21" t="s">
        <v>261</v>
      </c>
      <c r="D1493" s="11">
        <v>1.258093300309993</v>
      </c>
      <c r="E1493" s="12">
        <v>0.57929762379185901</v>
      </c>
      <c r="F1493" s="7">
        <v>2.1717563626016601</v>
      </c>
      <c r="G1493" s="8">
        <v>0</v>
      </c>
      <c r="H1493" s="9">
        <v>0</v>
      </c>
      <c r="I1493" s="9">
        <v>0</v>
      </c>
      <c r="J1493" s="9">
        <v>1</v>
      </c>
      <c r="K1493" s="9">
        <v>0</v>
      </c>
      <c r="L1493" s="8">
        <v>19597</v>
      </c>
      <c r="M1493" s="9">
        <v>20</v>
      </c>
      <c r="N1493" s="9">
        <f t="shared" si="252"/>
        <v>19576</v>
      </c>
      <c r="O1493" s="9">
        <f t="shared" si="253"/>
        <v>20</v>
      </c>
      <c r="P1493" s="7">
        <v>18</v>
      </c>
      <c r="Q1493" s="7">
        <f t="shared" si="254"/>
        <v>4</v>
      </c>
      <c r="R1493" s="9">
        <v>0</v>
      </c>
      <c r="S1493" s="9">
        <v>1</v>
      </c>
      <c r="T1493" s="9">
        <v>1</v>
      </c>
      <c r="U1493" s="9">
        <v>0</v>
      </c>
      <c r="V1493" s="9">
        <v>0</v>
      </c>
      <c r="W1493" s="25">
        <v>0</v>
      </c>
      <c r="X1493" s="9">
        <v>0</v>
      </c>
      <c r="Y1493" s="9">
        <v>0</v>
      </c>
      <c r="Z1493" s="25">
        <v>1</v>
      </c>
      <c r="AA1493" s="9">
        <v>0</v>
      </c>
      <c r="AB1493" s="25">
        <v>1</v>
      </c>
      <c r="AC1493" s="17">
        <v>1982</v>
      </c>
      <c r="AD1493" s="27">
        <v>0</v>
      </c>
      <c r="AE1493" s="27">
        <v>0</v>
      </c>
      <c r="AF1493" s="27">
        <v>0.8</v>
      </c>
      <c r="AG1493" s="34">
        <v>0.2</v>
      </c>
      <c r="AH1493" s="33" t="s">
        <v>87</v>
      </c>
      <c r="AI1493" s="15" t="s">
        <v>87</v>
      </c>
      <c r="AJ1493" s="27">
        <v>1</v>
      </c>
      <c r="AK1493" s="31">
        <f t="shared" si="255"/>
        <v>0</v>
      </c>
      <c r="AL1493" t="s">
        <v>87</v>
      </c>
      <c r="AM1493" s="31" t="s">
        <v>87</v>
      </c>
      <c r="AN1493">
        <v>0</v>
      </c>
      <c r="AO1493" s="15">
        <v>1</v>
      </c>
      <c r="AP1493" t="s">
        <v>87</v>
      </c>
      <c r="AQ1493" s="15" t="s">
        <v>87</v>
      </c>
      <c r="AR1493" s="15" t="s">
        <v>129</v>
      </c>
      <c r="AS1493">
        <v>1</v>
      </c>
      <c r="AT1493">
        <v>0</v>
      </c>
      <c r="AU1493">
        <v>0</v>
      </c>
      <c r="AV1493">
        <v>0</v>
      </c>
      <c r="AW1493">
        <v>0</v>
      </c>
      <c r="AX1493">
        <v>0</v>
      </c>
      <c r="AY1493" s="15">
        <v>0</v>
      </c>
      <c r="AZ1493">
        <v>1</v>
      </c>
      <c r="BA1493">
        <v>0</v>
      </c>
      <c r="BB1493" s="15">
        <v>0</v>
      </c>
      <c r="BC1493">
        <v>19465</v>
      </c>
      <c r="BD1493">
        <v>1630</v>
      </c>
      <c r="BE1493" s="21">
        <v>0.91900000000000004</v>
      </c>
      <c r="BF1493" s="21">
        <v>28</v>
      </c>
      <c r="BG1493">
        <v>1</v>
      </c>
      <c r="BH1493">
        <v>0</v>
      </c>
      <c r="BI1493">
        <v>0</v>
      </c>
      <c r="BJ1493">
        <v>0</v>
      </c>
      <c r="BK1493">
        <v>0</v>
      </c>
      <c r="BL1493" s="15">
        <v>0</v>
      </c>
      <c r="BM1493">
        <v>1</v>
      </c>
      <c r="BN1493">
        <v>0</v>
      </c>
      <c r="BO1493">
        <v>0</v>
      </c>
      <c r="BP1493" s="15">
        <v>0</v>
      </c>
      <c r="BQ1493">
        <v>0</v>
      </c>
      <c r="BR1493">
        <v>0</v>
      </c>
      <c r="BS1493" s="15">
        <v>0</v>
      </c>
      <c r="BT1493">
        <v>0</v>
      </c>
      <c r="BU1493">
        <v>0</v>
      </c>
      <c r="BV1493">
        <v>1</v>
      </c>
      <c r="BW1493">
        <v>0</v>
      </c>
      <c r="BX1493">
        <v>1</v>
      </c>
      <c r="BY1493">
        <v>0</v>
      </c>
      <c r="BZ1493">
        <v>0</v>
      </c>
      <c r="CA1493">
        <v>0</v>
      </c>
      <c r="CB1493">
        <v>0</v>
      </c>
      <c r="CC1493">
        <v>0</v>
      </c>
      <c r="CD1493">
        <v>0</v>
      </c>
      <c r="CE1493" s="15">
        <v>0</v>
      </c>
      <c r="CF1493">
        <v>1.02</v>
      </c>
      <c r="CG1493">
        <v>662</v>
      </c>
      <c r="CH1493">
        <v>1</v>
      </c>
      <c r="CI1493">
        <v>0</v>
      </c>
      <c r="CJ1493">
        <v>16</v>
      </c>
      <c r="CK1493" s="28" t="s">
        <v>80</v>
      </c>
    </row>
    <row r="1494" spans="1:89" x14ac:dyDescent="0.35">
      <c r="A1494">
        <v>1493</v>
      </c>
      <c r="B1494">
        <v>92</v>
      </c>
      <c r="C1494" s="21" t="s">
        <v>261</v>
      </c>
      <c r="D1494" s="11">
        <v>-2.2247475073574718</v>
      </c>
      <c r="E1494" s="12">
        <v>0.53183191732399704</v>
      </c>
      <c r="F1494" s="7">
        <v>-4.1831778704664213</v>
      </c>
      <c r="G1494" s="8">
        <v>0</v>
      </c>
      <c r="H1494" s="9">
        <v>0</v>
      </c>
      <c r="I1494" s="9">
        <v>0</v>
      </c>
      <c r="J1494" s="9">
        <v>1</v>
      </c>
      <c r="K1494" s="9">
        <v>0</v>
      </c>
      <c r="L1494" s="8">
        <v>19597</v>
      </c>
      <c r="M1494" s="9">
        <v>20</v>
      </c>
      <c r="N1494" s="9">
        <f t="shared" si="252"/>
        <v>19576</v>
      </c>
      <c r="O1494" s="9">
        <f t="shared" si="253"/>
        <v>20</v>
      </c>
      <c r="P1494" s="7">
        <v>13</v>
      </c>
      <c r="Q1494" s="7">
        <f t="shared" si="254"/>
        <v>9</v>
      </c>
      <c r="R1494" s="9">
        <v>0</v>
      </c>
      <c r="S1494" s="9">
        <v>1</v>
      </c>
      <c r="T1494" s="9">
        <v>1</v>
      </c>
      <c r="U1494" s="9">
        <v>0</v>
      </c>
      <c r="V1494" s="9">
        <v>0</v>
      </c>
      <c r="W1494" s="25">
        <v>0</v>
      </c>
      <c r="X1494" s="9">
        <v>0</v>
      </c>
      <c r="Y1494" s="9">
        <v>0</v>
      </c>
      <c r="Z1494" s="25">
        <v>1</v>
      </c>
      <c r="AA1494" s="9">
        <v>0</v>
      </c>
      <c r="AB1494" s="25">
        <v>1</v>
      </c>
      <c r="AC1494" s="17">
        <v>1982</v>
      </c>
      <c r="AD1494" s="27">
        <v>0</v>
      </c>
      <c r="AE1494" s="27">
        <v>0</v>
      </c>
      <c r="AF1494" s="27">
        <v>0.8</v>
      </c>
      <c r="AG1494" s="34">
        <v>0.2</v>
      </c>
      <c r="AH1494" s="33" t="s">
        <v>87</v>
      </c>
      <c r="AI1494" s="15" t="s">
        <v>87</v>
      </c>
      <c r="AJ1494" s="27">
        <v>1</v>
      </c>
      <c r="AK1494" s="31">
        <f t="shared" si="255"/>
        <v>0</v>
      </c>
      <c r="AL1494" t="s">
        <v>87</v>
      </c>
      <c r="AM1494" s="31" t="s">
        <v>87</v>
      </c>
      <c r="AN1494">
        <v>0</v>
      </c>
      <c r="AO1494" s="15">
        <v>1</v>
      </c>
      <c r="AP1494" t="s">
        <v>87</v>
      </c>
      <c r="AQ1494" s="15" t="s">
        <v>87</v>
      </c>
      <c r="AR1494" s="15" t="s">
        <v>129</v>
      </c>
      <c r="AS1494">
        <v>1</v>
      </c>
      <c r="AT1494">
        <v>0</v>
      </c>
      <c r="AU1494">
        <v>0</v>
      </c>
      <c r="AV1494">
        <v>0</v>
      </c>
      <c r="AW1494">
        <v>0</v>
      </c>
      <c r="AX1494">
        <v>0</v>
      </c>
      <c r="AY1494" s="15">
        <v>0</v>
      </c>
      <c r="AZ1494">
        <v>1</v>
      </c>
      <c r="BA1494">
        <v>0</v>
      </c>
      <c r="BB1494" s="15">
        <v>0</v>
      </c>
      <c r="BC1494">
        <v>19465</v>
      </c>
      <c r="BD1494">
        <v>1630</v>
      </c>
      <c r="BE1494" s="21">
        <v>0.91900000000000004</v>
      </c>
      <c r="BF1494" s="21">
        <v>28</v>
      </c>
      <c r="BG1494">
        <v>1</v>
      </c>
      <c r="BH1494">
        <v>0</v>
      </c>
      <c r="BI1494">
        <v>0</v>
      </c>
      <c r="BJ1494">
        <v>0</v>
      </c>
      <c r="BK1494">
        <v>0</v>
      </c>
      <c r="BL1494" s="15">
        <v>0</v>
      </c>
      <c r="BM1494">
        <v>1</v>
      </c>
      <c r="BN1494">
        <v>0</v>
      </c>
      <c r="BO1494">
        <v>0</v>
      </c>
      <c r="BP1494" s="15">
        <v>0</v>
      </c>
      <c r="BQ1494">
        <v>0</v>
      </c>
      <c r="BR1494">
        <v>0</v>
      </c>
      <c r="BS1494" s="15">
        <v>0</v>
      </c>
      <c r="BT1494">
        <v>0</v>
      </c>
      <c r="BU1494">
        <v>0</v>
      </c>
      <c r="BV1494">
        <v>1</v>
      </c>
      <c r="BW1494">
        <v>0</v>
      </c>
      <c r="BX1494">
        <v>1</v>
      </c>
      <c r="BY1494">
        <v>0</v>
      </c>
      <c r="BZ1494">
        <v>0</v>
      </c>
      <c r="CA1494">
        <v>0</v>
      </c>
      <c r="CB1494">
        <v>0</v>
      </c>
      <c r="CC1494">
        <v>0</v>
      </c>
      <c r="CD1494">
        <v>0</v>
      </c>
      <c r="CE1494" s="15">
        <v>0</v>
      </c>
      <c r="CF1494">
        <v>1.02</v>
      </c>
      <c r="CG1494">
        <v>662</v>
      </c>
      <c r="CH1494">
        <v>1</v>
      </c>
      <c r="CI1494">
        <v>0</v>
      </c>
      <c r="CJ1494">
        <v>16</v>
      </c>
      <c r="CK1494" s="28" t="s">
        <v>80</v>
      </c>
    </row>
    <row r="1495" spans="1:89" x14ac:dyDescent="0.35">
      <c r="A1495">
        <v>1494</v>
      </c>
      <c r="B1495">
        <v>92</v>
      </c>
      <c r="C1495" s="21" t="s">
        <v>261</v>
      </c>
      <c r="D1495" s="11">
        <v>3.9380026140558582</v>
      </c>
      <c r="E1495" s="12">
        <v>0.39982496246682342</v>
      </c>
      <c r="F1495" s="7">
        <v>9.8493165353141876</v>
      </c>
      <c r="G1495" s="8">
        <v>0</v>
      </c>
      <c r="H1495" s="9">
        <v>0</v>
      </c>
      <c r="I1495" s="9">
        <v>0</v>
      </c>
      <c r="J1495" s="9">
        <v>1</v>
      </c>
      <c r="K1495" s="9">
        <v>0</v>
      </c>
      <c r="L1495" s="8">
        <v>16223</v>
      </c>
      <c r="M1495" s="9">
        <v>20</v>
      </c>
      <c r="N1495" s="9">
        <f t="shared" si="252"/>
        <v>16202</v>
      </c>
      <c r="O1495" s="9">
        <f t="shared" si="253"/>
        <v>20</v>
      </c>
      <c r="P1495" s="7">
        <v>18</v>
      </c>
      <c r="Q1495" s="7">
        <f t="shared" si="254"/>
        <v>4</v>
      </c>
      <c r="R1495" s="9">
        <v>0</v>
      </c>
      <c r="S1495" s="9">
        <v>1</v>
      </c>
      <c r="T1495" s="9">
        <v>1</v>
      </c>
      <c r="U1495" s="9">
        <v>0</v>
      </c>
      <c r="V1495" s="9">
        <v>0</v>
      </c>
      <c r="W1495" s="25">
        <v>0</v>
      </c>
      <c r="X1495" s="9">
        <v>0</v>
      </c>
      <c r="Y1495" s="9">
        <v>0</v>
      </c>
      <c r="Z1495" s="25">
        <v>1</v>
      </c>
      <c r="AA1495" s="9">
        <v>0</v>
      </c>
      <c r="AB1495" s="25">
        <v>1</v>
      </c>
      <c r="AC1495" s="17">
        <v>1982</v>
      </c>
      <c r="AD1495" s="27">
        <v>0</v>
      </c>
      <c r="AE1495" s="27">
        <v>0</v>
      </c>
      <c r="AF1495" s="27">
        <v>0.8</v>
      </c>
      <c r="AG1495" s="34">
        <v>0.2</v>
      </c>
      <c r="AH1495" s="33" t="s">
        <v>87</v>
      </c>
      <c r="AI1495" s="15" t="s">
        <v>87</v>
      </c>
      <c r="AJ1495" s="27">
        <v>0</v>
      </c>
      <c r="AK1495" s="31">
        <f t="shared" si="255"/>
        <v>1</v>
      </c>
      <c r="AL1495" t="s">
        <v>87</v>
      </c>
      <c r="AM1495" s="31" t="s">
        <v>87</v>
      </c>
      <c r="AN1495">
        <v>0</v>
      </c>
      <c r="AO1495" s="15">
        <v>1</v>
      </c>
      <c r="AP1495" t="s">
        <v>87</v>
      </c>
      <c r="AQ1495" s="15" t="s">
        <v>87</v>
      </c>
      <c r="AR1495" s="15" t="s">
        <v>129</v>
      </c>
      <c r="AS1495">
        <v>1</v>
      </c>
      <c r="AT1495">
        <v>0</v>
      </c>
      <c r="AU1495">
        <v>0</v>
      </c>
      <c r="AV1495">
        <v>0</v>
      </c>
      <c r="AW1495">
        <v>0</v>
      </c>
      <c r="AX1495">
        <v>0</v>
      </c>
      <c r="AY1495" s="15">
        <v>0</v>
      </c>
      <c r="AZ1495">
        <v>1</v>
      </c>
      <c r="BA1495">
        <v>0</v>
      </c>
      <c r="BB1495" s="15">
        <v>0</v>
      </c>
      <c r="BC1495">
        <v>19465</v>
      </c>
      <c r="BD1495">
        <v>1630</v>
      </c>
      <c r="BE1495" s="21">
        <v>0.91900000000000004</v>
      </c>
      <c r="BF1495" s="21">
        <v>28</v>
      </c>
      <c r="BG1495">
        <v>1</v>
      </c>
      <c r="BH1495">
        <v>0</v>
      </c>
      <c r="BI1495">
        <v>0</v>
      </c>
      <c r="BJ1495">
        <v>0</v>
      </c>
      <c r="BK1495">
        <v>0</v>
      </c>
      <c r="BL1495" s="15">
        <v>0</v>
      </c>
      <c r="BM1495">
        <v>1</v>
      </c>
      <c r="BN1495">
        <v>0</v>
      </c>
      <c r="BO1495">
        <v>0</v>
      </c>
      <c r="BP1495" s="15">
        <v>0</v>
      </c>
      <c r="BQ1495">
        <v>0</v>
      </c>
      <c r="BR1495">
        <v>0</v>
      </c>
      <c r="BS1495" s="15">
        <v>0</v>
      </c>
      <c r="BT1495">
        <v>0</v>
      </c>
      <c r="BU1495">
        <v>0</v>
      </c>
      <c r="BV1495">
        <v>1</v>
      </c>
      <c r="BW1495">
        <v>0</v>
      </c>
      <c r="BX1495">
        <v>1</v>
      </c>
      <c r="BY1495">
        <v>0</v>
      </c>
      <c r="BZ1495">
        <v>0</v>
      </c>
      <c r="CA1495">
        <v>0</v>
      </c>
      <c r="CB1495">
        <v>0</v>
      </c>
      <c r="CC1495">
        <v>0</v>
      </c>
      <c r="CD1495">
        <v>0</v>
      </c>
      <c r="CE1495" s="15">
        <v>0</v>
      </c>
      <c r="CF1495">
        <v>1.02</v>
      </c>
      <c r="CG1495">
        <v>662</v>
      </c>
      <c r="CH1495">
        <v>1</v>
      </c>
      <c r="CI1495">
        <v>0</v>
      </c>
      <c r="CJ1495">
        <v>16</v>
      </c>
      <c r="CK1495" s="28" t="s">
        <v>80</v>
      </c>
    </row>
    <row r="1496" spans="1:89" x14ac:dyDescent="0.35">
      <c r="A1496">
        <v>1495</v>
      </c>
      <c r="B1496">
        <v>92</v>
      </c>
      <c r="C1496" s="21" t="s">
        <v>261</v>
      </c>
      <c r="D1496" s="11">
        <v>2.8056418685278079</v>
      </c>
      <c r="E1496" s="12">
        <v>0.46690044561352401</v>
      </c>
      <c r="F1496" s="7">
        <v>6.0090794405670227</v>
      </c>
      <c r="G1496" s="8">
        <v>0</v>
      </c>
      <c r="H1496" s="9">
        <v>0</v>
      </c>
      <c r="I1496" s="9">
        <v>0</v>
      </c>
      <c r="J1496" s="9">
        <v>1</v>
      </c>
      <c r="K1496" s="9">
        <v>0</v>
      </c>
      <c r="L1496" s="8">
        <v>16223</v>
      </c>
      <c r="M1496" s="9">
        <v>20</v>
      </c>
      <c r="N1496" s="9">
        <f t="shared" si="252"/>
        <v>16202</v>
      </c>
      <c r="O1496" s="9">
        <f t="shared" si="253"/>
        <v>20</v>
      </c>
      <c r="P1496" s="7">
        <v>13</v>
      </c>
      <c r="Q1496" s="7">
        <f t="shared" si="254"/>
        <v>9</v>
      </c>
      <c r="R1496" s="9">
        <v>0</v>
      </c>
      <c r="S1496" s="9">
        <v>1</v>
      </c>
      <c r="T1496" s="9">
        <v>1</v>
      </c>
      <c r="U1496" s="9">
        <v>0</v>
      </c>
      <c r="V1496" s="9">
        <v>0</v>
      </c>
      <c r="W1496" s="25">
        <v>0</v>
      </c>
      <c r="X1496" s="9">
        <v>0</v>
      </c>
      <c r="Y1496" s="9">
        <v>0</v>
      </c>
      <c r="Z1496" s="25">
        <v>1</v>
      </c>
      <c r="AA1496" s="9">
        <v>0</v>
      </c>
      <c r="AB1496" s="25">
        <v>1</v>
      </c>
      <c r="AC1496" s="17">
        <v>1982</v>
      </c>
      <c r="AD1496" s="27">
        <v>0</v>
      </c>
      <c r="AE1496" s="27">
        <v>0</v>
      </c>
      <c r="AF1496" s="27">
        <v>0.8</v>
      </c>
      <c r="AG1496" s="34">
        <v>0.2</v>
      </c>
      <c r="AH1496" s="33" t="s">
        <v>87</v>
      </c>
      <c r="AI1496" s="15" t="s">
        <v>87</v>
      </c>
      <c r="AJ1496" s="27">
        <v>0</v>
      </c>
      <c r="AK1496" s="31">
        <f t="shared" si="255"/>
        <v>1</v>
      </c>
      <c r="AL1496" t="s">
        <v>87</v>
      </c>
      <c r="AM1496" s="31" t="s">
        <v>87</v>
      </c>
      <c r="AN1496">
        <v>0</v>
      </c>
      <c r="AO1496" s="15">
        <v>1</v>
      </c>
      <c r="AP1496" t="s">
        <v>87</v>
      </c>
      <c r="AQ1496" s="15" t="s">
        <v>87</v>
      </c>
      <c r="AR1496" s="15" t="s">
        <v>129</v>
      </c>
      <c r="AS1496">
        <v>1</v>
      </c>
      <c r="AT1496">
        <v>0</v>
      </c>
      <c r="AU1496">
        <v>0</v>
      </c>
      <c r="AV1496">
        <v>0</v>
      </c>
      <c r="AW1496">
        <v>0</v>
      </c>
      <c r="AX1496">
        <v>0</v>
      </c>
      <c r="AY1496" s="15">
        <v>0</v>
      </c>
      <c r="AZ1496">
        <v>1</v>
      </c>
      <c r="BA1496">
        <v>0</v>
      </c>
      <c r="BB1496" s="15">
        <v>0</v>
      </c>
      <c r="BC1496">
        <v>19465</v>
      </c>
      <c r="BD1496">
        <v>1630</v>
      </c>
      <c r="BE1496" s="21">
        <v>0.91900000000000004</v>
      </c>
      <c r="BF1496" s="21">
        <v>28</v>
      </c>
      <c r="BG1496">
        <v>1</v>
      </c>
      <c r="BH1496">
        <v>0</v>
      </c>
      <c r="BI1496">
        <v>0</v>
      </c>
      <c r="BJ1496">
        <v>0</v>
      </c>
      <c r="BK1496">
        <v>0</v>
      </c>
      <c r="BL1496" s="15">
        <v>0</v>
      </c>
      <c r="BM1496">
        <v>1</v>
      </c>
      <c r="BN1496">
        <v>0</v>
      </c>
      <c r="BO1496">
        <v>0</v>
      </c>
      <c r="BP1496" s="15">
        <v>0</v>
      </c>
      <c r="BQ1496">
        <v>0</v>
      </c>
      <c r="BR1496">
        <v>0</v>
      </c>
      <c r="BS1496" s="15">
        <v>0</v>
      </c>
      <c r="BT1496">
        <v>0</v>
      </c>
      <c r="BU1496">
        <v>0</v>
      </c>
      <c r="BV1496">
        <v>1</v>
      </c>
      <c r="BW1496">
        <v>0</v>
      </c>
      <c r="BX1496">
        <v>1</v>
      </c>
      <c r="BY1496">
        <v>0</v>
      </c>
      <c r="BZ1496">
        <v>0</v>
      </c>
      <c r="CA1496">
        <v>0</v>
      </c>
      <c r="CB1496">
        <v>0</v>
      </c>
      <c r="CC1496">
        <v>0</v>
      </c>
      <c r="CD1496">
        <v>0</v>
      </c>
      <c r="CE1496" s="15">
        <v>0</v>
      </c>
      <c r="CF1496">
        <v>1.02</v>
      </c>
      <c r="CG1496">
        <v>662</v>
      </c>
      <c r="CH1496">
        <v>1</v>
      </c>
      <c r="CI1496">
        <v>0</v>
      </c>
      <c r="CJ1496">
        <v>16</v>
      </c>
      <c r="CK1496" s="28" t="s">
        <v>80</v>
      </c>
    </row>
    <row r="1497" spans="1:89" x14ac:dyDescent="0.35">
      <c r="A1497">
        <v>1496</v>
      </c>
      <c r="B1497">
        <v>93</v>
      </c>
      <c r="C1497" s="21" t="s">
        <v>262</v>
      </c>
      <c r="D1497" s="11">
        <v>6.13</v>
      </c>
      <c r="E1497" s="12">
        <v>0.1</v>
      </c>
      <c r="F1497" s="7">
        <f>D1497-E1497</f>
        <v>6.03</v>
      </c>
      <c r="G1497" s="8">
        <v>0</v>
      </c>
      <c r="H1497" s="9">
        <v>0</v>
      </c>
      <c r="I1497" s="9">
        <v>0</v>
      </c>
      <c r="J1497" s="9">
        <v>0</v>
      </c>
      <c r="K1497" s="9">
        <v>1</v>
      </c>
      <c r="L1497" s="8">
        <v>34363</v>
      </c>
      <c r="M1497" s="9">
        <v>21</v>
      </c>
      <c r="N1497" s="9">
        <f t="shared" si="252"/>
        <v>34341</v>
      </c>
      <c r="O1497" s="9">
        <f t="shared" si="253"/>
        <v>3</v>
      </c>
      <c r="P1497" s="7">
        <v>10.15</v>
      </c>
      <c r="Q1497" s="7">
        <f t="shared" si="254"/>
        <v>22.590000000000003</v>
      </c>
      <c r="R1497" s="9">
        <v>1</v>
      </c>
      <c r="S1497" s="9">
        <v>0</v>
      </c>
      <c r="T1497" s="9">
        <v>0</v>
      </c>
      <c r="U1497" s="9">
        <v>0</v>
      </c>
      <c r="V1497" s="9">
        <v>0</v>
      </c>
      <c r="W1497" s="25">
        <v>1</v>
      </c>
      <c r="X1497" s="9">
        <v>0</v>
      </c>
      <c r="Y1497" s="9">
        <v>1</v>
      </c>
      <c r="Z1497" s="25">
        <v>0</v>
      </c>
      <c r="AA1497" s="9">
        <v>0</v>
      </c>
      <c r="AB1497" s="25">
        <v>1</v>
      </c>
      <c r="AC1497" s="17">
        <v>1982</v>
      </c>
      <c r="AD1497" s="27" t="s">
        <v>87</v>
      </c>
      <c r="AE1497" s="27" t="s">
        <v>87</v>
      </c>
      <c r="AF1497" s="27" t="s">
        <v>87</v>
      </c>
      <c r="AG1497" s="34" t="s">
        <v>87</v>
      </c>
      <c r="AH1497" s="33">
        <v>1</v>
      </c>
      <c r="AI1497" s="15">
        <v>0</v>
      </c>
      <c r="AJ1497" s="27">
        <v>1</v>
      </c>
      <c r="AK1497" s="31">
        <v>0</v>
      </c>
      <c r="AL1497" t="s">
        <v>87</v>
      </c>
      <c r="AM1497" s="31" t="s">
        <v>87</v>
      </c>
      <c r="AN1497">
        <v>1</v>
      </c>
      <c r="AO1497" s="15">
        <v>0</v>
      </c>
      <c r="AP1497" t="s">
        <v>87</v>
      </c>
      <c r="AQ1497" s="15" t="s">
        <v>87</v>
      </c>
      <c r="AR1497" s="15" t="s">
        <v>151</v>
      </c>
      <c r="AS1497">
        <v>1</v>
      </c>
      <c r="AT1497">
        <v>0</v>
      </c>
      <c r="AU1497">
        <v>1</v>
      </c>
      <c r="AV1497">
        <v>0</v>
      </c>
      <c r="AW1497">
        <v>0</v>
      </c>
      <c r="AX1497">
        <v>0</v>
      </c>
      <c r="AY1497" s="15">
        <v>0</v>
      </c>
      <c r="AZ1497">
        <v>1</v>
      </c>
      <c r="BA1497">
        <v>0</v>
      </c>
      <c r="BB1497" s="15">
        <v>0</v>
      </c>
      <c r="BC1497">
        <v>13531</v>
      </c>
      <c r="BD1497">
        <v>245</v>
      </c>
      <c r="BE1497" s="21">
        <v>0.92400000000000004</v>
      </c>
      <c r="BF1497" s="21">
        <v>38.74</v>
      </c>
      <c r="BG1497">
        <v>1</v>
      </c>
      <c r="BH1497">
        <v>0</v>
      </c>
      <c r="BI1497">
        <v>0</v>
      </c>
      <c r="BJ1497">
        <v>0</v>
      </c>
      <c r="BK1497">
        <v>0</v>
      </c>
      <c r="BL1497" s="15">
        <v>0</v>
      </c>
      <c r="BM1497">
        <v>0</v>
      </c>
      <c r="BN1497">
        <v>1</v>
      </c>
      <c r="BO1497">
        <v>0</v>
      </c>
      <c r="BP1497" s="15">
        <v>0</v>
      </c>
      <c r="BQ1497">
        <v>0</v>
      </c>
      <c r="BR1497">
        <v>0</v>
      </c>
      <c r="BS1497" s="15">
        <v>0</v>
      </c>
      <c r="BT1497">
        <v>1</v>
      </c>
      <c r="BU1497">
        <v>1</v>
      </c>
      <c r="BV1497">
        <v>0</v>
      </c>
      <c r="BW1497">
        <v>0</v>
      </c>
      <c r="BX1497">
        <v>0</v>
      </c>
      <c r="BY1497">
        <v>0</v>
      </c>
      <c r="BZ1497">
        <v>0</v>
      </c>
      <c r="CA1497">
        <v>0</v>
      </c>
      <c r="CB1497">
        <v>0</v>
      </c>
      <c r="CC1497">
        <v>0</v>
      </c>
      <c r="CD1497">
        <v>1</v>
      </c>
      <c r="CE1497" s="15">
        <v>0</v>
      </c>
      <c r="CF1497">
        <v>3.0070000000000001</v>
      </c>
      <c r="CG1497">
        <v>888</v>
      </c>
      <c r="CH1497">
        <v>1</v>
      </c>
      <c r="CI1497">
        <v>0</v>
      </c>
      <c r="CJ1497">
        <v>16</v>
      </c>
      <c r="CK1497" s="28" t="s">
        <v>80</v>
      </c>
    </row>
    <row r="1498" spans="1:89" x14ac:dyDescent="0.35">
      <c r="A1498">
        <v>1497</v>
      </c>
      <c r="B1498">
        <v>93</v>
      </c>
      <c r="C1498" s="21" t="s">
        <v>262</v>
      </c>
      <c r="D1498" s="11">
        <v>15.25</v>
      </c>
      <c r="E1498" s="12">
        <v>1.5</v>
      </c>
      <c r="F1498" s="7">
        <f>D1498-E1498</f>
        <v>13.75</v>
      </c>
      <c r="G1498" s="8">
        <v>0</v>
      </c>
      <c r="H1498" s="9">
        <v>0</v>
      </c>
      <c r="I1498" s="9">
        <v>0</v>
      </c>
      <c r="J1498" s="9">
        <v>0</v>
      </c>
      <c r="K1498" s="9">
        <v>1</v>
      </c>
      <c r="L1498" s="8">
        <v>34363</v>
      </c>
      <c r="M1498" s="9">
        <v>21</v>
      </c>
      <c r="N1498" s="9">
        <f t="shared" si="252"/>
        <v>34341</v>
      </c>
      <c r="O1498" s="9">
        <f t="shared" si="253"/>
        <v>3</v>
      </c>
      <c r="P1498" s="7">
        <v>10.15</v>
      </c>
      <c r="Q1498" s="7">
        <f t="shared" si="254"/>
        <v>22.590000000000003</v>
      </c>
      <c r="R1498" s="9">
        <v>1</v>
      </c>
      <c r="S1498" s="9">
        <v>0</v>
      </c>
      <c r="T1498" s="9">
        <v>0</v>
      </c>
      <c r="U1498" s="9">
        <v>0</v>
      </c>
      <c r="V1498" s="9">
        <v>0</v>
      </c>
      <c r="W1498" s="25">
        <v>1</v>
      </c>
      <c r="X1498" s="9">
        <v>0</v>
      </c>
      <c r="Y1498" s="9">
        <v>1</v>
      </c>
      <c r="Z1498" s="25">
        <v>0</v>
      </c>
      <c r="AA1498" s="9">
        <v>0</v>
      </c>
      <c r="AB1498" s="25">
        <v>1</v>
      </c>
      <c r="AC1498" s="17">
        <v>1982</v>
      </c>
      <c r="AD1498" s="27" t="s">
        <v>87</v>
      </c>
      <c r="AE1498" s="27" t="s">
        <v>87</v>
      </c>
      <c r="AF1498" s="27" t="s">
        <v>87</v>
      </c>
      <c r="AG1498" s="34" t="s">
        <v>87</v>
      </c>
      <c r="AH1498" s="33">
        <v>1</v>
      </c>
      <c r="AI1498" s="15">
        <v>0</v>
      </c>
      <c r="AJ1498" s="27">
        <v>1</v>
      </c>
      <c r="AK1498" s="31">
        <v>0</v>
      </c>
      <c r="AL1498" t="s">
        <v>87</v>
      </c>
      <c r="AM1498" s="31" t="s">
        <v>87</v>
      </c>
      <c r="AN1498">
        <v>1</v>
      </c>
      <c r="AO1498" s="15">
        <v>0</v>
      </c>
      <c r="AP1498" t="s">
        <v>87</v>
      </c>
      <c r="AQ1498" s="15" t="s">
        <v>87</v>
      </c>
      <c r="AR1498" s="15" t="s">
        <v>151</v>
      </c>
      <c r="AS1498">
        <v>1</v>
      </c>
      <c r="AT1498">
        <v>0</v>
      </c>
      <c r="AU1498">
        <v>1</v>
      </c>
      <c r="AV1498">
        <v>0</v>
      </c>
      <c r="AW1498">
        <v>0</v>
      </c>
      <c r="AX1498">
        <v>0</v>
      </c>
      <c r="AY1498" s="15">
        <v>0</v>
      </c>
      <c r="AZ1498">
        <v>1</v>
      </c>
      <c r="BA1498">
        <v>0</v>
      </c>
      <c r="BB1498" s="15">
        <v>0</v>
      </c>
      <c r="BC1498">
        <v>13531</v>
      </c>
      <c r="BD1498">
        <v>245</v>
      </c>
      <c r="BE1498" s="21">
        <v>0.92400000000000004</v>
      </c>
      <c r="BF1498" s="21">
        <v>38.74</v>
      </c>
      <c r="BG1498">
        <v>0</v>
      </c>
      <c r="BH1498">
        <v>0</v>
      </c>
      <c r="BI1498">
        <v>0</v>
      </c>
      <c r="BJ1498">
        <v>0</v>
      </c>
      <c r="BK1498">
        <v>0</v>
      </c>
      <c r="BL1498" s="15">
        <v>1</v>
      </c>
      <c r="BM1498">
        <v>0</v>
      </c>
      <c r="BN1498">
        <v>1</v>
      </c>
      <c r="BO1498">
        <v>0</v>
      </c>
      <c r="BP1498" s="15">
        <v>0</v>
      </c>
      <c r="BQ1498">
        <v>0</v>
      </c>
      <c r="BR1498">
        <v>0</v>
      </c>
      <c r="BS1498" s="15">
        <v>1</v>
      </c>
      <c r="BT1498">
        <v>1</v>
      </c>
      <c r="BU1498">
        <v>1</v>
      </c>
      <c r="BV1498">
        <v>0</v>
      </c>
      <c r="BW1498">
        <v>0</v>
      </c>
      <c r="BX1498">
        <v>0</v>
      </c>
      <c r="BY1498">
        <v>0</v>
      </c>
      <c r="BZ1498">
        <v>0</v>
      </c>
      <c r="CA1498">
        <v>0</v>
      </c>
      <c r="CB1498">
        <v>0</v>
      </c>
      <c r="CC1498">
        <v>0</v>
      </c>
      <c r="CD1498">
        <v>1</v>
      </c>
      <c r="CE1498" s="15">
        <v>0</v>
      </c>
      <c r="CF1498">
        <v>3.0070000000000001</v>
      </c>
      <c r="CG1498">
        <v>888</v>
      </c>
      <c r="CH1498">
        <v>1</v>
      </c>
      <c r="CI1498">
        <v>0</v>
      </c>
      <c r="CJ1498">
        <v>16</v>
      </c>
      <c r="CK1498" s="28" t="s">
        <v>80</v>
      </c>
    </row>
    <row r="1499" spans="1:89" x14ac:dyDescent="0.35">
      <c r="A1499">
        <v>1498</v>
      </c>
      <c r="B1499">
        <v>93</v>
      </c>
      <c r="C1499" s="21" t="s">
        <v>262</v>
      </c>
      <c r="D1499" s="11">
        <v>16.88</v>
      </c>
      <c r="E1499" s="12">
        <v>0.7</v>
      </c>
      <c r="F1499" s="7">
        <f>D1499-E1499</f>
        <v>16.18</v>
      </c>
      <c r="G1499" s="8">
        <v>0</v>
      </c>
      <c r="H1499" s="9">
        <v>0</v>
      </c>
      <c r="I1499" s="9">
        <v>0</v>
      </c>
      <c r="J1499" s="9">
        <v>0</v>
      </c>
      <c r="K1499" s="9">
        <v>1</v>
      </c>
      <c r="L1499" s="8">
        <v>34363</v>
      </c>
      <c r="M1499" s="9">
        <v>21</v>
      </c>
      <c r="N1499" s="9">
        <f t="shared" si="252"/>
        <v>34341</v>
      </c>
      <c r="O1499" s="9">
        <f t="shared" si="253"/>
        <v>3</v>
      </c>
      <c r="P1499" s="7">
        <v>10.15</v>
      </c>
      <c r="Q1499" s="7">
        <f t="shared" si="254"/>
        <v>22.590000000000003</v>
      </c>
      <c r="R1499" s="9">
        <v>1</v>
      </c>
      <c r="S1499" s="9">
        <v>0</v>
      </c>
      <c r="T1499" s="9">
        <v>0</v>
      </c>
      <c r="U1499" s="9">
        <v>0</v>
      </c>
      <c r="V1499" s="9">
        <v>0</v>
      </c>
      <c r="W1499" s="25">
        <v>1</v>
      </c>
      <c r="X1499" s="9">
        <v>0</v>
      </c>
      <c r="Y1499" s="9">
        <v>1</v>
      </c>
      <c r="Z1499" s="25">
        <v>0</v>
      </c>
      <c r="AA1499" s="9">
        <v>0</v>
      </c>
      <c r="AB1499" s="25">
        <v>1</v>
      </c>
      <c r="AC1499" s="17">
        <v>1982</v>
      </c>
      <c r="AD1499" s="27" t="s">
        <v>87</v>
      </c>
      <c r="AE1499" s="27" t="s">
        <v>87</v>
      </c>
      <c r="AF1499" s="27" t="s">
        <v>87</v>
      </c>
      <c r="AG1499" s="34" t="s">
        <v>87</v>
      </c>
      <c r="AH1499" s="33">
        <v>1</v>
      </c>
      <c r="AI1499" s="15">
        <v>0</v>
      </c>
      <c r="AJ1499" s="27">
        <v>1</v>
      </c>
      <c r="AK1499" s="31">
        <v>0</v>
      </c>
      <c r="AL1499" t="s">
        <v>87</v>
      </c>
      <c r="AM1499" s="31" t="s">
        <v>87</v>
      </c>
      <c r="AN1499">
        <v>1</v>
      </c>
      <c r="AO1499" s="15">
        <v>0</v>
      </c>
      <c r="AP1499" t="s">
        <v>87</v>
      </c>
      <c r="AQ1499" s="15" t="s">
        <v>87</v>
      </c>
      <c r="AR1499" s="15" t="s">
        <v>151</v>
      </c>
      <c r="AS1499">
        <v>1</v>
      </c>
      <c r="AT1499">
        <v>0</v>
      </c>
      <c r="AU1499">
        <v>1</v>
      </c>
      <c r="AV1499">
        <v>0</v>
      </c>
      <c r="AW1499">
        <v>0</v>
      </c>
      <c r="AX1499">
        <v>0</v>
      </c>
      <c r="AY1499" s="15">
        <v>0</v>
      </c>
      <c r="AZ1499">
        <v>1</v>
      </c>
      <c r="BA1499">
        <v>0</v>
      </c>
      <c r="BB1499" s="15">
        <v>0</v>
      </c>
      <c r="BC1499">
        <v>13531</v>
      </c>
      <c r="BD1499">
        <v>245</v>
      </c>
      <c r="BE1499" s="21">
        <v>0.92400000000000004</v>
      </c>
      <c r="BF1499" s="21">
        <v>38.74</v>
      </c>
      <c r="BG1499">
        <v>0</v>
      </c>
      <c r="BH1499">
        <v>0</v>
      </c>
      <c r="BI1499">
        <v>0</v>
      </c>
      <c r="BJ1499">
        <v>1</v>
      </c>
      <c r="BK1499">
        <v>0</v>
      </c>
      <c r="BL1499" s="15">
        <v>0</v>
      </c>
      <c r="BM1499">
        <v>0</v>
      </c>
      <c r="BN1499">
        <v>1</v>
      </c>
      <c r="BO1499">
        <v>0</v>
      </c>
      <c r="BP1499" s="15">
        <v>0</v>
      </c>
      <c r="BQ1499">
        <v>0</v>
      </c>
      <c r="BR1499">
        <v>0</v>
      </c>
      <c r="BS1499" s="15">
        <v>0</v>
      </c>
      <c r="BT1499">
        <v>1</v>
      </c>
      <c r="BU1499">
        <v>1</v>
      </c>
      <c r="BV1499">
        <v>0</v>
      </c>
      <c r="BW1499">
        <v>0</v>
      </c>
      <c r="BX1499">
        <v>0</v>
      </c>
      <c r="BY1499">
        <v>0</v>
      </c>
      <c r="BZ1499">
        <v>0</v>
      </c>
      <c r="CA1499">
        <v>0</v>
      </c>
      <c r="CB1499">
        <v>0</v>
      </c>
      <c r="CC1499">
        <v>0</v>
      </c>
      <c r="CD1499">
        <v>1</v>
      </c>
      <c r="CE1499" s="15">
        <v>0</v>
      </c>
      <c r="CF1499">
        <v>3.0070000000000001</v>
      </c>
      <c r="CG1499">
        <v>888</v>
      </c>
      <c r="CH1499">
        <v>1</v>
      </c>
      <c r="CI1499">
        <v>0</v>
      </c>
      <c r="CJ1499">
        <v>16</v>
      </c>
      <c r="CK1499" s="28" t="s">
        <v>80</v>
      </c>
    </row>
    <row r="1500" spans="1:89" x14ac:dyDescent="0.35">
      <c r="A1500">
        <v>1499</v>
      </c>
      <c r="B1500">
        <v>94</v>
      </c>
      <c r="C1500" s="21" t="s">
        <v>263</v>
      </c>
      <c r="D1500" s="11">
        <v>4.95</v>
      </c>
      <c r="E1500" s="12">
        <v>0.05</v>
      </c>
      <c r="F1500" s="7">
        <f t="shared" ref="F1500:F1535" si="256">D1500/E1500</f>
        <v>99</v>
      </c>
      <c r="G1500" s="8">
        <v>0</v>
      </c>
      <c r="H1500" s="9">
        <v>0</v>
      </c>
      <c r="I1500" s="9">
        <v>0</v>
      </c>
      <c r="J1500" s="9">
        <v>0</v>
      </c>
      <c r="K1500" s="9">
        <v>1</v>
      </c>
      <c r="L1500" s="8">
        <v>68676</v>
      </c>
      <c r="M1500" s="9">
        <v>28</v>
      </c>
      <c r="N1500" s="9">
        <f t="shared" si="252"/>
        <v>68647</v>
      </c>
      <c r="O1500" s="9">
        <f t="shared" si="253"/>
        <v>8</v>
      </c>
      <c r="P1500" s="7">
        <v>9.43</v>
      </c>
      <c r="Q1500" s="7">
        <f t="shared" si="254"/>
        <v>20.07</v>
      </c>
      <c r="R1500" s="9">
        <v>1</v>
      </c>
      <c r="S1500" s="9">
        <v>0</v>
      </c>
      <c r="T1500" s="9">
        <v>1</v>
      </c>
      <c r="U1500" s="9">
        <v>0</v>
      </c>
      <c r="V1500" s="9">
        <v>0</v>
      </c>
      <c r="W1500" s="25">
        <v>0</v>
      </c>
      <c r="X1500" s="9">
        <v>0</v>
      </c>
      <c r="Y1500" s="9">
        <v>1</v>
      </c>
      <c r="Z1500" s="25">
        <v>0</v>
      </c>
      <c r="AA1500" s="9">
        <v>0</v>
      </c>
      <c r="AB1500" s="25">
        <v>1</v>
      </c>
      <c r="AC1500" s="17">
        <v>1984</v>
      </c>
      <c r="AD1500" s="27">
        <v>0.13719999999999999</v>
      </c>
      <c r="AE1500" s="27">
        <f t="shared" ref="AE1500:AE1507" si="257">1-SUM(AD1500,AF1500,AG1500)</f>
        <v>0.2238</v>
      </c>
      <c r="AF1500" s="27">
        <v>0.28599999999999998</v>
      </c>
      <c r="AG1500" s="34">
        <v>0.35299999999999998</v>
      </c>
      <c r="AH1500" s="33">
        <v>1</v>
      </c>
      <c r="AI1500" s="15">
        <v>0</v>
      </c>
      <c r="AJ1500" s="27">
        <v>1</v>
      </c>
      <c r="AK1500" s="31">
        <v>0</v>
      </c>
      <c r="AL1500" t="s">
        <v>87</v>
      </c>
      <c r="AM1500" s="31" t="s">
        <v>87</v>
      </c>
      <c r="AN1500">
        <v>1</v>
      </c>
      <c r="AO1500" s="15">
        <v>0</v>
      </c>
      <c r="AP1500" t="s">
        <v>87</v>
      </c>
      <c r="AQ1500" s="15" t="s">
        <v>87</v>
      </c>
      <c r="AR1500" s="15" t="s">
        <v>151</v>
      </c>
      <c r="AS1500">
        <v>1</v>
      </c>
      <c r="AT1500">
        <v>0</v>
      </c>
      <c r="AU1500">
        <v>1</v>
      </c>
      <c r="AV1500">
        <v>0</v>
      </c>
      <c r="AW1500">
        <v>0</v>
      </c>
      <c r="AX1500">
        <v>0</v>
      </c>
      <c r="AY1500" s="15">
        <v>0</v>
      </c>
      <c r="AZ1500">
        <v>1</v>
      </c>
      <c r="BA1500">
        <v>0</v>
      </c>
      <c r="BB1500" s="15">
        <v>0</v>
      </c>
      <c r="BC1500">
        <v>14398</v>
      </c>
      <c r="BD1500">
        <v>243</v>
      </c>
      <c r="BE1500" s="21">
        <v>0.92400000000000004</v>
      </c>
      <c r="BF1500" s="21">
        <v>35.5</v>
      </c>
      <c r="BG1500">
        <v>1</v>
      </c>
      <c r="BH1500">
        <v>0</v>
      </c>
      <c r="BI1500">
        <v>0</v>
      </c>
      <c r="BJ1500">
        <v>0</v>
      </c>
      <c r="BK1500">
        <v>0</v>
      </c>
      <c r="BL1500" s="15">
        <v>0</v>
      </c>
      <c r="BM1500">
        <v>0</v>
      </c>
      <c r="BN1500">
        <v>0</v>
      </c>
      <c r="BO1500">
        <v>0</v>
      </c>
      <c r="BP1500" s="15">
        <v>1</v>
      </c>
      <c r="BQ1500">
        <v>0</v>
      </c>
      <c r="BR1500">
        <v>0</v>
      </c>
      <c r="BS1500" s="15">
        <v>0</v>
      </c>
      <c r="BT1500">
        <v>1</v>
      </c>
      <c r="BU1500">
        <v>1</v>
      </c>
      <c r="BV1500">
        <v>0</v>
      </c>
      <c r="BW1500">
        <v>0</v>
      </c>
      <c r="BX1500">
        <v>0</v>
      </c>
      <c r="BY1500">
        <v>0</v>
      </c>
      <c r="BZ1500">
        <v>0</v>
      </c>
      <c r="CA1500">
        <v>0</v>
      </c>
      <c r="CB1500">
        <v>0</v>
      </c>
      <c r="CC1500">
        <v>0</v>
      </c>
      <c r="CD1500">
        <v>1</v>
      </c>
      <c r="CE1500" s="15">
        <v>0</v>
      </c>
      <c r="CF1500">
        <v>0.78100000000000003</v>
      </c>
      <c r="CG1500">
        <v>100</v>
      </c>
      <c r="CH1500">
        <v>1</v>
      </c>
      <c r="CI1500">
        <v>0</v>
      </c>
      <c r="CJ1500">
        <v>20</v>
      </c>
      <c r="CK1500" s="28" t="s">
        <v>80</v>
      </c>
    </row>
    <row r="1501" spans="1:89" x14ac:dyDescent="0.35">
      <c r="A1501">
        <v>1500</v>
      </c>
      <c r="B1501">
        <v>94</v>
      </c>
      <c r="C1501" s="21" t="s">
        <v>263</v>
      </c>
      <c r="D1501" s="11">
        <v>21.03</v>
      </c>
      <c r="E1501" s="12">
        <v>1.85</v>
      </c>
      <c r="F1501" s="7">
        <f t="shared" si="256"/>
        <v>11.367567567567567</v>
      </c>
      <c r="G1501" s="8">
        <v>0</v>
      </c>
      <c r="H1501" s="9">
        <v>0</v>
      </c>
      <c r="I1501" s="9">
        <v>0</v>
      </c>
      <c r="J1501" s="9">
        <v>0</v>
      </c>
      <c r="K1501" s="9">
        <v>1</v>
      </c>
      <c r="L1501" s="8">
        <v>68676</v>
      </c>
      <c r="M1501" s="9">
        <v>28</v>
      </c>
      <c r="N1501" s="9">
        <f t="shared" si="252"/>
        <v>68647</v>
      </c>
      <c r="O1501" s="9">
        <f t="shared" si="253"/>
        <v>8</v>
      </c>
      <c r="P1501" s="7">
        <v>9.43</v>
      </c>
      <c r="Q1501" s="7">
        <f t="shared" si="254"/>
        <v>20.07</v>
      </c>
      <c r="R1501" s="9">
        <v>1</v>
      </c>
      <c r="S1501" s="9">
        <v>0</v>
      </c>
      <c r="T1501" s="9">
        <v>1</v>
      </c>
      <c r="U1501" s="9">
        <v>0</v>
      </c>
      <c r="V1501" s="9">
        <v>0</v>
      </c>
      <c r="W1501" s="25">
        <v>0</v>
      </c>
      <c r="X1501" s="9">
        <v>0</v>
      </c>
      <c r="Y1501" s="9">
        <v>1</v>
      </c>
      <c r="Z1501" s="25">
        <v>0</v>
      </c>
      <c r="AA1501" s="9">
        <v>0</v>
      </c>
      <c r="AB1501" s="25">
        <v>1</v>
      </c>
      <c r="AC1501" s="17">
        <v>1984</v>
      </c>
      <c r="AD1501" s="27">
        <v>0.13719999999999999</v>
      </c>
      <c r="AE1501" s="27">
        <f t="shared" si="257"/>
        <v>0.2238</v>
      </c>
      <c r="AF1501" s="27">
        <v>0.28599999999999998</v>
      </c>
      <c r="AG1501" s="34">
        <v>0.35299999999999998</v>
      </c>
      <c r="AH1501" s="33">
        <v>1</v>
      </c>
      <c r="AI1501" s="15">
        <v>0</v>
      </c>
      <c r="AJ1501" s="27">
        <v>1</v>
      </c>
      <c r="AK1501" s="31">
        <v>0</v>
      </c>
      <c r="AL1501" t="s">
        <v>87</v>
      </c>
      <c r="AM1501" s="31" t="s">
        <v>87</v>
      </c>
      <c r="AN1501">
        <v>1</v>
      </c>
      <c r="AO1501" s="15">
        <v>0</v>
      </c>
      <c r="AP1501" t="s">
        <v>87</v>
      </c>
      <c r="AQ1501" s="15" t="s">
        <v>87</v>
      </c>
      <c r="AR1501" s="15" t="s">
        <v>151</v>
      </c>
      <c r="AS1501">
        <v>1</v>
      </c>
      <c r="AT1501">
        <v>0</v>
      </c>
      <c r="AU1501">
        <v>1</v>
      </c>
      <c r="AV1501">
        <v>0</v>
      </c>
      <c r="AW1501">
        <v>0</v>
      </c>
      <c r="AX1501">
        <v>0</v>
      </c>
      <c r="AY1501" s="15">
        <v>0</v>
      </c>
      <c r="AZ1501">
        <v>1</v>
      </c>
      <c r="BA1501">
        <v>0</v>
      </c>
      <c r="BB1501" s="15">
        <v>0</v>
      </c>
      <c r="BC1501">
        <v>14398</v>
      </c>
      <c r="BD1501">
        <v>243</v>
      </c>
      <c r="BE1501" s="21">
        <v>0.92400000000000004</v>
      </c>
      <c r="BF1501" s="21">
        <v>35.5</v>
      </c>
      <c r="BG1501">
        <v>0</v>
      </c>
      <c r="BH1501">
        <v>0</v>
      </c>
      <c r="BI1501">
        <v>0</v>
      </c>
      <c r="BJ1501">
        <v>0</v>
      </c>
      <c r="BK1501">
        <v>0</v>
      </c>
      <c r="BL1501" s="15">
        <v>1</v>
      </c>
      <c r="BM1501">
        <v>0</v>
      </c>
      <c r="BN1501">
        <v>0</v>
      </c>
      <c r="BO1501">
        <v>0</v>
      </c>
      <c r="BP1501" s="15">
        <v>1</v>
      </c>
      <c r="BQ1501">
        <v>0</v>
      </c>
      <c r="BR1501">
        <v>0</v>
      </c>
      <c r="BS1501" s="15">
        <v>1</v>
      </c>
      <c r="BT1501">
        <v>1</v>
      </c>
      <c r="BU1501">
        <v>1</v>
      </c>
      <c r="BV1501">
        <v>0</v>
      </c>
      <c r="BW1501">
        <v>0</v>
      </c>
      <c r="BX1501">
        <v>0</v>
      </c>
      <c r="BY1501">
        <v>0</v>
      </c>
      <c r="BZ1501">
        <v>0</v>
      </c>
      <c r="CA1501">
        <v>0</v>
      </c>
      <c r="CB1501">
        <v>0</v>
      </c>
      <c r="CC1501">
        <v>0</v>
      </c>
      <c r="CD1501">
        <v>1</v>
      </c>
      <c r="CE1501" s="15">
        <v>0</v>
      </c>
      <c r="CF1501">
        <v>0.78100000000000003</v>
      </c>
      <c r="CG1501">
        <v>100</v>
      </c>
      <c r="CH1501">
        <v>1</v>
      </c>
      <c r="CI1501">
        <v>0</v>
      </c>
      <c r="CJ1501">
        <v>20</v>
      </c>
      <c r="CK1501" s="28" t="s">
        <v>80</v>
      </c>
    </row>
    <row r="1502" spans="1:89" x14ac:dyDescent="0.35">
      <c r="A1502">
        <v>1501</v>
      </c>
      <c r="B1502">
        <v>94</v>
      </c>
      <c r="C1502" s="21" t="s">
        <v>263</v>
      </c>
      <c r="D1502" s="11">
        <v>23.4</v>
      </c>
      <c r="E1502" s="12">
        <v>2.5299999999999998</v>
      </c>
      <c r="F1502" s="7">
        <f t="shared" si="256"/>
        <v>9.2490118577075098</v>
      </c>
      <c r="G1502" s="8">
        <v>0</v>
      </c>
      <c r="H1502" s="9">
        <v>0</v>
      </c>
      <c r="I1502" s="9">
        <v>0</v>
      </c>
      <c r="J1502" s="9">
        <v>0</v>
      </c>
      <c r="K1502" s="9">
        <v>1</v>
      </c>
      <c r="L1502" s="8">
        <v>68676</v>
      </c>
      <c r="M1502" s="9">
        <v>28</v>
      </c>
      <c r="N1502" s="9">
        <f t="shared" si="252"/>
        <v>68647</v>
      </c>
      <c r="O1502" s="9">
        <f t="shared" si="253"/>
        <v>8</v>
      </c>
      <c r="P1502" s="7">
        <v>9.43</v>
      </c>
      <c r="Q1502" s="7">
        <f t="shared" si="254"/>
        <v>20.07</v>
      </c>
      <c r="R1502" s="9">
        <v>1</v>
      </c>
      <c r="S1502" s="9">
        <v>0</v>
      </c>
      <c r="T1502" s="9">
        <v>1</v>
      </c>
      <c r="U1502" s="9">
        <v>0</v>
      </c>
      <c r="V1502" s="9">
        <v>0</v>
      </c>
      <c r="W1502" s="25">
        <v>0</v>
      </c>
      <c r="X1502" s="9">
        <v>0</v>
      </c>
      <c r="Y1502" s="9">
        <v>1</v>
      </c>
      <c r="Z1502" s="25">
        <v>0</v>
      </c>
      <c r="AA1502" s="9">
        <v>0</v>
      </c>
      <c r="AB1502" s="25">
        <v>1</v>
      </c>
      <c r="AC1502" s="17">
        <v>1984</v>
      </c>
      <c r="AD1502" s="27">
        <v>0.13719999999999999</v>
      </c>
      <c r="AE1502" s="27">
        <f t="shared" si="257"/>
        <v>0.2238</v>
      </c>
      <c r="AF1502" s="27">
        <v>0.28599999999999998</v>
      </c>
      <c r="AG1502" s="34">
        <v>0.35299999999999998</v>
      </c>
      <c r="AH1502" s="33">
        <v>1</v>
      </c>
      <c r="AI1502" s="15">
        <v>0</v>
      </c>
      <c r="AJ1502" s="27">
        <v>1</v>
      </c>
      <c r="AK1502" s="31">
        <v>0</v>
      </c>
      <c r="AL1502" t="s">
        <v>87</v>
      </c>
      <c r="AM1502" s="31" t="s">
        <v>87</v>
      </c>
      <c r="AN1502">
        <v>1</v>
      </c>
      <c r="AO1502" s="15">
        <v>0</v>
      </c>
      <c r="AP1502" t="s">
        <v>87</v>
      </c>
      <c r="AQ1502" s="15" t="s">
        <v>87</v>
      </c>
      <c r="AR1502" s="15" t="s">
        <v>151</v>
      </c>
      <c r="AS1502">
        <v>1</v>
      </c>
      <c r="AT1502">
        <v>0</v>
      </c>
      <c r="AU1502">
        <v>1</v>
      </c>
      <c r="AV1502">
        <v>0</v>
      </c>
      <c r="AW1502">
        <v>0</v>
      </c>
      <c r="AX1502">
        <v>0</v>
      </c>
      <c r="AY1502" s="15">
        <v>0</v>
      </c>
      <c r="AZ1502">
        <v>1</v>
      </c>
      <c r="BA1502">
        <v>0</v>
      </c>
      <c r="BB1502" s="15">
        <v>0</v>
      </c>
      <c r="BC1502">
        <v>14398</v>
      </c>
      <c r="BD1502">
        <v>243</v>
      </c>
      <c r="BE1502" s="21">
        <v>0.92400000000000004</v>
      </c>
      <c r="BF1502" s="21">
        <v>35.5</v>
      </c>
      <c r="BG1502">
        <v>0</v>
      </c>
      <c r="BH1502">
        <v>0</v>
      </c>
      <c r="BI1502">
        <v>0</v>
      </c>
      <c r="BJ1502">
        <v>0</v>
      </c>
      <c r="BK1502">
        <v>0</v>
      </c>
      <c r="BL1502" s="15">
        <v>1</v>
      </c>
      <c r="BM1502">
        <v>0</v>
      </c>
      <c r="BN1502">
        <v>0</v>
      </c>
      <c r="BO1502">
        <v>0</v>
      </c>
      <c r="BP1502" s="15">
        <v>1</v>
      </c>
      <c r="BQ1502">
        <v>0</v>
      </c>
      <c r="BR1502">
        <v>0</v>
      </c>
      <c r="BS1502" s="15">
        <v>1</v>
      </c>
      <c r="BT1502">
        <v>1</v>
      </c>
      <c r="BU1502">
        <v>1</v>
      </c>
      <c r="BV1502">
        <v>0</v>
      </c>
      <c r="BW1502">
        <v>0</v>
      </c>
      <c r="BX1502">
        <v>0</v>
      </c>
      <c r="BY1502">
        <v>0</v>
      </c>
      <c r="BZ1502">
        <v>0</v>
      </c>
      <c r="CA1502">
        <v>0</v>
      </c>
      <c r="CB1502">
        <v>0</v>
      </c>
      <c r="CC1502">
        <v>0</v>
      </c>
      <c r="CD1502">
        <v>1</v>
      </c>
      <c r="CE1502" s="15">
        <v>0</v>
      </c>
      <c r="CF1502">
        <v>0.78100000000000003</v>
      </c>
      <c r="CG1502">
        <v>100</v>
      </c>
      <c r="CH1502">
        <v>1</v>
      </c>
      <c r="CI1502">
        <v>0</v>
      </c>
      <c r="CJ1502">
        <v>20</v>
      </c>
      <c r="CK1502" s="28" t="s">
        <v>80</v>
      </c>
    </row>
    <row r="1503" spans="1:89" x14ac:dyDescent="0.35">
      <c r="A1503">
        <v>1502</v>
      </c>
      <c r="B1503">
        <v>94</v>
      </c>
      <c r="C1503" s="21" t="s">
        <v>263</v>
      </c>
      <c r="D1503" s="11">
        <v>20.62</v>
      </c>
      <c r="E1503" s="12">
        <v>1.93</v>
      </c>
      <c r="F1503" s="7">
        <f t="shared" si="256"/>
        <v>10.683937823834198</v>
      </c>
      <c r="G1503" s="8">
        <v>0</v>
      </c>
      <c r="H1503" s="9">
        <v>0</v>
      </c>
      <c r="I1503" s="9">
        <v>0</v>
      </c>
      <c r="J1503" s="9">
        <v>0</v>
      </c>
      <c r="K1503" s="9">
        <v>1</v>
      </c>
      <c r="L1503" s="8">
        <v>68676</v>
      </c>
      <c r="M1503" s="9">
        <v>28</v>
      </c>
      <c r="N1503" s="9">
        <f t="shared" si="252"/>
        <v>68647</v>
      </c>
      <c r="O1503" s="9">
        <f t="shared" si="253"/>
        <v>8</v>
      </c>
      <c r="P1503" s="7">
        <v>9.43</v>
      </c>
      <c r="Q1503" s="7">
        <f t="shared" si="254"/>
        <v>20.07</v>
      </c>
      <c r="R1503" s="9">
        <v>1</v>
      </c>
      <c r="S1503" s="9">
        <v>0</v>
      </c>
      <c r="T1503" s="9">
        <v>1</v>
      </c>
      <c r="U1503" s="9">
        <v>0</v>
      </c>
      <c r="V1503" s="9">
        <v>0</v>
      </c>
      <c r="W1503" s="25">
        <v>0</v>
      </c>
      <c r="X1503" s="9">
        <v>0</v>
      </c>
      <c r="Y1503" s="9">
        <v>1</v>
      </c>
      <c r="Z1503" s="25">
        <v>0</v>
      </c>
      <c r="AA1503" s="9">
        <v>0</v>
      </c>
      <c r="AB1503" s="25">
        <v>1</v>
      </c>
      <c r="AC1503" s="17">
        <v>1984</v>
      </c>
      <c r="AD1503" s="27">
        <v>0.13719999999999999</v>
      </c>
      <c r="AE1503" s="27">
        <f t="shared" si="257"/>
        <v>0.2238</v>
      </c>
      <c r="AF1503" s="27">
        <v>0.28599999999999998</v>
      </c>
      <c r="AG1503" s="34">
        <v>0.35299999999999998</v>
      </c>
      <c r="AH1503" s="33">
        <v>1</v>
      </c>
      <c r="AI1503" s="15">
        <v>0</v>
      </c>
      <c r="AJ1503" s="27">
        <v>1</v>
      </c>
      <c r="AK1503" s="31">
        <v>0</v>
      </c>
      <c r="AL1503" t="s">
        <v>87</v>
      </c>
      <c r="AM1503" s="31" t="s">
        <v>87</v>
      </c>
      <c r="AN1503">
        <v>1</v>
      </c>
      <c r="AO1503" s="15">
        <v>0</v>
      </c>
      <c r="AP1503" t="s">
        <v>87</v>
      </c>
      <c r="AQ1503" s="15" t="s">
        <v>87</v>
      </c>
      <c r="AR1503" s="15" t="s">
        <v>151</v>
      </c>
      <c r="AS1503">
        <v>1</v>
      </c>
      <c r="AT1503">
        <v>0</v>
      </c>
      <c r="AU1503">
        <v>1</v>
      </c>
      <c r="AV1503">
        <v>0</v>
      </c>
      <c r="AW1503">
        <v>0</v>
      </c>
      <c r="AX1503">
        <v>0</v>
      </c>
      <c r="AY1503" s="15">
        <v>0</v>
      </c>
      <c r="AZ1503">
        <v>1</v>
      </c>
      <c r="BA1503">
        <v>0</v>
      </c>
      <c r="BB1503" s="15">
        <v>0</v>
      </c>
      <c r="BC1503">
        <v>14398</v>
      </c>
      <c r="BD1503">
        <v>243</v>
      </c>
      <c r="BE1503" s="21">
        <v>0.92400000000000004</v>
      </c>
      <c r="BF1503" s="21">
        <v>35.5</v>
      </c>
      <c r="BG1503">
        <v>0</v>
      </c>
      <c r="BH1503">
        <v>0</v>
      </c>
      <c r="BI1503">
        <v>0</v>
      </c>
      <c r="BJ1503">
        <v>0</v>
      </c>
      <c r="BK1503">
        <v>0</v>
      </c>
      <c r="BL1503" s="15">
        <v>1</v>
      </c>
      <c r="BM1503">
        <v>0</v>
      </c>
      <c r="BN1503">
        <v>0</v>
      </c>
      <c r="BO1503">
        <v>0</v>
      </c>
      <c r="BP1503" s="15">
        <v>1</v>
      </c>
      <c r="BQ1503">
        <v>0</v>
      </c>
      <c r="BR1503">
        <v>0</v>
      </c>
      <c r="BS1503" s="15">
        <v>1</v>
      </c>
      <c r="BT1503">
        <v>1</v>
      </c>
      <c r="BU1503">
        <v>1</v>
      </c>
      <c r="BV1503">
        <v>0</v>
      </c>
      <c r="BW1503">
        <v>0</v>
      </c>
      <c r="BX1503">
        <v>0</v>
      </c>
      <c r="BY1503">
        <v>0</v>
      </c>
      <c r="BZ1503">
        <v>0</v>
      </c>
      <c r="CA1503">
        <v>0</v>
      </c>
      <c r="CB1503">
        <v>0</v>
      </c>
      <c r="CC1503">
        <v>0</v>
      </c>
      <c r="CD1503">
        <v>1</v>
      </c>
      <c r="CE1503" s="15">
        <v>0</v>
      </c>
      <c r="CF1503">
        <v>0.78100000000000003</v>
      </c>
      <c r="CG1503">
        <v>100</v>
      </c>
      <c r="CH1503">
        <v>1</v>
      </c>
      <c r="CI1503">
        <v>0</v>
      </c>
      <c r="CJ1503">
        <v>20</v>
      </c>
      <c r="CK1503" s="28" t="s">
        <v>80</v>
      </c>
    </row>
    <row r="1504" spans="1:89" x14ac:dyDescent="0.35">
      <c r="A1504">
        <v>1503</v>
      </c>
      <c r="B1504">
        <v>94</v>
      </c>
      <c r="C1504" s="21" t="s">
        <v>263</v>
      </c>
      <c r="D1504" s="11">
        <v>9.84</v>
      </c>
      <c r="E1504" s="12">
        <v>0.17</v>
      </c>
      <c r="F1504" s="7">
        <f t="shared" si="256"/>
        <v>57.882352941176464</v>
      </c>
      <c r="G1504" s="8">
        <v>0</v>
      </c>
      <c r="H1504" s="9">
        <v>0</v>
      </c>
      <c r="I1504" s="9">
        <v>0</v>
      </c>
      <c r="J1504" s="9">
        <v>0</v>
      </c>
      <c r="K1504" s="9">
        <v>1</v>
      </c>
      <c r="L1504" s="8">
        <v>68676</v>
      </c>
      <c r="M1504" s="9">
        <v>28</v>
      </c>
      <c r="N1504" s="9">
        <f t="shared" si="252"/>
        <v>68647</v>
      </c>
      <c r="O1504" s="9">
        <f t="shared" si="253"/>
        <v>8</v>
      </c>
      <c r="P1504" s="7">
        <v>9.43</v>
      </c>
      <c r="Q1504" s="7">
        <f t="shared" si="254"/>
        <v>20.07</v>
      </c>
      <c r="R1504" s="9">
        <v>1</v>
      </c>
      <c r="S1504" s="9">
        <v>0</v>
      </c>
      <c r="T1504" s="9">
        <v>1</v>
      </c>
      <c r="U1504" s="9">
        <v>0</v>
      </c>
      <c r="V1504" s="9">
        <v>0</v>
      </c>
      <c r="W1504" s="25">
        <v>0</v>
      </c>
      <c r="X1504" s="9">
        <v>0</v>
      </c>
      <c r="Y1504" s="9">
        <v>1</v>
      </c>
      <c r="Z1504" s="25">
        <v>0</v>
      </c>
      <c r="AA1504" s="9">
        <v>0</v>
      </c>
      <c r="AB1504" s="25">
        <v>1</v>
      </c>
      <c r="AC1504" s="17">
        <v>1984</v>
      </c>
      <c r="AD1504" s="27">
        <v>0.13719999999999999</v>
      </c>
      <c r="AE1504" s="27">
        <f t="shared" si="257"/>
        <v>0.2238</v>
      </c>
      <c r="AF1504" s="27">
        <v>0.28599999999999998</v>
      </c>
      <c r="AG1504" s="34">
        <v>0.35299999999999998</v>
      </c>
      <c r="AH1504" s="33">
        <v>1</v>
      </c>
      <c r="AI1504" s="15">
        <v>0</v>
      </c>
      <c r="AJ1504" s="27">
        <v>1</v>
      </c>
      <c r="AK1504" s="31">
        <v>0</v>
      </c>
      <c r="AL1504" t="s">
        <v>87</v>
      </c>
      <c r="AM1504" s="31" t="s">
        <v>87</v>
      </c>
      <c r="AN1504">
        <v>1</v>
      </c>
      <c r="AO1504" s="15">
        <v>0</v>
      </c>
      <c r="AP1504" t="s">
        <v>87</v>
      </c>
      <c r="AQ1504" s="15" t="s">
        <v>87</v>
      </c>
      <c r="AR1504" s="15" t="s">
        <v>151</v>
      </c>
      <c r="AS1504">
        <v>1</v>
      </c>
      <c r="AT1504">
        <v>0</v>
      </c>
      <c r="AU1504">
        <v>1</v>
      </c>
      <c r="AV1504">
        <v>0</v>
      </c>
      <c r="AW1504">
        <v>0</v>
      </c>
      <c r="AX1504">
        <v>0</v>
      </c>
      <c r="AY1504" s="15">
        <v>0</v>
      </c>
      <c r="AZ1504">
        <v>1</v>
      </c>
      <c r="BA1504">
        <v>0</v>
      </c>
      <c r="BB1504" s="15">
        <v>0</v>
      </c>
      <c r="BC1504">
        <v>14398</v>
      </c>
      <c r="BD1504">
        <v>243</v>
      </c>
      <c r="BE1504" s="21">
        <v>0.92400000000000004</v>
      </c>
      <c r="BF1504" s="21">
        <v>35.5</v>
      </c>
      <c r="BG1504">
        <v>1</v>
      </c>
      <c r="BH1504">
        <v>0</v>
      </c>
      <c r="BI1504">
        <v>0</v>
      </c>
      <c r="BJ1504">
        <v>0</v>
      </c>
      <c r="BK1504">
        <v>0</v>
      </c>
      <c r="BL1504" s="15">
        <v>0</v>
      </c>
      <c r="BM1504">
        <v>0</v>
      </c>
      <c r="BN1504">
        <v>0</v>
      </c>
      <c r="BO1504">
        <v>0</v>
      </c>
      <c r="BP1504" s="15">
        <v>1</v>
      </c>
      <c r="BQ1504">
        <v>0</v>
      </c>
      <c r="BR1504">
        <v>0</v>
      </c>
      <c r="BS1504" s="15">
        <v>0</v>
      </c>
      <c r="BT1504">
        <v>1</v>
      </c>
      <c r="BU1504">
        <v>1</v>
      </c>
      <c r="BV1504">
        <v>0</v>
      </c>
      <c r="BW1504">
        <v>0</v>
      </c>
      <c r="BX1504">
        <v>0</v>
      </c>
      <c r="BY1504">
        <v>0</v>
      </c>
      <c r="BZ1504">
        <v>0</v>
      </c>
      <c r="CA1504">
        <v>0</v>
      </c>
      <c r="CB1504">
        <v>0</v>
      </c>
      <c r="CC1504">
        <v>0</v>
      </c>
      <c r="CD1504">
        <v>1</v>
      </c>
      <c r="CE1504" s="15">
        <v>0</v>
      </c>
      <c r="CF1504">
        <v>0.78100000000000003</v>
      </c>
      <c r="CG1504">
        <v>100</v>
      </c>
      <c r="CH1504">
        <v>1</v>
      </c>
      <c r="CI1504">
        <v>0</v>
      </c>
      <c r="CJ1504">
        <v>20</v>
      </c>
      <c r="CK1504" s="28" t="s">
        <v>80</v>
      </c>
    </row>
    <row r="1505" spans="1:89" x14ac:dyDescent="0.35">
      <c r="A1505">
        <v>1504</v>
      </c>
      <c r="B1505">
        <v>94</v>
      </c>
      <c r="C1505" s="21" t="s">
        <v>263</v>
      </c>
      <c r="D1505" s="11">
        <v>9.4</v>
      </c>
      <c r="E1505" s="12">
        <v>3.66</v>
      </c>
      <c r="F1505" s="7">
        <f t="shared" si="256"/>
        <v>2.5683060109289619</v>
      </c>
      <c r="G1505" s="8">
        <v>0</v>
      </c>
      <c r="H1505" s="9">
        <v>0</v>
      </c>
      <c r="I1505" s="9">
        <v>0</v>
      </c>
      <c r="J1505" s="9">
        <v>0</v>
      </c>
      <c r="K1505" s="9">
        <v>1</v>
      </c>
      <c r="L1505" s="8">
        <v>68676</v>
      </c>
      <c r="M1505" s="9">
        <v>28</v>
      </c>
      <c r="N1505" s="9">
        <f t="shared" si="252"/>
        <v>68647</v>
      </c>
      <c r="O1505" s="9">
        <f t="shared" si="253"/>
        <v>8</v>
      </c>
      <c r="P1505" s="7">
        <v>9.43</v>
      </c>
      <c r="Q1505" s="7">
        <f t="shared" si="254"/>
        <v>20.07</v>
      </c>
      <c r="R1505" s="9">
        <v>1</v>
      </c>
      <c r="S1505" s="9">
        <v>0</v>
      </c>
      <c r="T1505" s="9">
        <v>1</v>
      </c>
      <c r="U1505" s="9">
        <v>0</v>
      </c>
      <c r="V1505" s="9">
        <v>0</v>
      </c>
      <c r="W1505" s="25">
        <v>0</v>
      </c>
      <c r="X1505" s="9">
        <v>0</v>
      </c>
      <c r="Y1505" s="9">
        <v>1</v>
      </c>
      <c r="Z1505" s="25">
        <v>0</v>
      </c>
      <c r="AA1505" s="9">
        <v>0</v>
      </c>
      <c r="AB1505" s="25">
        <v>1</v>
      </c>
      <c r="AC1505" s="17">
        <v>1984</v>
      </c>
      <c r="AD1505" s="27">
        <v>0.13719999999999999</v>
      </c>
      <c r="AE1505" s="27">
        <f t="shared" si="257"/>
        <v>0.2238</v>
      </c>
      <c r="AF1505" s="27">
        <v>0.28599999999999998</v>
      </c>
      <c r="AG1505" s="34">
        <v>0.35299999999999998</v>
      </c>
      <c r="AH1505" s="33">
        <v>1</v>
      </c>
      <c r="AI1505" s="15">
        <v>0</v>
      </c>
      <c r="AJ1505" s="27">
        <v>1</v>
      </c>
      <c r="AK1505" s="31">
        <v>0</v>
      </c>
      <c r="AL1505" t="s">
        <v>87</v>
      </c>
      <c r="AM1505" s="31" t="s">
        <v>87</v>
      </c>
      <c r="AN1505">
        <v>1</v>
      </c>
      <c r="AO1505" s="15">
        <v>0</v>
      </c>
      <c r="AP1505" t="s">
        <v>87</v>
      </c>
      <c r="AQ1505" s="15" t="s">
        <v>87</v>
      </c>
      <c r="AR1505" s="15" t="s">
        <v>151</v>
      </c>
      <c r="AS1505">
        <v>1</v>
      </c>
      <c r="AT1505">
        <v>0</v>
      </c>
      <c r="AU1505">
        <v>1</v>
      </c>
      <c r="AV1505">
        <v>0</v>
      </c>
      <c r="AW1505">
        <v>0</v>
      </c>
      <c r="AX1505">
        <v>0</v>
      </c>
      <c r="AY1505" s="15">
        <v>0</v>
      </c>
      <c r="AZ1505">
        <v>1</v>
      </c>
      <c r="BA1505">
        <v>0</v>
      </c>
      <c r="BB1505" s="15">
        <v>0</v>
      </c>
      <c r="BC1505">
        <v>14398</v>
      </c>
      <c r="BD1505">
        <v>243</v>
      </c>
      <c r="BE1505" s="21">
        <v>0.92400000000000004</v>
      </c>
      <c r="BF1505" s="21">
        <v>35.5</v>
      </c>
      <c r="BG1505">
        <v>0</v>
      </c>
      <c r="BH1505">
        <v>0</v>
      </c>
      <c r="BI1505">
        <v>0</v>
      </c>
      <c r="BJ1505">
        <v>0</v>
      </c>
      <c r="BK1505">
        <v>0</v>
      </c>
      <c r="BL1505" s="15">
        <v>1</v>
      </c>
      <c r="BM1505">
        <v>0</v>
      </c>
      <c r="BN1505">
        <v>0</v>
      </c>
      <c r="BO1505">
        <v>0</v>
      </c>
      <c r="BP1505" s="15">
        <v>1</v>
      </c>
      <c r="BQ1505">
        <v>0</v>
      </c>
      <c r="BR1505">
        <v>0</v>
      </c>
      <c r="BS1505" s="15">
        <v>1</v>
      </c>
      <c r="BT1505">
        <v>1</v>
      </c>
      <c r="BU1505">
        <v>1</v>
      </c>
      <c r="BV1505">
        <v>0</v>
      </c>
      <c r="BW1505">
        <v>0</v>
      </c>
      <c r="BX1505">
        <v>0</v>
      </c>
      <c r="BY1505">
        <v>0</v>
      </c>
      <c r="BZ1505">
        <v>0</v>
      </c>
      <c r="CA1505">
        <v>0</v>
      </c>
      <c r="CB1505">
        <v>0</v>
      </c>
      <c r="CC1505">
        <v>0</v>
      </c>
      <c r="CD1505">
        <v>1</v>
      </c>
      <c r="CE1505" s="15">
        <v>0</v>
      </c>
      <c r="CF1505">
        <v>0.78100000000000003</v>
      </c>
      <c r="CG1505">
        <v>100</v>
      </c>
      <c r="CH1505">
        <v>1</v>
      </c>
      <c r="CI1505">
        <v>0</v>
      </c>
      <c r="CJ1505">
        <v>20</v>
      </c>
      <c r="CK1505" s="28" t="s">
        <v>80</v>
      </c>
    </row>
    <row r="1506" spans="1:89" x14ac:dyDescent="0.35">
      <c r="A1506">
        <v>1505</v>
      </c>
      <c r="B1506">
        <v>94</v>
      </c>
      <c r="C1506" s="21" t="s">
        <v>263</v>
      </c>
      <c r="D1506" s="11">
        <v>13.33</v>
      </c>
      <c r="E1506" s="12">
        <v>5.04</v>
      </c>
      <c r="F1506" s="7">
        <f t="shared" si="256"/>
        <v>2.6448412698412698</v>
      </c>
      <c r="G1506" s="8">
        <v>0</v>
      </c>
      <c r="H1506" s="9">
        <v>0</v>
      </c>
      <c r="I1506" s="9">
        <v>0</v>
      </c>
      <c r="J1506" s="9">
        <v>0</v>
      </c>
      <c r="K1506" s="9">
        <v>1</v>
      </c>
      <c r="L1506" s="8">
        <v>68676</v>
      </c>
      <c r="M1506" s="9">
        <v>28</v>
      </c>
      <c r="N1506" s="9">
        <f t="shared" si="252"/>
        <v>68647</v>
      </c>
      <c r="O1506" s="9">
        <f t="shared" si="253"/>
        <v>8</v>
      </c>
      <c r="P1506" s="7">
        <v>9.43</v>
      </c>
      <c r="Q1506" s="7">
        <f t="shared" si="254"/>
        <v>20.07</v>
      </c>
      <c r="R1506" s="9">
        <v>1</v>
      </c>
      <c r="S1506" s="9">
        <v>0</v>
      </c>
      <c r="T1506" s="9">
        <v>1</v>
      </c>
      <c r="U1506" s="9">
        <v>0</v>
      </c>
      <c r="V1506" s="9">
        <v>0</v>
      </c>
      <c r="W1506" s="25">
        <v>0</v>
      </c>
      <c r="X1506" s="9">
        <v>0</v>
      </c>
      <c r="Y1506" s="9">
        <v>1</v>
      </c>
      <c r="Z1506" s="25">
        <v>0</v>
      </c>
      <c r="AA1506" s="9">
        <v>0</v>
      </c>
      <c r="AB1506" s="25">
        <v>1</v>
      </c>
      <c r="AC1506" s="17">
        <v>1984</v>
      </c>
      <c r="AD1506" s="27">
        <v>0.13719999999999999</v>
      </c>
      <c r="AE1506" s="27">
        <f t="shared" si="257"/>
        <v>0.2238</v>
      </c>
      <c r="AF1506" s="27">
        <v>0.28599999999999998</v>
      </c>
      <c r="AG1506" s="34">
        <v>0.35299999999999998</v>
      </c>
      <c r="AH1506" s="33">
        <v>1</v>
      </c>
      <c r="AI1506" s="15">
        <v>0</v>
      </c>
      <c r="AJ1506" s="27">
        <v>1</v>
      </c>
      <c r="AK1506" s="31">
        <v>0</v>
      </c>
      <c r="AL1506" t="s">
        <v>87</v>
      </c>
      <c r="AM1506" s="31" t="s">
        <v>87</v>
      </c>
      <c r="AN1506">
        <v>1</v>
      </c>
      <c r="AO1506" s="15">
        <v>0</v>
      </c>
      <c r="AP1506" t="s">
        <v>87</v>
      </c>
      <c r="AQ1506" s="15" t="s">
        <v>87</v>
      </c>
      <c r="AR1506" s="15" t="s">
        <v>151</v>
      </c>
      <c r="AS1506">
        <v>1</v>
      </c>
      <c r="AT1506">
        <v>0</v>
      </c>
      <c r="AU1506">
        <v>1</v>
      </c>
      <c r="AV1506">
        <v>0</v>
      </c>
      <c r="AW1506">
        <v>0</v>
      </c>
      <c r="AX1506">
        <v>0</v>
      </c>
      <c r="AY1506" s="15">
        <v>0</v>
      </c>
      <c r="AZ1506">
        <v>1</v>
      </c>
      <c r="BA1506">
        <v>0</v>
      </c>
      <c r="BB1506" s="15">
        <v>0</v>
      </c>
      <c r="BC1506">
        <v>14398</v>
      </c>
      <c r="BD1506">
        <v>243</v>
      </c>
      <c r="BE1506" s="21">
        <v>0.92400000000000004</v>
      </c>
      <c r="BF1506" s="21">
        <v>35.5</v>
      </c>
      <c r="BG1506">
        <v>0</v>
      </c>
      <c r="BH1506">
        <v>0</v>
      </c>
      <c r="BI1506">
        <v>0</v>
      </c>
      <c r="BJ1506">
        <v>0</v>
      </c>
      <c r="BK1506">
        <v>0</v>
      </c>
      <c r="BL1506" s="15">
        <v>1</v>
      </c>
      <c r="BM1506">
        <v>0</v>
      </c>
      <c r="BN1506">
        <v>0</v>
      </c>
      <c r="BO1506">
        <v>0</v>
      </c>
      <c r="BP1506" s="15">
        <v>1</v>
      </c>
      <c r="BQ1506">
        <v>0</v>
      </c>
      <c r="BR1506">
        <v>0</v>
      </c>
      <c r="BS1506" s="15">
        <v>1</v>
      </c>
      <c r="BT1506">
        <v>1</v>
      </c>
      <c r="BU1506">
        <v>1</v>
      </c>
      <c r="BV1506">
        <v>0</v>
      </c>
      <c r="BW1506">
        <v>0</v>
      </c>
      <c r="BX1506">
        <v>0</v>
      </c>
      <c r="BY1506">
        <v>0</v>
      </c>
      <c r="BZ1506">
        <v>0</v>
      </c>
      <c r="CA1506">
        <v>0</v>
      </c>
      <c r="CB1506">
        <v>0</v>
      </c>
      <c r="CC1506">
        <v>0</v>
      </c>
      <c r="CD1506">
        <v>1</v>
      </c>
      <c r="CE1506" s="15">
        <v>0</v>
      </c>
      <c r="CF1506">
        <v>0.78100000000000003</v>
      </c>
      <c r="CG1506">
        <v>100</v>
      </c>
      <c r="CH1506">
        <v>1</v>
      </c>
      <c r="CI1506">
        <v>0</v>
      </c>
      <c r="CJ1506">
        <v>20</v>
      </c>
      <c r="CK1506" s="28" t="s">
        <v>80</v>
      </c>
    </row>
    <row r="1507" spans="1:89" x14ac:dyDescent="0.35">
      <c r="A1507">
        <v>1506</v>
      </c>
      <c r="B1507">
        <v>94</v>
      </c>
      <c r="C1507" s="21" t="s">
        <v>263</v>
      </c>
      <c r="D1507" s="11">
        <v>0.38</v>
      </c>
      <c r="E1507" s="12">
        <v>5.71</v>
      </c>
      <c r="F1507" s="7">
        <f t="shared" si="256"/>
        <v>6.6549912434325745E-2</v>
      </c>
      <c r="G1507" s="8">
        <v>0</v>
      </c>
      <c r="H1507" s="9">
        <v>0</v>
      </c>
      <c r="I1507" s="9">
        <v>0</v>
      </c>
      <c r="J1507" s="9">
        <v>0</v>
      </c>
      <c r="K1507" s="9">
        <v>1</v>
      </c>
      <c r="L1507" s="8">
        <v>68676</v>
      </c>
      <c r="M1507" s="9">
        <v>28</v>
      </c>
      <c r="N1507" s="9">
        <f t="shared" si="252"/>
        <v>68647</v>
      </c>
      <c r="O1507" s="9">
        <f t="shared" si="253"/>
        <v>8</v>
      </c>
      <c r="P1507" s="7">
        <v>9.43</v>
      </c>
      <c r="Q1507" s="7">
        <f t="shared" si="254"/>
        <v>20.07</v>
      </c>
      <c r="R1507" s="9">
        <v>1</v>
      </c>
      <c r="S1507" s="9">
        <v>0</v>
      </c>
      <c r="T1507" s="9">
        <v>1</v>
      </c>
      <c r="U1507" s="9">
        <v>0</v>
      </c>
      <c r="V1507" s="9">
        <v>0</v>
      </c>
      <c r="W1507" s="25">
        <v>0</v>
      </c>
      <c r="X1507" s="9">
        <v>0</v>
      </c>
      <c r="Y1507" s="9">
        <v>1</v>
      </c>
      <c r="Z1507" s="25">
        <v>0</v>
      </c>
      <c r="AA1507" s="9">
        <v>0</v>
      </c>
      <c r="AB1507" s="25">
        <v>1</v>
      </c>
      <c r="AC1507" s="17">
        <v>1984</v>
      </c>
      <c r="AD1507" s="27">
        <v>0.13719999999999999</v>
      </c>
      <c r="AE1507" s="27">
        <f t="shared" si="257"/>
        <v>0.2238</v>
      </c>
      <c r="AF1507" s="27">
        <v>0.28599999999999998</v>
      </c>
      <c r="AG1507" s="34">
        <v>0.35299999999999998</v>
      </c>
      <c r="AH1507" s="33">
        <v>1</v>
      </c>
      <c r="AI1507" s="15">
        <v>0</v>
      </c>
      <c r="AJ1507" s="27">
        <v>1</v>
      </c>
      <c r="AK1507" s="31">
        <v>0</v>
      </c>
      <c r="AL1507" t="s">
        <v>87</v>
      </c>
      <c r="AM1507" s="31" t="s">
        <v>87</v>
      </c>
      <c r="AN1507">
        <v>1</v>
      </c>
      <c r="AO1507" s="15">
        <v>0</v>
      </c>
      <c r="AP1507" t="s">
        <v>87</v>
      </c>
      <c r="AQ1507" s="15" t="s">
        <v>87</v>
      </c>
      <c r="AR1507" s="15" t="s">
        <v>151</v>
      </c>
      <c r="AS1507">
        <v>1</v>
      </c>
      <c r="AT1507">
        <v>0</v>
      </c>
      <c r="AU1507">
        <v>1</v>
      </c>
      <c r="AV1507">
        <v>0</v>
      </c>
      <c r="AW1507">
        <v>0</v>
      </c>
      <c r="AX1507">
        <v>0</v>
      </c>
      <c r="AY1507" s="15">
        <v>0</v>
      </c>
      <c r="AZ1507">
        <v>1</v>
      </c>
      <c r="BA1507">
        <v>0</v>
      </c>
      <c r="BB1507" s="15">
        <v>0</v>
      </c>
      <c r="BC1507">
        <v>14398</v>
      </c>
      <c r="BD1507">
        <v>243</v>
      </c>
      <c r="BE1507" s="21">
        <v>0.92400000000000004</v>
      </c>
      <c r="BF1507" s="21">
        <v>35.5</v>
      </c>
      <c r="BG1507">
        <v>0</v>
      </c>
      <c r="BH1507">
        <v>0</v>
      </c>
      <c r="BI1507">
        <v>0</v>
      </c>
      <c r="BJ1507">
        <v>0</v>
      </c>
      <c r="BK1507">
        <v>0</v>
      </c>
      <c r="BL1507" s="15">
        <v>1</v>
      </c>
      <c r="BM1507">
        <v>0</v>
      </c>
      <c r="BN1507">
        <v>0</v>
      </c>
      <c r="BO1507">
        <v>0</v>
      </c>
      <c r="BP1507" s="15">
        <v>1</v>
      </c>
      <c r="BQ1507">
        <v>0</v>
      </c>
      <c r="BR1507">
        <v>0</v>
      </c>
      <c r="BS1507" s="15">
        <v>1</v>
      </c>
      <c r="BT1507">
        <v>1</v>
      </c>
      <c r="BU1507">
        <v>1</v>
      </c>
      <c r="BV1507">
        <v>0</v>
      </c>
      <c r="BW1507">
        <v>0</v>
      </c>
      <c r="BX1507">
        <v>0</v>
      </c>
      <c r="BY1507">
        <v>0</v>
      </c>
      <c r="BZ1507">
        <v>0</v>
      </c>
      <c r="CA1507">
        <v>0</v>
      </c>
      <c r="CB1507">
        <v>0</v>
      </c>
      <c r="CC1507">
        <v>0</v>
      </c>
      <c r="CD1507">
        <v>1</v>
      </c>
      <c r="CE1507" s="15">
        <v>0</v>
      </c>
      <c r="CF1507">
        <v>0.78100000000000003</v>
      </c>
      <c r="CG1507">
        <v>100</v>
      </c>
      <c r="CH1507">
        <v>1</v>
      </c>
      <c r="CI1507">
        <v>0</v>
      </c>
      <c r="CJ1507">
        <v>20</v>
      </c>
      <c r="CK1507" s="28" t="s">
        <v>80</v>
      </c>
    </row>
    <row r="1508" spans="1:89" x14ac:dyDescent="0.35">
      <c r="A1508">
        <v>1507</v>
      </c>
      <c r="B1508">
        <v>95</v>
      </c>
      <c r="C1508" s="21" t="s">
        <v>264</v>
      </c>
      <c r="D1508" s="11">
        <v>10.9</v>
      </c>
      <c r="E1508" s="12">
        <v>0.2</v>
      </c>
      <c r="F1508" s="7">
        <f t="shared" si="256"/>
        <v>54.5</v>
      </c>
      <c r="G1508" s="8">
        <v>0</v>
      </c>
      <c r="H1508" s="9">
        <v>0</v>
      </c>
      <c r="I1508" s="9">
        <v>0</v>
      </c>
      <c r="J1508" s="9">
        <v>0</v>
      </c>
      <c r="K1508" s="9">
        <v>1</v>
      </c>
      <c r="L1508" s="8">
        <v>9550</v>
      </c>
      <c r="M1508" s="9">
        <v>25</v>
      </c>
      <c r="N1508" s="9">
        <f t="shared" si="252"/>
        <v>9524</v>
      </c>
      <c r="O1508" s="9">
        <f t="shared" si="253"/>
        <v>16</v>
      </c>
      <c r="P1508" s="7">
        <f t="shared" ref="P1508:P1523" si="258">AD1508*0+AE1508*6+AF1508*12+AG1508*15</f>
        <v>11.3163</v>
      </c>
      <c r="Q1508" s="7">
        <f t="shared" si="254"/>
        <v>26.863700000000001</v>
      </c>
      <c r="R1508" s="9">
        <v>1</v>
      </c>
      <c r="S1508" s="9">
        <v>0</v>
      </c>
      <c r="T1508" s="9">
        <v>0</v>
      </c>
      <c r="U1508" s="9">
        <v>0</v>
      </c>
      <c r="V1508" s="9">
        <v>0</v>
      </c>
      <c r="W1508" s="25">
        <v>1</v>
      </c>
      <c r="X1508" s="9">
        <v>0</v>
      </c>
      <c r="Y1508" s="9">
        <v>1</v>
      </c>
      <c r="Z1508" s="25">
        <v>0</v>
      </c>
      <c r="AA1508" s="9">
        <v>0</v>
      </c>
      <c r="AB1508" s="25">
        <v>1</v>
      </c>
      <c r="AC1508" s="17">
        <v>2000</v>
      </c>
      <c r="AD1508" s="27">
        <v>6.8599999999999994E-2</v>
      </c>
      <c r="AE1508" s="27">
        <v>6.8599999999999994E-2</v>
      </c>
      <c r="AF1508" s="27">
        <f t="shared" ref="AF1508:AF1523" si="259">1-AE1508-AD1508-AG1508</f>
        <v>0.67910000000000004</v>
      </c>
      <c r="AG1508" s="34">
        <v>0.1837</v>
      </c>
      <c r="AH1508" s="33">
        <v>0.50700000000000001</v>
      </c>
      <c r="AI1508" s="15">
        <f t="shared" ref="AI1508:AI1519" si="260">1-AH1508</f>
        <v>0.49299999999999999</v>
      </c>
      <c r="AJ1508" s="27">
        <v>0</v>
      </c>
      <c r="AK1508" s="31">
        <v>1</v>
      </c>
      <c r="AL1508" t="s">
        <v>87</v>
      </c>
      <c r="AM1508" s="31" t="s">
        <v>87</v>
      </c>
      <c r="AN1508">
        <v>1</v>
      </c>
      <c r="AO1508" s="15">
        <v>0</v>
      </c>
      <c r="AP1508" t="s">
        <v>87</v>
      </c>
      <c r="AQ1508" s="15" t="s">
        <v>87</v>
      </c>
      <c r="AR1508" s="15" t="s">
        <v>151</v>
      </c>
      <c r="AS1508">
        <v>1</v>
      </c>
      <c r="AT1508">
        <v>0</v>
      </c>
      <c r="AU1508">
        <v>1</v>
      </c>
      <c r="AV1508">
        <v>0</v>
      </c>
      <c r="AW1508">
        <v>0</v>
      </c>
      <c r="AX1508">
        <v>0</v>
      </c>
      <c r="AY1508" s="15">
        <v>0</v>
      </c>
      <c r="AZ1508">
        <v>1</v>
      </c>
      <c r="BA1508">
        <v>0</v>
      </c>
      <c r="BB1508" s="15">
        <v>0</v>
      </c>
      <c r="BC1508">
        <v>24477</v>
      </c>
      <c r="BD1508">
        <v>1503</v>
      </c>
      <c r="BE1508" s="21">
        <v>0.93899999999999995</v>
      </c>
      <c r="BF1508" s="21">
        <v>44.18</v>
      </c>
      <c r="BG1508">
        <v>1</v>
      </c>
      <c r="BH1508">
        <v>0</v>
      </c>
      <c r="BI1508">
        <v>0</v>
      </c>
      <c r="BJ1508">
        <v>0</v>
      </c>
      <c r="BK1508">
        <v>0</v>
      </c>
      <c r="BL1508" s="15">
        <v>0</v>
      </c>
      <c r="BM1508">
        <v>0</v>
      </c>
      <c r="BN1508">
        <v>0</v>
      </c>
      <c r="BO1508">
        <v>0</v>
      </c>
      <c r="BP1508" s="15">
        <v>1</v>
      </c>
      <c r="BQ1508">
        <v>0</v>
      </c>
      <c r="BR1508">
        <v>0</v>
      </c>
      <c r="BS1508" s="15">
        <v>0</v>
      </c>
      <c r="BT1508">
        <v>1</v>
      </c>
      <c r="BU1508">
        <v>1</v>
      </c>
      <c r="BV1508">
        <v>0</v>
      </c>
      <c r="BW1508">
        <v>0</v>
      </c>
      <c r="BX1508">
        <v>0</v>
      </c>
      <c r="BY1508">
        <v>0</v>
      </c>
      <c r="BZ1508">
        <v>0</v>
      </c>
      <c r="CA1508">
        <v>1</v>
      </c>
      <c r="CB1508">
        <v>0</v>
      </c>
      <c r="CC1508">
        <v>0</v>
      </c>
      <c r="CD1508">
        <v>1</v>
      </c>
      <c r="CE1508" s="15">
        <v>0</v>
      </c>
      <c r="CF1508">
        <v>2.3879999999999999</v>
      </c>
      <c r="CG1508">
        <v>860</v>
      </c>
      <c r="CH1508">
        <v>1</v>
      </c>
      <c r="CI1508">
        <v>0</v>
      </c>
      <c r="CJ1508">
        <v>24</v>
      </c>
      <c r="CK1508" s="28" t="s">
        <v>80</v>
      </c>
    </row>
    <row r="1509" spans="1:89" x14ac:dyDescent="0.35">
      <c r="A1509">
        <v>1508</v>
      </c>
      <c r="B1509">
        <v>95</v>
      </c>
      <c r="C1509" s="21" t="s">
        <v>264</v>
      </c>
      <c r="D1509" s="11">
        <v>10.9</v>
      </c>
      <c r="E1509" s="12">
        <v>0.2</v>
      </c>
      <c r="F1509" s="7">
        <f t="shared" si="256"/>
        <v>54.5</v>
      </c>
      <c r="G1509" s="8">
        <v>0</v>
      </c>
      <c r="H1509" s="9">
        <v>0</v>
      </c>
      <c r="I1509" s="9">
        <v>0</v>
      </c>
      <c r="J1509" s="9">
        <v>0</v>
      </c>
      <c r="K1509" s="9">
        <v>1</v>
      </c>
      <c r="L1509" s="8">
        <v>9550</v>
      </c>
      <c r="M1509" s="9">
        <v>25</v>
      </c>
      <c r="N1509" s="9">
        <f t="shared" si="252"/>
        <v>9524</v>
      </c>
      <c r="O1509" s="9">
        <f t="shared" si="253"/>
        <v>16</v>
      </c>
      <c r="P1509" s="7">
        <f t="shared" si="258"/>
        <v>11.3163</v>
      </c>
      <c r="Q1509" s="7">
        <f t="shared" si="254"/>
        <v>26.863700000000001</v>
      </c>
      <c r="R1509" s="9">
        <v>1</v>
      </c>
      <c r="S1509" s="9">
        <v>0</v>
      </c>
      <c r="T1509" s="9">
        <v>0</v>
      </c>
      <c r="U1509" s="9">
        <v>0</v>
      </c>
      <c r="V1509" s="9">
        <v>0</v>
      </c>
      <c r="W1509" s="25">
        <v>1</v>
      </c>
      <c r="X1509" s="9">
        <v>0</v>
      </c>
      <c r="Y1509" s="9">
        <v>1</v>
      </c>
      <c r="Z1509" s="25">
        <v>0</v>
      </c>
      <c r="AA1509" s="9">
        <v>0</v>
      </c>
      <c r="AB1509" s="25">
        <v>1</v>
      </c>
      <c r="AC1509" s="17">
        <v>2000</v>
      </c>
      <c r="AD1509" s="27">
        <v>6.8599999999999994E-2</v>
      </c>
      <c r="AE1509" s="27">
        <v>6.8599999999999994E-2</v>
      </c>
      <c r="AF1509" s="27">
        <f t="shared" si="259"/>
        <v>0.67910000000000004</v>
      </c>
      <c r="AG1509" s="34">
        <v>0.1837</v>
      </c>
      <c r="AH1509" s="33">
        <v>0.50700000000000001</v>
      </c>
      <c r="AI1509" s="15">
        <f t="shared" si="260"/>
        <v>0.49299999999999999</v>
      </c>
      <c r="AJ1509" s="27">
        <v>0</v>
      </c>
      <c r="AK1509" s="31">
        <v>1</v>
      </c>
      <c r="AL1509" t="s">
        <v>87</v>
      </c>
      <c r="AM1509" s="31" t="s">
        <v>87</v>
      </c>
      <c r="AN1509">
        <v>1</v>
      </c>
      <c r="AO1509" s="15">
        <v>0</v>
      </c>
      <c r="AP1509" t="s">
        <v>87</v>
      </c>
      <c r="AQ1509" s="15" t="s">
        <v>87</v>
      </c>
      <c r="AR1509" s="15" t="s">
        <v>151</v>
      </c>
      <c r="AS1509">
        <v>1</v>
      </c>
      <c r="AT1509">
        <v>0</v>
      </c>
      <c r="AU1509">
        <v>1</v>
      </c>
      <c r="AV1509">
        <v>0</v>
      </c>
      <c r="AW1509">
        <v>0</v>
      </c>
      <c r="AX1509">
        <v>0</v>
      </c>
      <c r="AY1509" s="15">
        <v>0</v>
      </c>
      <c r="AZ1509">
        <v>1</v>
      </c>
      <c r="BA1509">
        <v>0</v>
      </c>
      <c r="BB1509" s="15">
        <v>0</v>
      </c>
      <c r="BC1509">
        <v>24477</v>
      </c>
      <c r="BD1509">
        <v>1503</v>
      </c>
      <c r="BE1509" s="21">
        <v>0.93899999999999995</v>
      </c>
      <c r="BF1509" s="21">
        <v>44.18</v>
      </c>
      <c r="BG1509">
        <v>0</v>
      </c>
      <c r="BH1509">
        <v>0</v>
      </c>
      <c r="BI1509">
        <v>0</v>
      </c>
      <c r="BJ1509">
        <v>1</v>
      </c>
      <c r="BK1509">
        <v>0</v>
      </c>
      <c r="BL1509" s="15">
        <v>0</v>
      </c>
      <c r="BM1509">
        <v>0</v>
      </c>
      <c r="BN1509">
        <v>0</v>
      </c>
      <c r="BO1509">
        <v>0</v>
      </c>
      <c r="BP1509" s="15">
        <v>1</v>
      </c>
      <c r="BQ1509">
        <v>0</v>
      </c>
      <c r="BR1509">
        <v>0</v>
      </c>
      <c r="BS1509" s="15">
        <v>0</v>
      </c>
      <c r="BT1509">
        <v>1</v>
      </c>
      <c r="BU1509">
        <v>1</v>
      </c>
      <c r="BV1509">
        <v>0</v>
      </c>
      <c r="BW1509">
        <v>0</v>
      </c>
      <c r="BX1509">
        <v>0</v>
      </c>
      <c r="BY1509">
        <v>0</v>
      </c>
      <c r="BZ1509">
        <v>0</v>
      </c>
      <c r="CA1509">
        <v>1</v>
      </c>
      <c r="CB1509">
        <v>0</v>
      </c>
      <c r="CC1509">
        <v>0</v>
      </c>
      <c r="CD1509">
        <v>1</v>
      </c>
      <c r="CE1509" s="15">
        <v>0</v>
      </c>
      <c r="CF1509">
        <v>2.3879999999999999</v>
      </c>
      <c r="CG1509">
        <v>860</v>
      </c>
      <c r="CH1509">
        <v>1</v>
      </c>
      <c r="CI1509">
        <v>0</v>
      </c>
      <c r="CJ1509">
        <v>24</v>
      </c>
      <c r="CK1509" s="28" t="s">
        <v>80</v>
      </c>
    </row>
    <row r="1510" spans="1:89" x14ac:dyDescent="0.35">
      <c r="A1510">
        <v>1509</v>
      </c>
      <c r="B1510">
        <v>95</v>
      </c>
      <c r="C1510" s="21" t="s">
        <v>264</v>
      </c>
      <c r="D1510" s="11">
        <v>10.3</v>
      </c>
      <c r="E1510" s="12">
        <v>0.2</v>
      </c>
      <c r="F1510" s="7">
        <f t="shared" si="256"/>
        <v>51.5</v>
      </c>
      <c r="G1510" s="8">
        <v>0</v>
      </c>
      <c r="H1510" s="9">
        <v>0</v>
      </c>
      <c r="I1510" s="9">
        <v>0</v>
      </c>
      <c r="J1510" s="9">
        <v>0</v>
      </c>
      <c r="K1510" s="9">
        <v>1</v>
      </c>
      <c r="L1510" s="8">
        <v>9550</v>
      </c>
      <c r="M1510" s="9">
        <v>25</v>
      </c>
      <c r="N1510" s="9">
        <f t="shared" si="252"/>
        <v>9524</v>
      </c>
      <c r="O1510" s="9">
        <f t="shared" si="253"/>
        <v>16</v>
      </c>
      <c r="P1510" s="7">
        <f t="shared" si="258"/>
        <v>11.3163</v>
      </c>
      <c r="Q1510" s="7">
        <f t="shared" si="254"/>
        <v>26.863700000000001</v>
      </c>
      <c r="R1510" s="9">
        <v>1</v>
      </c>
      <c r="S1510" s="9">
        <v>0</v>
      </c>
      <c r="T1510" s="9">
        <v>0</v>
      </c>
      <c r="U1510" s="9">
        <v>0</v>
      </c>
      <c r="V1510" s="9">
        <v>0</v>
      </c>
      <c r="W1510" s="25">
        <v>1</v>
      </c>
      <c r="X1510" s="9">
        <v>0</v>
      </c>
      <c r="Y1510" s="9">
        <v>1</v>
      </c>
      <c r="Z1510" s="25">
        <v>0</v>
      </c>
      <c r="AA1510" s="9">
        <v>0</v>
      </c>
      <c r="AB1510" s="25">
        <v>1</v>
      </c>
      <c r="AC1510" s="17">
        <v>2000</v>
      </c>
      <c r="AD1510" s="27">
        <v>6.8599999999999994E-2</v>
      </c>
      <c r="AE1510" s="27">
        <v>6.8599999999999994E-2</v>
      </c>
      <c r="AF1510" s="27">
        <f t="shared" si="259"/>
        <v>0.67910000000000004</v>
      </c>
      <c r="AG1510" s="34">
        <v>0.1837</v>
      </c>
      <c r="AH1510" s="33">
        <v>0.50700000000000001</v>
      </c>
      <c r="AI1510" s="15">
        <f t="shared" si="260"/>
        <v>0.49299999999999999</v>
      </c>
      <c r="AJ1510" s="27">
        <v>0</v>
      </c>
      <c r="AK1510" s="31">
        <v>1</v>
      </c>
      <c r="AL1510" t="s">
        <v>87</v>
      </c>
      <c r="AM1510" s="31" t="s">
        <v>87</v>
      </c>
      <c r="AN1510">
        <v>1</v>
      </c>
      <c r="AO1510" s="15">
        <v>0</v>
      </c>
      <c r="AP1510" t="s">
        <v>87</v>
      </c>
      <c r="AQ1510" s="15" t="s">
        <v>87</v>
      </c>
      <c r="AR1510" s="15" t="s">
        <v>151</v>
      </c>
      <c r="AS1510">
        <v>1</v>
      </c>
      <c r="AT1510">
        <v>0</v>
      </c>
      <c r="AU1510">
        <v>1</v>
      </c>
      <c r="AV1510">
        <v>0</v>
      </c>
      <c r="AW1510">
        <v>0</v>
      </c>
      <c r="AX1510">
        <v>0</v>
      </c>
      <c r="AY1510" s="15">
        <v>0</v>
      </c>
      <c r="AZ1510">
        <v>1</v>
      </c>
      <c r="BA1510">
        <v>0</v>
      </c>
      <c r="BB1510" s="15">
        <v>0</v>
      </c>
      <c r="BC1510">
        <v>24477</v>
      </c>
      <c r="BD1510">
        <v>1503</v>
      </c>
      <c r="BE1510" s="21">
        <v>0.93899999999999995</v>
      </c>
      <c r="BF1510" s="21">
        <v>44.18</v>
      </c>
      <c r="BG1510">
        <v>1</v>
      </c>
      <c r="BH1510">
        <v>0</v>
      </c>
      <c r="BI1510">
        <v>0</v>
      </c>
      <c r="BJ1510">
        <v>0</v>
      </c>
      <c r="BK1510">
        <v>0</v>
      </c>
      <c r="BL1510" s="15">
        <v>0</v>
      </c>
      <c r="BM1510">
        <v>0</v>
      </c>
      <c r="BN1510">
        <v>0</v>
      </c>
      <c r="BO1510">
        <v>0</v>
      </c>
      <c r="BP1510" s="15">
        <v>1</v>
      </c>
      <c r="BQ1510">
        <v>0</v>
      </c>
      <c r="BR1510">
        <v>0</v>
      </c>
      <c r="BS1510" s="15">
        <v>0</v>
      </c>
      <c r="BT1510">
        <v>1</v>
      </c>
      <c r="BU1510">
        <v>1</v>
      </c>
      <c r="BV1510">
        <v>0</v>
      </c>
      <c r="BW1510">
        <v>0</v>
      </c>
      <c r="BX1510">
        <v>0</v>
      </c>
      <c r="BY1510">
        <v>0</v>
      </c>
      <c r="BZ1510">
        <v>0</v>
      </c>
      <c r="CA1510">
        <v>1</v>
      </c>
      <c r="CB1510">
        <v>0</v>
      </c>
      <c r="CC1510">
        <v>0</v>
      </c>
      <c r="CD1510">
        <v>1</v>
      </c>
      <c r="CE1510" s="15">
        <v>0</v>
      </c>
      <c r="CF1510">
        <v>2.3879999999999999</v>
      </c>
      <c r="CG1510">
        <v>860</v>
      </c>
      <c r="CH1510">
        <v>1</v>
      </c>
      <c r="CI1510">
        <v>0</v>
      </c>
      <c r="CJ1510">
        <v>24</v>
      </c>
      <c r="CK1510" s="28" t="s">
        <v>80</v>
      </c>
    </row>
    <row r="1511" spans="1:89" x14ac:dyDescent="0.35">
      <c r="A1511">
        <v>1510</v>
      </c>
      <c r="B1511">
        <v>95</v>
      </c>
      <c r="C1511" s="21" t="s">
        <v>264</v>
      </c>
      <c r="D1511" s="11">
        <v>10.199999999999999</v>
      </c>
      <c r="E1511" s="12">
        <v>0.3</v>
      </c>
      <c r="F1511" s="7">
        <f t="shared" si="256"/>
        <v>34</v>
      </c>
      <c r="G1511" s="8">
        <v>0</v>
      </c>
      <c r="H1511" s="9">
        <v>0</v>
      </c>
      <c r="I1511" s="9">
        <v>0</v>
      </c>
      <c r="J1511" s="9">
        <v>0</v>
      </c>
      <c r="K1511" s="9">
        <v>1</v>
      </c>
      <c r="L1511" s="8">
        <v>9550</v>
      </c>
      <c r="M1511" s="9">
        <v>25</v>
      </c>
      <c r="N1511" s="9">
        <f t="shared" si="252"/>
        <v>9524</v>
      </c>
      <c r="O1511" s="9">
        <f t="shared" si="253"/>
        <v>16</v>
      </c>
      <c r="P1511" s="7">
        <f t="shared" si="258"/>
        <v>11.3163</v>
      </c>
      <c r="Q1511" s="7">
        <f t="shared" si="254"/>
        <v>26.863700000000001</v>
      </c>
      <c r="R1511" s="9">
        <v>1</v>
      </c>
      <c r="S1511" s="9">
        <v>0</v>
      </c>
      <c r="T1511" s="9">
        <v>0</v>
      </c>
      <c r="U1511" s="9">
        <v>0</v>
      </c>
      <c r="V1511" s="9">
        <v>0</v>
      </c>
      <c r="W1511" s="25">
        <v>1</v>
      </c>
      <c r="X1511" s="9">
        <v>0</v>
      </c>
      <c r="Y1511" s="9">
        <v>1</v>
      </c>
      <c r="Z1511" s="25">
        <v>0</v>
      </c>
      <c r="AA1511" s="9">
        <v>0</v>
      </c>
      <c r="AB1511" s="25">
        <v>1</v>
      </c>
      <c r="AC1511" s="17">
        <v>2000</v>
      </c>
      <c r="AD1511" s="27">
        <v>6.8599999999999994E-2</v>
      </c>
      <c r="AE1511" s="27">
        <v>6.8599999999999994E-2</v>
      </c>
      <c r="AF1511" s="27">
        <f t="shared" si="259"/>
        <v>0.67910000000000004</v>
      </c>
      <c r="AG1511" s="34">
        <v>0.1837</v>
      </c>
      <c r="AH1511" s="33">
        <v>0.50700000000000001</v>
      </c>
      <c r="AI1511" s="15">
        <f t="shared" si="260"/>
        <v>0.49299999999999999</v>
      </c>
      <c r="AJ1511" s="27">
        <v>0</v>
      </c>
      <c r="AK1511" s="31">
        <v>1</v>
      </c>
      <c r="AL1511" t="s">
        <v>87</v>
      </c>
      <c r="AM1511" s="31" t="s">
        <v>87</v>
      </c>
      <c r="AN1511">
        <v>1</v>
      </c>
      <c r="AO1511" s="15">
        <v>0</v>
      </c>
      <c r="AP1511" t="s">
        <v>87</v>
      </c>
      <c r="AQ1511" s="15" t="s">
        <v>87</v>
      </c>
      <c r="AR1511" s="15" t="s">
        <v>151</v>
      </c>
      <c r="AS1511">
        <v>1</v>
      </c>
      <c r="AT1511">
        <v>0</v>
      </c>
      <c r="AU1511">
        <v>1</v>
      </c>
      <c r="AV1511">
        <v>0</v>
      </c>
      <c r="AW1511">
        <v>0</v>
      </c>
      <c r="AX1511">
        <v>0</v>
      </c>
      <c r="AY1511" s="15">
        <v>0</v>
      </c>
      <c r="AZ1511">
        <v>1</v>
      </c>
      <c r="BA1511">
        <v>0</v>
      </c>
      <c r="BB1511" s="15">
        <v>0</v>
      </c>
      <c r="BC1511">
        <v>24477</v>
      </c>
      <c r="BD1511">
        <v>1503</v>
      </c>
      <c r="BE1511" s="21">
        <v>0.93899999999999995</v>
      </c>
      <c r="BF1511" s="21">
        <v>44.18</v>
      </c>
      <c r="BG1511">
        <v>0</v>
      </c>
      <c r="BH1511">
        <v>0</v>
      </c>
      <c r="BI1511">
        <v>0</v>
      </c>
      <c r="BJ1511">
        <v>1</v>
      </c>
      <c r="BK1511">
        <v>0</v>
      </c>
      <c r="BL1511" s="15">
        <v>0</v>
      </c>
      <c r="BM1511">
        <v>0</v>
      </c>
      <c r="BN1511">
        <v>0</v>
      </c>
      <c r="BO1511">
        <v>0</v>
      </c>
      <c r="BP1511" s="15">
        <v>1</v>
      </c>
      <c r="BQ1511">
        <v>0</v>
      </c>
      <c r="BR1511">
        <v>0</v>
      </c>
      <c r="BS1511" s="15">
        <v>0</v>
      </c>
      <c r="BT1511">
        <v>1</v>
      </c>
      <c r="BU1511">
        <v>1</v>
      </c>
      <c r="BV1511">
        <v>0</v>
      </c>
      <c r="BW1511">
        <v>0</v>
      </c>
      <c r="BX1511">
        <v>0</v>
      </c>
      <c r="BY1511">
        <v>0</v>
      </c>
      <c r="BZ1511">
        <v>0</v>
      </c>
      <c r="CA1511">
        <v>1</v>
      </c>
      <c r="CB1511">
        <v>0</v>
      </c>
      <c r="CC1511">
        <v>0</v>
      </c>
      <c r="CD1511">
        <v>1</v>
      </c>
      <c r="CE1511" s="15">
        <v>0</v>
      </c>
      <c r="CF1511">
        <v>2.3879999999999999</v>
      </c>
      <c r="CG1511">
        <v>860</v>
      </c>
      <c r="CH1511">
        <v>1</v>
      </c>
      <c r="CI1511">
        <v>0</v>
      </c>
      <c r="CJ1511">
        <v>24</v>
      </c>
      <c r="CK1511" s="28" t="s">
        <v>80</v>
      </c>
    </row>
    <row r="1512" spans="1:89" x14ac:dyDescent="0.35">
      <c r="A1512">
        <v>1511</v>
      </c>
      <c r="B1512">
        <v>95</v>
      </c>
      <c r="C1512" s="21" t="s">
        <v>264</v>
      </c>
      <c r="D1512" s="11">
        <v>6.41</v>
      </c>
      <c r="E1512" s="12">
        <v>0.2</v>
      </c>
      <c r="F1512" s="7">
        <f t="shared" si="256"/>
        <v>32.049999999999997</v>
      </c>
      <c r="G1512" s="8">
        <v>0</v>
      </c>
      <c r="H1512" s="9">
        <v>0</v>
      </c>
      <c r="I1512" s="9">
        <v>0</v>
      </c>
      <c r="J1512" s="9">
        <v>0</v>
      </c>
      <c r="K1512" s="9">
        <v>1</v>
      </c>
      <c r="L1512" s="8">
        <v>10001</v>
      </c>
      <c r="M1512" s="9">
        <v>25</v>
      </c>
      <c r="N1512" s="9">
        <f t="shared" si="252"/>
        <v>9975</v>
      </c>
      <c r="O1512" s="9">
        <f t="shared" si="253"/>
        <v>16</v>
      </c>
      <c r="P1512" s="7">
        <f t="shared" si="258"/>
        <v>11.3163</v>
      </c>
      <c r="Q1512" s="7">
        <f t="shared" si="254"/>
        <v>26.863700000000001</v>
      </c>
      <c r="R1512" s="9">
        <v>1</v>
      </c>
      <c r="S1512" s="9">
        <v>0</v>
      </c>
      <c r="T1512" s="9">
        <v>0</v>
      </c>
      <c r="U1512" s="9">
        <v>0</v>
      </c>
      <c r="V1512" s="9">
        <v>0</v>
      </c>
      <c r="W1512" s="25">
        <v>1</v>
      </c>
      <c r="X1512" s="9">
        <v>0</v>
      </c>
      <c r="Y1512" s="9">
        <v>1</v>
      </c>
      <c r="Z1512" s="25">
        <v>0</v>
      </c>
      <c r="AA1512" s="9">
        <v>0</v>
      </c>
      <c r="AB1512" s="25">
        <v>1</v>
      </c>
      <c r="AC1512" s="17">
        <v>2000</v>
      </c>
      <c r="AD1512" s="27">
        <v>6.8599999999999994E-2</v>
      </c>
      <c r="AE1512" s="27">
        <v>6.8599999999999994E-2</v>
      </c>
      <c r="AF1512" s="27">
        <f t="shared" si="259"/>
        <v>0.67910000000000004</v>
      </c>
      <c r="AG1512" s="34">
        <v>0.1837</v>
      </c>
      <c r="AH1512" s="33">
        <v>1</v>
      </c>
      <c r="AI1512" s="15">
        <f t="shared" si="260"/>
        <v>0</v>
      </c>
      <c r="AJ1512" s="27">
        <v>1</v>
      </c>
      <c r="AK1512" s="31">
        <f t="shared" ref="AK1512:AK1535" si="261">1-AJ1512</f>
        <v>0</v>
      </c>
      <c r="AL1512" t="s">
        <v>87</v>
      </c>
      <c r="AM1512" s="31" t="s">
        <v>87</v>
      </c>
      <c r="AN1512">
        <v>1</v>
      </c>
      <c r="AO1512" s="15">
        <v>0</v>
      </c>
      <c r="AP1512" t="s">
        <v>87</v>
      </c>
      <c r="AQ1512" s="15" t="s">
        <v>87</v>
      </c>
      <c r="AR1512" s="15" t="s">
        <v>151</v>
      </c>
      <c r="AS1512">
        <v>1</v>
      </c>
      <c r="AT1512">
        <v>0</v>
      </c>
      <c r="AU1512">
        <v>1</v>
      </c>
      <c r="AV1512">
        <v>0</v>
      </c>
      <c r="AW1512">
        <v>0</v>
      </c>
      <c r="AX1512">
        <v>0</v>
      </c>
      <c r="AY1512" s="15">
        <v>0</v>
      </c>
      <c r="AZ1512">
        <v>1</v>
      </c>
      <c r="BA1512">
        <v>0</v>
      </c>
      <c r="BB1512" s="15">
        <v>0</v>
      </c>
      <c r="BC1512">
        <v>24477</v>
      </c>
      <c r="BD1512">
        <v>1503</v>
      </c>
      <c r="BE1512" s="21">
        <v>0.93899999999999995</v>
      </c>
      <c r="BF1512" s="21">
        <v>44.18</v>
      </c>
      <c r="BG1512">
        <v>1</v>
      </c>
      <c r="BH1512">
        <v>0</v>
      </c>
      <c r="BI1512">
        <v>0</v>
      </c>
      <c r="BJ1512">
        <v>0</v>
      </c>
      <c r="BK1512">
        <v>0</v>
      </c>
      <c r="BL1512" s="15">
        <v>0</v>
      </c>
      <c r="BM1512">
        <v>0</v>
      </c>
      <c r="BN1512">
        <v>0</v>
      </c>
      <c r="BO1512">
        <v>0</v>
      </c>
      <c r="BP1512" s="15">
        <v>1</v>
      </c>
      <c r="BQ1512">
        <v>0</v>
      </c>
      <c r="BR1512">
        <v>0</v>
      </c>
      <c r="BS1512" s="15">
        <v>0</v>
      </c>
      <c r="BT1512">
        <v>1</v>
      </c>
      <c r="BU1512">
        <v>1</v>
      </c>
      <c r="BV1512">
        <v>0</v>
      </c>
      <c r="BW1512">
        <v>0</v>
      </c>
      <c r="BX1512">
        <v>0</v>
      </c>
      <c r="BY1512">
        <v>0</v>
      </c>
      <c r="BZ1512">
        <v>0</v>
      </c>
      <c r="CA1512">
        <v>1</v>
      </c>
      <c r="CB1512">
        <v>0</v>
      </c>
      <c r="CC1512">
        <v>0</v>
      </c>
      <c r="CD1512">
        <v>1</v>
      </c>
      <c r="CE1512" s="15">
        <v>0</v>
      </c>
      <c r="CF1512">
        <v>2.3879999999999999</v>
      </c>
      <c r="CG1512">
        <v>860</v>
      </c>
      <c r="CH1512">
        <v>1</v>
      </c>
      <c r="CI1512">
        <v>0</v>
      </c>
      <c r="CJ1512">
        <v>24</v>
      </c>
      <c r="CK1512" s="28" t="s">
        <v>80</v>
      </c>
    </row>
    <row r="1513" spans="1:89" x14ac:dyDescent="0.35">
      <c r="A1513">
        <v>1512</v>
      </c>
      <c r="B1513">
        <v>95</v>
      </c>
      <c r="C1513" s="21" t="s">
        <v>264</v>
      </c>
      <c r="D1513" s="11">
        <v>10.27</v>
      </c>
      <c r="E1513" s="12">
        <v>0.2</v>
      </c>
      <c r="F1513" s="7">
        <f t="shared" si="256"/>
        <v>51.349999999999994</v>
      </c>
      <c r="G1513" s="8">
        <v>0</v>
      </c>
      <c r="H1513" s="9">
        <v>0</v>
      </c>
      <c r="I1513" s="9">
        <v>0</v>
      </c>
      <c r="J1513" s="9">
        <v>0</v>
      </c>
      <c r="K1513" s="9">
        <v>1</v>
      </c>
      <c r="L1513" s="8">
        <v>9550</v>
      </c>
      <c r="M1513" s="9">
        <v>25</v>
      </c>
      <c r="N1513" s="9">
        <f t="shared" si="252"/>
        <v>9524</v>
      </c>
      <c r="O1513" s="9">
        <f t="shared" si="253"/>
        <v>16</v>
      </c>
      <c r="P1513" s="7">
        <f t="shared" si="258"/>
        <v>11.3163</v>
      </c>
      <c r="Q1513" s="7">
        <f t="shared" si="254"/>
        <v>26.863700000000001</v>
      </c>
      <c r="R1513" s="9">
        <v>1</v>
      </c>
      <c r="S1513" s="9">
        <v>0</v>
      </c>
      <c r="T1513" s="9">
        <v>0</v>
      </c>
      <c r="U1513" s="9">
        <v>0</v>
      </c>
      <c r="V1513" s="9">
        <v>0</v>
      </c>
      <c r="W1513" s="25">
        <v>1</v>
      </c>
      <c r="X1513" s="9">
        <v>0</v>
      </c>
      <c r="Y1513" s="9">
        <v>1</v>
      </c>
      <c r="Z1513" s="25">
        <v>0</v>
      </c>
      <c r="AA1513" s="9">
        <v>0</v>
      </c>
      <c r="AB1513" s="25">
        <v>1</v>
      </c>
      <c r="AC1513" s="17">
        <v>2000</v>
      </c>
      <c r="AD1513" s="27">
        <v>6.8599999999999994E-2</v>
      </c>
      <c r="AE1513" s="27">
        <v>6.8599999999999994E-2</v>
      </c>
      <c r="AF1513" s="27">
        <f t="shared" si="259"/>
        <v>0.67910000000000004</v>
      </c>
      <c r="AG1513" s="34">
        <v>0.1837</v>
      </c>
      <c r="AH1513" s="33">
        <v>1</v>
      </c>
      <c r="AI1513" s="15">
        <f t="shared" si="260"/>
        <v>0</v>
      </c>
      <c r="AJ1513" s="27">
        <v>0</v>
      </c>
      <c r="AK1513" s="31">
        <f t="shared" si="261"/>
        <v>1</v>
      </c>
      <c r="AL1513" t="s">
        <v>87</v>
      </c>
      <c r="AM1513" s="31" t="s">
        <v>87</v>
      </c>
      <c r="AN1513">
        <v>1</v>
      </c>
      <c r="AO1513" s="15">
        <v>0</v>
      </c>
      <c r="AP1513" t="s">
        <v>87</v>
      </c>
      <c r="AQ1513" s="15" t="s">
        <v>87</v>
      </c>
      <c r="AR1513" s="15" t="s">
        <v>151</v>
      </c>
      <c r="AS1513">
        <v>1</v>
      </c>
      <c r="AT1513">
        <v>0</v>
      </c>
      <c r="AU1513">
        <v>1</v>
      </c>
      <c r="AV1513">
        <v>0</v>
      </c>
      <c r="AW1513">
        <v>0</v>
      </c>
      <c r="AX1513">
        <v>0</v>
      </c>
      <c r="AY1513" s="15">
        <v>0</v>
      </c>
      <c r="AZ1513">
        <v>1</v>
      </c>
      <c r="BA1513">
        <v>0</v>
      </c>
      <c r="BB1513" s="15">
        <v>0</v>
      </c>
      <c r="BC1513">
        <v>24477</v>
      </c>
      <c r="BD1513">
        <v>1503</v>
      </c>
      <c r="BE1513" s="21">
        <v>0.93899999999999995</v>
      </c>
      <c r="BF1513" s="21">
        <v>44.18</v>
      </c>
      <c r="BG1513">
        <v>1</v>
      </c>
      <c r="BH1513">
        <v>0</v>
      </c>
      <c r="BI1513">
        <v>0</v>
      </c>
      <c r="BJ1513">
        <v>0</v>
      </c>
      <c r="BK1513">
        <v>0</v>
      </c>
      <c r="BL1513" s="15">
        <v>0</v>
      </c>
      <c r="BM1513">
        <v>0</v>
      </c>
      <c r="BN1513">
        <v>0</v>
      </c>
      <c r="BO1513">
        <v>0</v>
      </c>
      <c r="BP1513" s="15">
        <v>1</v>
      </c>
      <c r="BQ1513">
        <v>0</v>
      </c>
      <c r="BR1513">
        <v>0</v>
      </c>
      <c r="BS1513" s="15">
        <v>0</v>
      </c>
      <c r="BT1513">
        <v>1</v>
      </c>
      <c r="BU1513">
        <v>1</v>
      </c>
      <c r="BV1513">
        <v>0</v>
      </c>
      <c r="BW1513">
        <v>0</v>
      </c>
      <c r="BX1513">
        <v>0</v>
      </c>
      <c r="BY1513">
        <v>0</v>
      </c>
      <c r="BZ1513">
        <v>0</v>
      </c>
      <c r="CA1513">
        <v>1</v>
      </c>
      <c r="CB1513">
        <v>0</v>
      </c>
      <c r="CC1513">
        <v>0</v>
      </c>
      <c r="CD1513">
        <v>1</v>
      </c>
      <c r="CE1513" s="15">
        <v>0</v>
      </c>
      <c r="CF1513">
        <v>2.3879999999999999</v>
      </c>
      <c r="CG1513">
        <v>860</v>
      </c>
      <c r="CH1513">
        <v>1</v>
      </c>
      <c r="CI1513">
        <v>0</v>
      </c>
      <c r="CJ1513">
        <v>24</v>
      </c>
      <c r="CK1513" s="28" t="s">
        <v>80</v>
      </c>
    </row>
    <row r="1514" spans="1:89" x14ac:dyDescent="0.35">
      <c r="A1514">
        <v>1513</v>
      </c>
      <c r="B1514">
        <v>95</v>
      </c>
      <c r="C1514" s="21" t="s">
        <v>264</v>
      </c>
      <c r="D1514" s="11">
        <v>6.91</v>
      </c>
      <c r="E1514" s="12">
        <v>0.3</v>
      </c>
      <c r="F1514" s="7">
        <f t="shared" si="256"/>
        <v>23.033333333333335</v>
      </c>
      <c r="G1514" s="8">
        <v>0</v>
      </c>
      <c r="H1514" s="9">
        <v>0</v>
      </c>
      <c r="I1514" s="9">
        <v>0</v>
      </c>
      <c r="J1514" s="9">
        <v>0</v>
      </c>
      <c r="K1514" s="9">
        <v>1</v>
      </c>
      <c r="L1514" s="8">
        <v>10001</v>
      </c>
      <c r="M1514" s="9">
        <v>25</v>
      </c>
      <c r="N1514" s="9">
        <f t="shared" si="252"/>
        <v>9975</v>
      </c>
      <c r="O1514" s="9">
        <f t="shared" si="253"/>
        <v>16</v>
      </c>
      <c r="P1514" s="7">
        <f t="shared" si="258"/>
        <v>11.3163</v>
      </c>
      <c r="Q1514" s="7">
        <f t="shared" si="254"/>
        <v>26.863700000000001</v>
      </c>
      <c r="R1514" s="9">
        <v>1</v>
      </c>
      <c r="S1514" s="9">
        <v>0</v>
      </c>
      <c r="T1514" s="9">
        <v>0</v>
      </c>
      <c r="U1514" s="9">
        <v>0</v>
      </c>
      <c r="V1514" s="9">
        <v>0</v>
      </c>
      <c r="W1514" s="25">
        <v>1</v>
      </c>
      <c r="X1514" s="9">
        <v>0</v>
      </c>
      <c r="Y1514" s="9">
        <v>1</v>
      </c>
      <c r="Z1514" s="25">
        <v>0</v>
      </c>
      <c r="AA1514" s="9">
        <v>0</v>
      </c>
      <c r="AB1514" s="25">
        <v>1</v>
      </c>
      <c r="AC1514" s="17">
        <v>2000</v>
      </c>
      <c r="AD1514" s="27">
        <v>6.8599999999999994E-2</v>
      </c>
      <c r="AE1514" s="27">
        <v>6.8599999999999994E-2</v>
      </c>
      <c r="AF1514" s="27">
        <f t="shared" si="259"/>
        <v>0.67910000000000004</v>
      </c>
      <c r="AG1514" s="34">
        <v>0.1837</v>
      </c>
      <c r="AH1514" s="33">
        <v>1</v>
      </c>
      <c r="AI1514" s="15">
        <f t="shared" si="260"/>
        <v>0</v>
      </c>
      <c r="AJ1514" s="27">
        <v>1</v>
      </c>
      <c r="AK1514" s="31">
        <f t="shared" si="261"/>
        <v>0</v>
      </c>
      <c r="AL1514" t="s">
        <v>87</v>
      </c>
      <c r="AM1514" s="31" t="s">
        <v>87</v>
      </c>
      <c r="AN1514">
        <v>1</v>
      </c>
      <c r="AO1514" s="15">
        <v>0</v>
      </c>
      <c r="AP1514" t="s">
        <v>87</v>
      </c>
      <c r="AQ1514" s="15" t="s">
        <v>87</v>
      </c>
      <c r="AR1514" s="15" t="s">
        <v>151</v>
      </c>
      <c r="AS1514">
        <v>1</v>
      </c>
      <c r="AT1514">
        <v>0</v>
      </c>
      <c r="AU1514">
        <v>1</v>
      </c>
      <c r="AV1514">
        <v>0</v>
      </c>
      <c r="AW1514">
        <v>0</v>
      </c>
      <c r="AX1514">
        <v>0</v>
      </c>
      <c r="AY1514" s="15">
        <v>0</v>
      </c>
      <c r="AZ1514">
        <v>1</v>
      </c>
      <c r="BA1514">
        <v>0</v>
      </c>
      <c r="BB1514" s="15">
        <v>0</v>
      </c>
      <c r="BC1514">
        <v>24477</v>
      </c>
      <c r="BD1514">
        <v>1503</v>
      </c>
      <c r="BE1514" s="21">
        <v>0.93899999999999995</v>
      </c>
      <c r="BF1514" s="21">
        <v>44.18</v>
      </c>
      <c r="BG1514">
        <v>0</v>
      </c>
      <c r="BH1514">
        <v>0</v>
      </c>
      <c r="BI1514">
        <v>0</v>
      </c>
      <c r="BJ1514">
        <v>1</v>
      </c>
      <c r="BK1514">
        <v>0</v>
      </c>
      <c r="BL1514" s="15">
        <v>0</v>
      </c>
      <c r="BM1514">
        <v>0</v>
      </c>
      <c r="BN1514">
        <v>0</v>
      </c>
      <c r="BO1514">
        <v>0</v>
      </c>
      <c r="BP1514" s="15">
        <v>1</v>
      </c>
      <c r="BQ1514">
        <v>0</v>
      </c>
      <c r="BR1514">
        <v>0</v>
      </c>
      <c r="BS1514" s="15">
        <v>0</v>
      </c>
      <c r="BT1514">
        <v>1</v>
      </c>
      <c r="BU1514">
        <v>1</v>
      </c>
      <c r="BV1514">
        <v>0</v>
      </c>
      <c r="BW1514">
        <v>0</v>
      </c>
      <c r="BX1514">
        <v>0</v>
      </c>
      <c r="BY1514">
        <v>0</v>
      </c>
      <c r="BZ1514">
        <v>0</v>
      </c>
      <c r="CA1514">
        <v>1</v>
      </c>
      <c r="CB1514">
        <v>0</v>
      </c>
      <c r="CC1514">
        <v>0</v>
      </c>
      <c r="CD1514">
        <v>1</v>
      </c>
      <c r="CE1514" s="15">
        <v>0</v>
      </c>
      <c r="CF1514">
        <v>2.3879999999999999</v>
      </c>
      <c r="CG1514">
        <v>860</v>
      </c>
      <c r="CH1514">
        <v>1</v>
      </c>
      <c r="CI1514">
        <v>0</v>
      </c>
      <c r="CJ1514">
        <v>24</v>
      </c>
      <c r="CK1514" s="28" t="s">
        <v>80</v>
      </c>
    </row>
    <row r="1515" spans="1:89" x14ac:dyDescent="0.35">
      <c r="A1515">
        <v>1514</v>
      </c>
      <c r="B1515">
        <v>95</v>
      </c>
      <c r="C1515" s="21" t="s">
        <v>264</v>
      </c>
      <c r="D1515" s="11">
        <v>10.32</v>
      </c>
      <c r="E1515" s="12">
        <v>0.2</v>
      </c>
      <c r="F1515" s="7">
        <f t="shared" si="256"/>
        <v>51.6</v>
      </c>
      <c r="G1515" s="8">
        <v>0</v>
      </c>
      <c r="H1515" s="9">
        <v>0</v>
      </c>
      <c r="I1515" s="9">
        <v>0</v>
      </c>
      <c r="J1515" s="9">
        <v>0</v>
      </c>
      <c r="K1515" s="9">
        <v>1</v>
      </c>
      <c r="L1515" s="8">
        <v>9550</v>
      </c>
      <c r="M1515" s="9">
        <v>25</v>
      </c>
      <c r="N1515" s="9">
        <f t="shared" si="252"/>
        <v>9524</v>
      </c>
      <c r="O1515" s="9">
        <f t="shared" si="253"/>
        <v>16</v>
      </c>
      <c r="P1515" s="7">
        <f t="shared" si="258"/>
        <v>11.3163</v>
      </c>
      <c r="Q1515" s="7">
        <f t="shared" si="254"/>
        <v>26.863700000000001</v>
      </c>
      <c r="R1515" s="9">
        <v>1</v>
      </c>
      <c r="S1515" s="9">
        <v>0</v>
      </c>
      <c r="T1515" s="9">
        <v>0</v>
      </c>
      <c r="U1515" s="9">
        <v>0</v>
      </c>
      <c r="V1515" s="9">
        <v>0</v>
      </c>
      <c r="W1515" s="25">
        <v>1</v>
      </c>
      <c r="X1515" s="9">
        <v>0</v>
      </c>
      <c r="Y1515" s="9">
        <v>1</v>
      </c>
      <c r="Z1515" s="25">
        <v>0</v>
      </c>
      <c r="AA1515" s="9">
        <v>0</v>
      </c>
      <c r="AB1515" s="25">
        <v>1</v>
      </c>
      <c r="AC1515" s="17">
        <v>2000</v>
      </c>
      <c r="AD1515" s="27">
        <v>6.8599999999999994E-2</v>
      </c>
      <c r="AE1515" s="27">
        <v>6.8599999999999994E-2</v>
      </c>
      <c r="AF1515" s="27">
        <f t="shared" si="259"/>
        <v>0.67910000000000004</v>
      </c>
      <c r="AG1515" s="34">
        <v>0.1837</v>
      </c>
      <c r="AH1515" s="33">
        <v>1</v>
      </c>
      <c r="AI1515" s="15">
        <f t="shared" si="260"/>
        <v>0</v>
      </c>
      <c r="AJ1515" s="27">
        <v>0</v>
      </c>
      <c r="AK1515" s="31">
        <f t="shared" si="261"/>
        <v>1</v>
      </c>
      <c r="AL1515" t="s">
        <v>87</v>
      </c>
      <c r="AM1515" s="31" t="s">
        <v>87</v>
      </c>
      <c r="AN1515">
        <v>1</v>
      </c>
      <c r="AO1515" s="15">
        <v>0</v>
      </c>
      <c r="AP1515" t="s">
        <v>87</v>
      </c>
      <c r="AQ1515" s="15" t="s">
        <v>87</v>
      </c>
      <c r="AR1515" s="15" t="s">
        <v>151</v>
      </c>
      <c r="AS1515">
        <v>1</v>
      </c>
      <c r="AT1515">
        <v>0</v>
      </c>
      <c r="AU1515">
        <v>1</v>
      </c>
      <c r="AV1515">
        <v>0</v>
      </c>
      <c r="AW1515">
        <v>0</v>
      </c>
      <c r="AX1515">
        <v>0</v>
      </c>
      <c r="AY1515" s="15">
        <v>0</v>
      </c>
      <c r="AZ1515">
        <v>1</v>
      </c>
      <c r="BA1515">
        <v>0</v>
      </c>
      <c r="BB1515" s="15">
        <v>0</v>
      </c>
      <c r="BC1515">
        <v>24477</v>
      </c>
      <c r="BD1515">
        <v>1503</v>
      </c>
      <c r="BE1515" s="21">
        <v>0.93899999999999995</v>
      </c>
      <c r="BF1515" s="21">
        <v>44.18</v>
      </c>
      <c r="BG1515">
        <v>0</v>
      </c>
      <c r="BH1515">
        <v>0</v>
      </c>
      <c r="BI1515">
        <v>0</v>
      </c>
      <c r="BJ1515">
        <v>1</v>
      </c>
      <c r="BK1515">
        <v>0</v>
      </c>
      <c r="BL1515" s="15">
        <v>0</v>
      </c>
      <c r="BM1515">
        <v>0</v>
      </c>
      <c r="BN1515">
        <v>0</v>
      </c>
      <c r="BO1515">
        <v>0</v>
      </c>
      <c r="BP1515" s="15">
        <v>1</v>
      </c>
      <c r="BQ1515">
        <v>0</v>
      </c>
      <c r="BR1515">
        <v>0</v>
      </c>
      <c r="BS1515" s="15">
        <v>0</v>
      </c>
      <c r="BT1515">
        <v>1</v>
      </c>
      <c r="BU1515">
        <v>1</v>
      </c>
      <c r="BV1515">
        <v>0</v>
      </c>
      <c r="BW1515">
        <v>0</v>
      </c>
      <c r="BX1515">
        <v>0</v>
      </c>
      <c r="BY1515">
        <v>0</v>
      </c>
      <c r="BZ1515">
        <v>0</v>
      </c>
      <c r="CA1515">
        <v>1</v>
      </c>
      <c r="CB1515">
        <v>0</v>
      </c>
      <c r="CC1515">
        <v>0</v>
      </c>
      <c r="CD1515">
        <v>1</v>
      </c>
      <c r="CE1515" s="15">
        <v>0</v>
      </c>
      <c r="CF1515">
        <v>2.3879999999999999</v>
      </c>
      <c r="CG1515">
        <v>860</v>
      </c>
      <c r="CH1515">
        <v>1</v>
      </c>
      <c r="CI1515">
        <v>0</v>
      </c>
      <c r="CJ1515">
        <v>24</v>
      </c>
      <c r="CK1515" s="28" t="s">
        <v>80</v>
      </c>
    </row>
    <row r="1516" spans="1:89" x14ac:dyDescent="0.35">
      <c r="A1516">
        <v>1515</v>
      </c>
      <c r="B1516">
        <v>95</v>
      </c>
      <c r="C1516" s="21" t="s">
        <v>264</v>
      </c>
      <c r="D1516" s="11">
        <v>5.14</v>
      </c>
      <c r="E1516" s="12">
        <v>0.8</v>
      </c>
      <c r="F1516" s="7">
        <f t="shared" si="256"/>
        <v>6.4249999999999989</v>
      </c>
      <c r="G1516" s="8">
        <v>0</v>
      </c>
      <c r="H1516" s="9">
        <v>0</v>
      </c>
      <c r="I1516" s="9">
        <v>0</v>
      </c>
      <c r="J1516" s="9">
        <v>0</v>
      </c>
      <c r="K1516" s="9">
        <v>1</v>
      </c>
      <c r="L1516" s="8">
        <v>1717</v>
      </c>
      <c r="M1516" s="9">
        <v>25</v>
      </c>
      <c r="N1516" s="9">
        <f t="shared" si="252"/>
        <v>1691</v>
      </c>
      <c r="O1516" s="9">
        <f t="shared" si="253"/>
        <v>16</v>
      </c>
      <c r="P1516" s="7">
        <f t="shared" si="258"/>
        <v>11.3163</v>
      </c>
      <c r="Q1516" s="7">
        <f t="shared" si="254"/>
        <v>26.863700000000001</v>
      </c>
      <c r="R1516" s="9">
        <v>1</v>
      </c>
      <c r="S1516" s="9">
        <v>0</v>
      </c>
      <c r="T1516" s="9">
        <v>0</v>
      </c>
      <c r="U1516" s="9">
        <v>0</v>
      </c>
      <c r="V1516" s="9">
        <v>0</v>
      </c>
      <c r="W1516" s="25">
        <v>1</v>
      </c>
      <c r="X1516" s="9">
        <v>0</v>
      </c>
      <c r="Y1516" s="9">
        <v>1</v>
      </c>
      <c r="Z1516" s="25">
        <v>0</v>
      </c>
      <c r="AA1516" s="9">
        <v>0</v>
      </c>
      <c r="AB1516" s="25">
        <v>1</v>
      </c>
      <c r="AC1516" s="17">
        <v>2000</v>
      </c>
      <c r="AD1516" s="27">
        <v>6.8599999999999994E-2</v>
      </c>
      <c r="AE1516" s="27">
        <v>6.8599999999999994E-2</v>
      </c>
      <c r="AF1516" s="27">
        <f t="shared" si="259"/>
        <v>0.67910000000000004</v>
      </c>
      <c r="AG1516" s="34">
        <v>0.1837</v>
      </c>
      <c r="AH1516" s="33">
        <v>0</v>
      </c>
      <c r="AI1516" s="15">
        <f t="shared" si="260"/>
        <v>1</v>
      </c>
      <c r="AJ1516" s="27">
        <v>1</v>
      </c>
      <c r="AK1516" s="31">
        <f t="shared" si="261"/>
        <v>0</v>
      </c>
      <c r="AL1516" t="s">
        <v>87</v>
      </c>
      <c r="AM1516" s="31" t="s">
        <v>87</v>
      </c>
      <c r="AN1516">
        <v>1</v>
      </c>
      <c r="AO1516" s="15">
        <v>0</v>
      </c>
      <c r="AP1516" t="s">
        <v>87</v>
      </c>
      <c r="AQ1516" s="15" t="s">
        <v>87</v>
      </c>
      <c r="AR1516" s="15" t="s">
        <v>151</v>
      </c>
      <c r="AS1516">
        <v>1</v>
      </c>
      <c r="AT1516">
        <v>0</v>
      </c>
      <c r="AU1516">
        <v>1</v>
      </c>
      <c r="AV1516">
        <v>0</v>
      </c>
      <c r="AW1516">
        <v>0</v>
      </c>
      <c r="AX1516">
        <v>0</v>
      </c>
      <c r="AY1516" s="15">
        <v>0</v>
      </c>
      <c r="AZ1516">
        <v>1</v>
      </c>
      <c r="BA1516">
        <v>0</v>
      </c>
      <c r="BB1516" s="15">
        <v>0</v>
      </c>
      <c r="BC1516">
        <v>24477</v>
      </c>
      <c r="BD1516">
        <v>1503</v>
      </c>
      <c r="BE1516" s="21">
        <v>0.93899999999999995</v>
      </c>
      <c r="BF1516" s="21">
        <v>44.18</v>
      </c>
      <c r="BG1516">
        <v>1</v>
      </c>
      <c r="BH1516">
        <v>0</v>
      </c>
      <c r="BI1516">
        <v>0</v>
      </c>
      <c r="BJ1516">
        <v>0</v>
      </c>
      <c r="BK1516">
        <v>0</v>
      </c>
      <c r="BL1516" s="15">
        <v>0</v>
      </c>
      <c r="BM1516">
        <v>0</v>
      </c>
      <c r="BN1516">
        <v>0</v>
      </c>
      <c r="BO1516">
        <v>0</v>
      </c>
      <c r="BP1516" s="15">
        <v>1</v>
      </c>
      <c r="BQ1516">
        <v>0</v>
      </c>
      <c r="BR1516">
        <v>0</v>
      </c>
      <c r="BS1516" s="15">
        <v>0</v>
      </c>
      <c r="BT1516">
        <v>1</v>
      </c>
      <c r="BU1516">
        <v>1</v>
      </c>
      <c r="BV1516">
        <v>0</v>
      </c>
      <c r="BW1516">
        <v>0</v>
      </c>
      <c r="BX1516">
        <v>0</v>
      </c>
      <c r="BY1516">
        <v>0</v>
      </c>
      <c r="BZ1516">
        <v>0</v>
      </c>
      <c r="CA1516">
        <v>1</v>
      </c>
      <c r="CB1516">
        <v>0</v>
      </c>
      <c r="CC1516">
        <v>0</v>
      </c>
      <c r="CD1516">
        <v>1</v>
      </c>
      <c r="CE1516" s="15">
        <v>0</v>
      </c>
      <c r="CF1516">
        <v>2.3879999999999999</v>
      </c>
      <c r="CG1516">
        <v>860</v>
      </c>
      <c r="CH1516">
        <v>1</v>
      </c>
      <c r="CI1516">
        <v>0</v>
      </c>
      <c r="CJ1516">
        <v>24</v>
      </c>
      <c r="CK1516" s="28" t="s">
        <v>80</v>
      </c>
    </row>
    <row r="1517" spans="1:89" x14ac:dyDescent="0.35">
      <c r="A1517">
        <v>1516</v>
      </c>
      <c r="B1517">
        <v>95</v>
      </c>
      <c r="C1517" s="21" t="s">
        <v>264</v>
      </c>
      <c r="D1517" s="11">
        <v>7.63</v>
      </c>
      <c r="E1517" s="12">
        <v>1.5</v>
      </c>
      <c r="F1517" s="7">
        <f t="shared" si="256"/>
        <v>5.0866666666666669</v>
      </c>
      <c r="G1517" s="8">
        <v>0</v>
      </c>
      <c r="H1517" s="9">
        <v>0</v>
      </c>
      <c r="I1517" s="9">
        <v>0</v>
      </c>
      <c r="J1517" s="9">
        <v>0</v>
      </c>
      <c r="K1517" s="9">
        <v>1</v>
      </c>
      <c r="L1517" s="8">
        <v>563</v>
      </c>
      <c r="M1517" s="9">
        <v>25</v>
      </c>
      <c r="N1517" s="9">
        <f t="shared" si="252"/>
        <v>537</v>
      </c>
      <c r="O1517" s="9">
        <f t="shared" si="253"/>
        <v>16</v>
      </c>
      <c r="P1517" s="7">
        <f t="shared" si="258"/>
        <v>11.3163</v>
      </c>
      <c r="Q1517" s="7">
        <f t="shared" si="254"/>
        <v>26.863700000000001</v>
      </c>
      <c r="R1517" s="9">
        <v>1</v>
      </c>
      <c r="S1517" s="9">
        <v>0</v>
      </c>
      <c r="T1517" s="9">
        <v>0</v>
      </c>
      <c r="U1517" s="9">
        <v>0</v>
      </c>
      <c r="V1517" s="9">
        <v>0</v>
      </c>
      <c r="W1517" s="25">
        <v>1</v>
      </c>
      <c r="X1517" s="9">
        <v>0</v>
      </c>
      <c r="Y1517" s="9">
        <v>1</v>
      </c>
      <c r="Z1517" s="25">
        <v>0</v>
      </c>
      <c r="AA1517" s="9">
        <v>0</v>
      </c>
      <c r="AB1517" s="25">
        <v>1</v>
      </c>
      <c r="AC1517" s="17">
        <v>2000</v>
      </c>
      <c r="AD1517" s="27">
        <v>6.8599999999999994E-2</v>
      </c>
      <c r="AE1517" s="27">
        <v>6.8599999999999994E-2</v>
      </c>
      <c r="AF1517" s="27">
        <f t="shared" si="259"/>
        <v>0.67910000000000004</v>
      </c>
      <c r="AG1517" s="34">
        <v>0.1837</v>
      </c>
      <c r="AH1517" s="33">
        <v>0</v>
      </c>
      <c r="AI1517" s="15">
        <f t="shared" si="260"/>
        <v>1</v>
      </c>
      <c r="AJ1517" s="27">
        <v>0</v>
      </c>
      <c r="AK1517" s="31">
        <f t="shared" si="261"/>
        <v>1</v>
      </c>
      <c r="AL1517" t="s">
        <v>87</v>
      </c>
      <c r="AM1517" s="31" t="s">
        <v>87</v>
      </c>
      <c r="AN1517">
        <v>1</v>
      </c>
      <c r="AO1517" s="15">
        <v>0</v>
      </c>
      <c r="AP1517" t="s">
        <v>87</v>
      </c>
      <c r="AQ1517" s="15" t="s">
        <v>87</v>
      </c>
      <c r="AR1517" s="15" t="s">
        <v>151</v>
      </c>
      <c r="AS1517">
        <v>1</v>
      </c>
      <c r="AT1517">
        <v>0</v>
      </c>
      <c r="AU1517">
        <v>1</v>
      </c>
      <c r="AV1517">
        <v>0</v>
      </c>
      <c r="AW1517">
        <v>0</v>
      </c>
      <c r="AX1517">
        <v>0</v>
      </c>
      <c r="AY1517" s="15">
        <v>0</v>
      </c>
      <c r="AZ1517">
        <v>1</v>
      </c>
      <c r="BA1517">
        <v>0</v>
      </c>
      <c r="BB1517" s="15">
        <v>0</v>
      </c>
      <c r="BC1517">
        <v>24477</v>
      </c>
      <c r="BD1517">
        <v>1503</v>
      </c>
      <c r="BE1517" s="21">
        <v>0.93899999999999995</v>
      </c>
      <c r="BF1517" s="21">
        <v>44.18</v>
      </c>
      <c r="BG1517">
        <v>1</v>
      </c>
      <c r="BH1517">
        <v>0</v>
      </c>
      <c r="BI1517">
        <v>0</v>
      </c>
      <c r="BJ1517">
        <v>0</v>
      </c>
      <c r="BK1517">
        <v>0</v>
      </c>
      <c r="BL1517" s="15">
        <v>0</v>
      </c>
      <c r="BM1517">
        <v>0</v>
      </c>
      <c r="BN1517">
        <v>0</v>
      </c>
      <c r="BO1517">
        <v>0</v>
      </c>
      <c r="BP1517" s="15">
        <v>1</v>
      </c>
      <c r="BQ1517">
        <v>0</v>
      </c>
      <c r="BR1517">
        <v>0</v>
      </c>
      <c r="BS1517" s="15">
        <v>0</v>
      </c>
      <c r="BT1517">
        <v>1</v>
      </c>
      <c r="BU1517">
        <v>1</v>
      </c>
      <c r="BV1517">
        <v>0</v>
      </c>
      <c r="BW1517">
        <v>0</v>
      </c>
      <c r="BX1517">
        <v>0</v>
      </c>
      <c r="BY1517">
        <v>0</v>
      </c>
      <c r="BZ1517">
        <v>0</v>
      </c>
      <c r="CA1517">
        <v>1</v>
      </c>
      <c r="CB1517">
        <v>0</v>
      </c>
      <c r="CC1517">
        <v>0</v>
      </c>
      <c r="CD1517">
        <v>1</v>
      </c>
      <c r="CE1517" s="15">
        <v>0</v>
      </c>
      <c r="CF1517">
        <v>2.3879999999999999</v>
      </c>
      <c r="CG1517">
        <v>860</v>
      </c>
      <c r="CH1517">
        <v>1</v>
      </c>
      <c r="CI1517">
        <v>0</v>
      </c>
      <c r="CJ1517">
        <v>24</v>
      </c>
      <c r="CK1517" s="28" t="s">
        <v>80</v>
      </c>
    </row>
    <row r="1518" spans="1:89" x14ac:dyDescent="0.35">
      <c r="A1518">
        <v>1517</v>
      </c>
      <c r="B1518">
        <v>95</v>
      </c>
      <c r="C1518" s="21" t="s">
        <v>264</v>
      </c>
      <c r="D1518" s="11">
        <v>5.52</v>
      </c>
      <c r="E1518" s="12">
        <v>2.2000000000000002</v>
      </c>
      <c r="F1518" s="7">
        <f t="shared" si="256"/>
        <v>2.5090909090909088</v>
      </c>
      <c r="G1518" s="8">
        <v>0</v>
      </c>
      <c r="H1518" s="9">
        <v>0</v>
      </c>
      <c r="I1518" s="9">
        <v>0</v>
      </c>
      <c r="J1518" s="9">
        <v>0</v>
      </c>
      <c r="K1518" s="9">
        <v>1</v>
      </c>
      <c r="L1518" s="8">
        <v>1717</v>
      </c>
      <c r="M1518" s="9">
        <v>25</v>
      </c>
      <c r="N1518" s="9">
        <f t="shared" si="252"/>
        <v>1691</v>
      </c>
      <c r="O1518" s="9">
        <f t="shared" si="253"/>
        <v>16</v>
      </c>
      <c r="P1518" s="7">
        <f t="shared" si="258"/>
        <v>11.3163</v>
      </c>
      <c r="Q1518" s="7">
        <f t="shared" si="254"/>
        <v>26.863700000000001</v>
      </c>
      <c r="R1518" s="9">
        <v>1</v>
      </c>
      <c r="S1518" s="9">
        <v>0</v>
      </c>
      <c r="T1518" s="9">
        <v>0</v>
      </c>
      <c r="U1518" s="9">
        <v>0</v>
      </c>
      <c r="V1518" s="9">
        <v>0</v>
      </c>
      <c r="W1518" s="25">
        <v>1</v>
      </c>
      <c r="X1518" s="9">
        <v>0</v>
      </c>
      <c r="Y1518" s="9">
        <v>1</v>
      </c>
      <c r="Z1518" s="25">
        <v>0</v>
      </c>
      <c r="AA1518" s="9">
        <v>0</v>
      </c>
      <c r="AB1518" s="25">
        <v>1</v>
      </c>
      <c r="AC1518" s="17">
        <v>2000</v>
      </c>
      <c r="AD1518" s="27">
        <v>6.8599999999999994E-2</v>
      </c>
      <c r="AE1518" s="27">
        <v>6.8599999999999994E-2</v>
      </c>
      <c r="AF1518" s="27">
        <f t="shared" si="259"/>
        <v>0.67910000000000004</v>
      </c>
      <c r="AG1518" s="34">
        <v>0.1837</v>
      </c>
      <c r="AH1518" s="33">
        <v>0</v>
      </c>
      <c r="AI1518" s="15">
        <f t="shared" si="260"/>
        <v>1</v>
      </c>
      <c r="AJ1518" s="27">
        <v>1</v>
      </c>
      <c r="AK1518" s="31">
        <f t="shared" si="261"/>
        <v>0</v>
      </c>
      <c r="AL1518" t="s">
        <v>87</v>
      </c>
      <c r="AM1518" s="31" t="s">
        <v>87</v>
      </c>
      <c r="AN1518">
        <v>1</v>
      </c>
      <c r="AO1518" s="15">
        <v>0</v>
      </c>
      <c r="AP1518" t="s">
        <v>87</v>
      </c>
      <c r="AQ1518" s="15" t="s">
        <v>87</v>
      </c>
      <c r="AR1518" s="15" t="s">
        <v>151</v>
      </c>
      <c r="AS1518">
        <v>1</v>
      </c>
      <c r="AT1518">
        <v>0</v>
      </c>
      <c r="AU1518">
        <v>1</v>
      </c>
      <c r="AV1518">
        <v>0</v>
      </c>
      <c r="AW1518">
        <v>0</v>
      </c>
      <c r="AX1518">
        <v>0</v>
      </c>
      <c r="AY1518" s="15">
        <v>0</v>
      </c>
      <c r="AZ1518">
        <v>1</v>
      </c>
      <c r="BA1518">
        <v>0</v>
      </c>
      <c r="BB1518" s="15">
        <v>0</v>
      </c>
      <c r="BC1518">
        <v>24477</v>
      </c>
      <c r="BD1518">
        <v>1503</v>
      </c>
      <c r="BE1518" s="21">
        <v>0.93899999999999995</v>
      </c>
      <c r="BF1518" s="21">
        <v>44.18</v>
      </c>
      <c r="BG1518">
        <v>0</v>
      </c>
      <c r="BH1518">
        <v>0</v>
      </c>
      <c r="BI1518">
        <v>0</v>
      </c>
      <c r="BJ1518">
        <v>1</v>
      </c>
      <c r="BK1518">
        <v>0</v>
      </c>
      <c r="BL1518" s="15">
        <v>0</v>
      </c>
      <c r="BM1518">
        <v>0</v>
      </c>
      <c r="BN1518">
        <v>0</v>
      </c>
      <c r="BO1518">
        <v>0</v>
      </c>
      <c r="BP1518" s="15">
        <v>1</v>
      </c>
      <c r="BQ1518">
        <v>0</v>
      </c>
      <c r="BR1518">
        <v>0</v>
      </c>
      <c r="BS1518" s="15">
        <v>0</v>
      </c>
      <c r="BT1518">
        <v>1</v>
      </c>
      <c r="BU1518">
        <v>1</v>
      </c>
      <c r="BV1518">
        <v>0</v>
      </c>
      <c r="BW1518">
        <v>0</v>
      </c>
      <c r="BX1518">
        <v>0</v>
      </c>
      <c r="BY1518">
        <v>0</v>
      </c>
      <c r="BZ1518">
        <v>0</v>
      </c>
      <c r="CA1518">
        <v>1</v>
      </c>
      <c r="CB1518">
        <v>0</v>
      </c>
      <c r="CC1518">
        <v>0</v>
      </c>
      <c r="CD1518">
        <v>1</v>
      </c>
      <c r="CE1518" s="15">
        <v>0</v>
      </c>
      <c r="CF1518">
        <v>2.3879999999999999</v>
      </c>
      <c r="CG1518">
        <v>860</v>
      </c>
      <c r="CH1518">
        <v>1</v>
      </c>
      <c r="CI1518">
        <v>0</v>
      </c>
      <c r="CJ1518">
        <v>24</v>
      </c>
      <c r="CK1518" s="28" t="s">
        <v>80</v>
      </c>
    </row>
    <row r="1519" spans="1:89" x14ac:dyDescent="0.35">
      <c r="A1519">
        <v>1518</v>
      </c>
      <c r="B1519">
        <v>95</v>
      </c>
      <c r="C1519" s="21" t="s">
        <v>264</v>
      </c>
      <c r="D1519" s="11">
        <v>7.84</v>
      </c>
      <c r="E1519" s="12">
        <v>6.6</v>
      </c>
      <c r="F1519" s="7">
        <f t="shared" si="256"/>
        <v>1.187878787878788</v>
      </c>
      <c r="G1519" s="8">
        <v>0</v>
      </c>
      <c r="H1519" s="9">
        <v>0</v>
      </c>
      <c r="I1519" s="9">
        <v>0</v>
      </c>
      <c r="J1519" s="9">
        <v>0</v>
      </c>
      <c r="K1519" s="9">
        <v>1</v>
      </c>
      <c r="L1519" s="8">
        <v>563</v>
      </c>
      <c r="M1519" s="9">
        <v>25</v>
      </c>
      <c r="N1519" s="9">
        <f t="shared" si="252"/>
        <v>537</v>
      </c>
      <c r="O1519" s="9">
        <f t="shared" si="253"/>
        <v>16</v>
      </c>
      <c r="P1519" s="7">
        <f t="shared" si="258"/>
        <v>11.3163</v>
      </c>
      <c r="Q1519" s="7">
        <f t="shared" si="254"/>
        <v>26.863700000000001</v>
      </c>
      <c r="R1519" s="9">
        <v>1</v>
      </c>
      <c r="S1519" s="9">
        <v>0</v>
      </c>
      <c r="T1519" s="9">
        <v>0</v>
      </c>
      <c r="U1519" s="9">
        <v>0</v>
      </c>
      <c r="V1519" s="9">
        <v>0</v>
      </c>
      <c r="W1519" s="25">
        <v>1</v>
      </c>
      <c r="X1519" s="9">
        <v>0</v>
      </c>
      <c r="Y1519" s="9">
        <v>1</v>
      </c>
      <c r="Z1519" s="25">
        <v>0</v>
      </c>
      <c r="AA1519" s="9">
        <v>0</v>
      </c>
      <c r="AB1519" s="25">
        <v>1</v>
      </c>
      <c r="AC1519" s="17">
        <v>2000</v>
      </c>
      <c r="AD1519" s="27">
        <v>6.8599999999999994E-2</v>
      </c>
      <c r="AE1519" s="27">
        <v>6.8599999999999994E-2</v>
      </c>
      <c r="AF1519" s="27">
        <f t="shared" si="259"/>
        <v>0.67910000000000004</v>
      </c>
      <c r="AG1519" s="34">
        <v>0.1837</v>
      </c>
      <c r="AH1519" s="33">
        <v>0</v>
      </c>
      <c r="AI1519" s="15">
        <f t="shared" si="260"/>
        <v>1</v>
      </c>
      <c r="AJ1519" s="27">
        <v>0</v>
      </c>
      <c r="AK1519" s="31">
        <f t="shared" si="261"/>
        <v>1</v>
      </c>
      <c r="AL1519" t="s">
        <v>87</v>
      </c>
      <c r="AM1519" s="31" t="s">
        <v>87</v>
      </c>
      <c r="AN1519">
        <v>1</v>
      </c>
      <c r="AO1519" s="15">
        <v>0</v>
      </c>
      <c r="AP1519" t="s">
        <v>87</v>
      </c>
      <c r="AQ1519" s="15" t="s">
        <v>87</v>
      </c>
      <c r="AR1519" s="15" t="s">
        <v>151</v>
      </c>
      <c r="AS1519">
        <v>1</v>
      </c>
      <c r="AT1519">
        <v>0</v>
      </c>
      <c r="AU1519">
        <v>1</v>
      </c>
      <c r="AV1519">
        <v>0</v>
      </c>
      <c r="AW1519">
        <v>0</v>
      </c>
      <c r="AX1519">
        <v>0</v>
      </c>
      <c r="AY1519" s="15">
        <v>0</v>
      </c>
      <c r="AZ1519">
        <v>1</v>
      </c>
      <c r="BA1519">
        <v>0</v>
      </c>
      <c r="BB1519" s="15">
        <v>0</v>
      </c>
      <c r="BC1519">
        <v>24477</v>
      </c>
      <c r="BD1519">
        <v>1503</v>
      </c>
      <c r="BE1519" s="21">
        <v>0.93899999999999995</v>
      </c>
      <c r="BF1519" s="21">
        <v>44.18</v>
      </c>
      <c r="BG1519">
        <v>0</v>
      </c>
      <c r="BH1519">
        <v>0</v>
      </c>
      <c r="BI1519">
        <v>0</v>
      </c>
      <c r="BJ1519">
        <v>1</v>
      </c>
      <c r="BK1519">
        <v>0</v>
      </c>
      <c r="BL1519" s="15">
        <v>0</v>
      </c>
      <c r="BM1519">
        <v>0</v>
      </c>
      <c r="BN1519">
        <v>0</v>
      </c>
      <c r="BO1519">
        <v>0</v>
      </c>
      <c r="BP1519" s="15">
        <v>1</v>
      </c>
      <c r="BQ1519">
        <v>0</v>
      </c>
      <c r="BR1519">
        <v>0</v>
      </c>
      <c r="BS1519" s="15">
        <v>0</v>
      </c>
      <c r="BT1519">
        <v>1</v>
      </c>
      <c r="BU1519">
        <v>1</v>
      </c>
      <c r="BV1519">
        <v>0</v>
      </c>
      <c r="BW1519">
        <v>0</v>
      </c>
      <c r="BX1519">
        <v>0</v>
      </c>
      <c r="BY1519">
        <v>0</v>
      </c>
      <c r="BZ1519">
        <v>0</v>
      </c>
      <c r="CA1519">
        <v>1</v>
      </c>
      <c r="CB1519">
        <v>0</v>
      </c>
      <c r="CC1519">
        <v>0</v>
      </c>
      <c r="CD1519">
        <v>1</v>
      </c>
      <c r="CE1519" s="15">
        <v>0</v>
      </c>
      <c r="CF1519">
        <v>2.3879999999999999</v>
      </c>
      <c r="CG1519">
        <v>860</v>
      </c>
      <c r="CH1519">
        <v>1</v>
      </c>
      <c r="CI1519">
        <v>0</v>
      </c>
      <c r="CJ1519">
        <v>24</v>
      </c>
      <c r="CK1519" s="28" t="s">
        <v>80</v>
      </c>
    </row>
    <row r="1520" spans="1:89" x14ac:dyDescent="0.35">
      <c r="A1520">
        <v>1519</v>
      </c>
      <c r="B1520">
        <v>95</v>
      </c>
      <c r="C1520" s="21" t="s">
        <v>264</v>
      </c>
      <c r="D1520" s="11">
        <v>10.6</v>
      </c>
      <c r="E1520" s="12">
        <v>1.4</v>
      </c>
      <c r="F1520" s="7">
        <f t="shared" si="256"/>
        <v>7.5714285714285721</v>
      </c>
      <c r="G1520" s="8">
        <v>0</v>
      </c>
      <c r="H1520" s="9">
        <v>0</v>
      </c>
      <c r="I1520" s="9">
        <v>0</v>
      </c>
      <c r="J1520" s="9">
        <v>0</v>
      </c>
      <c r="K1520" s="9">
        <v>1</v>
      </c>
      <c r="L1520" s="8">
        <v>15866</v>
      </c>
      <c r="M1520" s="9">
        <v>8</v>
      </c>
      <c r="N1520" s="9">
        <f t="shared" si="252"/>
        <v>15857</v>
      </c>
      <c r="O1520" s="9">
        <f t="shared" si="253"/>
        <v>16</v>
      </c>
      <c r="P1520" s="7">
        <f t="shared" si="258"/>
        <v>8.9309999999999992</v>
      </c>
      <c r="Q1520" s="7">
        <f t="shared" si="254"/>
        <v>27.069000000000003</v>
      </c>
      <c r="R1520" s="9">
        <v>1</v>
      </c>
      <c r="S1520" s="9">
        <v>0</v>
      </c>
      <c r="T1520" s="9">
        <v>0</v>
      </c>
      <c r="U1520" s="9">
        <v>0</v>
      </c>
      <c r="V1520" s="9">
        <v>0</v>
      </c>
      <c r="W1520" s="25">
        <v>1</v>
      </c>
      <c r="X1520" s="9">
        <v>0</v>
      </c>
      <c r="Y1520" s="9">
        <v>1</v>
      </c>
      <c r="Z1520" s="25">
        <v>0</v>
      </c>
      <c r="AA1520" s="9">
        <v>0</v>
      </c>
      <c r="AB1520" s="25">
        <v>1</v>
      </c>
      <c r="AC1520" s="17">
        <v>2000</v>
      </c>
      <c r="AD1520" s="27">
        <v>0.12</v>
      </c>
      <c r="AE1520" s="27">
        <v>0.42699999999999999</v>
      </c>
      <c r="AF1520" s="27">
        <f t="shared" si="259"/>
        <v>0.14199999999999996</v>
      </c>
      <c r="AG1520" s="34">
        <v>0.311</v>
      </c>
      <c r="AH1520" s="33" t="s">
        <v>87</v>
      </c>
      <c r="AI1520" s="15" t="s">
        <v>87</v>
      </c>
      <c r="AJ1520" s="27">
        <v>1</v>
      </c>
      <c r="AK1520" s="31">
        <f t="shared" si="261"/>
        <v>0</v>
      </c>
      <c r="AL1520" t="s">
        <v>87</v>
      </c>
      <c r="AM1520" s="31" t="s">
        <v>87</v>
      </c>
      <c r="AN1520">
        <v>1</v>
      </c>
      <c r="AO1520" s="15">
        <v>0</v>
      </c>
      <c r="AP1520" t="s">
        <v>87</v>
      </c>
      <c r="AQ1520" s="15" t="s">
        <v>87</v>
      </c>
      <c r="AR1520" s="15" t="s">
        <v>151</v>
      </c>
      <c r="AS1520">
        <v>1</v>
      </c>
      <c r="AT1520">
        <v>0</v>
      </c>
      <c r="AU1520">
        <v>1</v>
      </c>
      <c r="AV1520">
        <v>0</v>
      </c>
      <c r="AW1520">
        <v>0</v>
      </c>
      <c r="AX1520">
        <v>0</v>
      </c>
      <c r="AY1520" s="15">
        <v>0</v>
      </c>
      <c r="AZ1520">
        <v>1</v>
      </c>
      <c r="BA1520">
        <v>0</v>
      </c>
      <c r="BB1520" s="15">
        <v>0</v>
      </c>
      <c r="BC1520">
        <v>24477</v>
      </c>
      <c r="BD1520">
        <v>1503</v>
      </c>
      <c r="BE1520" s="21">
        <v>0.93899999999999995</v>
      </c>
      <c r="BF1520" s="21">
        <v>42</v>
      </c>
      <c r="BG1520">
        <v>1</v>
      </c>
      <c r="BH1520">
        <v>0</v>
      </c>
      <c r="BI1520">
        <v>0</v>
      </c>
      <c r="BJ1520">
        <v>0</v>
      </c>
      <c r="BK1520">
        <v>0</v>
      </c>
      <c r="BL1520" s="15">
        <v>0</v>
      </c>
      <c r="BM1520">
        <v>0</v>
      </c>
      <c r="BN1520">
        <v>0</v>
      </c>
      <c r="BO1520">
        <v>1</v>
      </c>
      <c r="BP1520" s="15">
        <v>0</v>
      </c>
      <c r="BQ1520">
        <v>0</v>
      </c>
      <c r="BR1520">
        <v>0</v>
      </c>
      <c r="BS1520" s="15">
        <v>0</v>
      </c>
      <c r="BT1520">
        <v>1</v>
      </c>
      <c r="BU1520">
        <v>1</v>
      </c>
      <c r="BV1520">
        <v>0</v>
      </c>
      <c r="BW1520">
        <v>0</v>
      </c>
      <c r="BX1520">
        <v>0</v>
      </c>
      <c r="BY1520">
        <v>0</v>
      </c>
      <c r="BZ1520">
        <v>0</v>
      </c>
      <c r="CA1520">
        <v>1</v>
      </c>
      <c r="CB1520">
        <v>0</v>
      </c>
      <c r="CC1520">
        <v>0</v>
      </c>
      <c r="CD1520">
        <v>0</v>
      </c>
      <c r="CE1520" s="15">
        <v>0</v>
      </c>
      <c r="CF1520">
        <v>2.3879999999999999</v>
      </c>
      <c r="CG1520">
        <v>860</v>
      </c>
      <c r="CH1520">
        <v>1</v>
      </c>
      <c r="CI1520">
        <v>0</v>
      </c>
      <c r="CJ1520">
        <v>24</v>
      </c>
      <c r="CK1520" s="28" t="s">
        <v>80</v>
      </c>
    </row>
    <row r="1521" spans="1:89" x14ac:dyDescent="0.35">
      <c r="A1521">
        <v>1520</v>
      </c>
      <c r="B1521">
        <v>95</v>
      </c>
      <c r="C1521" s="21" t="s">
        <v>264</v>
      </c>
      <c r="D1521" s="11">
        <v>8.9</v>
      </c>
      <c r="E1521" s="12">
        <v>0.9</v>
      </c>
      <c r="F1521" s="7">
        <f t="shared" si="256"/>
        <v>9.8888888888888893</v>
      </c>
      <c r="G1521" s="8">
        <v>0</v>
      </c>
      <c r="H1521" s="9">
        <v>0</v>
      </c>
      <c r="I1521" s="9">
        <v>0</v>
      </c>
      <c r="J1521" s="9">
        <v>0</v>
      </c>
      <c r="K1521" s="9">
        <v>1</v>
      </c>
      <c r="L1521" s="8">
        <v>15002</v>
      </c>
      <c r="M1521" s="9">
        <v>8</v>
      </c>
      <c r="N1521" s="9">
        <f t="shared" si="252"/>
        <v>14993</v>
      </c>
      <c r="O1521" s="9">
        <f t="shared" si="253"/>
        <v>16</v>
      </c>
      <c r="P1521" s="7">
        <f t="shared" si="258"/>
        <v>8.9309999999999992</v>
      </c>
      <c r="Q1521" s="7">
        <f t="shared" si="254"/>
        <v>27.069000000000003</v>
      </c>
      <c r="R1521" s="9">
        <v>1</v>
      </c>
      <c r="S1521" s="9">
        <v>0</v>
      </c>
      <c r="T1521" s="9">
        <v>0</v>
      </c>
      <c r="U1521" s="9">
        <v>0</v>
      </c>
      <c r="V1521" s="9">
        <v>0</v>
      </c>
      <c r="W1521" s="25">
        <v>1</v>
      </c>
      <c r="X1521" s="9">
        <v>0</v>
      </c>
      <c r="Y1521" s="9">
        <v>1</v>
      </c>
      <c r="Z1521" s="25">
        <v>0</v>
      </c>
      <c r="AA1521" s="9">
        <v>0</v>
      </c>
      <c r="AB1521" s="25">
        <v>1</v>
      </c>
      <c r="AC1521" s="17">
        <v>2000</v>
      </c>
      <c r="AD1521" s="27">
        <v>0.12</v>
      </c>
      <c r="AE1521" s="27">
        <v>0.42699999999999999</v>
      </c>
      <c r="AF1521" s="27">
        <f t="shared" si="259"/>
        <v>0.14199999999999996</v>
      </c>
      <c r="AG1521" s="34">
        <v>0.311</v>
      </c>
      <c r="AH1521" s="33" t="s">
        <v>87</v>
      </c>
      <c r="AI1521" s="15" t="s">
        <v>87</v>
      </c>
      <c r="AJ1521" s="27">
        <v>0</v>
      </c>
      <c r="AK1521" s="31">
        <f t="shared" si="261"/>
        <v>1</v>
      </c>
      <c r="AL1521" t="s">
        <v>87</v>
      </c>
      <c r="AM1521" s="31" t="s">
        <v>87</v>
      </c>
      <c r="AN1521">
        <v>1</v>
      </c>
      <c r="AO1521" s="15">
        <v>0</v>
      </c>
      <c r="AP1521" t="s">
        <v>87</v>
      </c>
      <c r="AQ1521" s="15" t="s">
        <v>87</v>
      </c>
      <c r="AR1521" s="15" t="s">
        <v>151</v>
      </c>
      <c r="AS1521">
        <v>1</v>
      </c>
      <c r="AT1521">
        <v>0</v>
      </c>
      <c r="AU1521">
        <v>1</v>
      </c>
      <c r="AV1521">
        <v>0</v>
      </c>
      <c r="AW1521">
        <v>0</v>
      </c>
      <c r="AX1521">
        <v>0</v>
      </c>
      <c r="AY1521" s="15">
        <v>0</v>
      </c>
      <c r="AZ1521">
        <v>1</v>
      </c>
      <c r="BA1521">
        <v>0</v>
      </c>
      <c r="BB1521" s="15">
        <v>0</v>
      </c>
      <c r="BC1521">
        <v>24477</v>
      </c>
      <c r="BD1521">
        <v>1503</v>
      </c>
      <c r="BE1521" s="21">
        <v>0.93899999999999995</v>
      </c>
      <c r="BF1521" s="21">
        <v>42</v>
      </c>
      <c r="BG1521">
        <v>1</v>
      </c>
      <c r="BH1521">
        <v>0</v>
      </c>
      <c r="BI1521">
        <v>0</v>
      </c>
      <c r="BJ1521">
        <v>0</v>
      </c>
      <c r="BK1521">
        <v>0</v>
      </c>
      <c r="BL1521" s="15">
        <v>0</v>
      </c>
      <c r="BM1521">
        <v>0</v>
      </c>
      <c r="BN1521">
        <v>0</v>
      </c>
      <c r="BO1521">
        <v>1</v>
      </c>
      <c r="BP1521" s="15">
        <v>0</v>
      </c>
      <c r="BQ1521">
        <v>0</v>
      </c>
      <c r="BR1521">
        <v>0</v>
      </c>
      <c r="BS1521" s="15">
        <v>0</v>
      </c>
      <c r="BT1521">
        <v>1</v>
      </c>
      <c r="BU1521">
        <v>1</v>
      </c>
      <c r="BV1521">
        <v>0</v>
      </c>
      <c r="BW1521">
        <v>0</v>
      </c>
      <c r="BX1521">
        <v>0</v>
      </c>
      <c r="BY1521">
        <v>0</v>
      </c>
      <c r="BZ1521">
        <v>0</v>
      </c>
      <c r="CA1521">
        <v>1</v>
      </c>
      <c r="CB1521">
        <v>0</v>
      </c>
      <c r="CC1521">
        <v>0</v>
      </c>
      <c r="CD1521">
        <v>0</v>
      </c>
      <c r="CE1521" s="15">
        <v>0</v>
      </c>
      <c r="CF1521">
        <v>2.3879999999999999</v>
      </c>
      <c r="CG1521">
        <v>860</v>
      </c>
      <c r="CH1521">
        <v>1</v>
      </c>
      <c r="CI1521">
        <v>0</v>
      </c>
      <c r="CJ1521">
        <v>24</v>
      </c>
      <c r="CK1521" s="28" t="s">
        <v>80</v>
      </c>
    </row>
    <row r="1522" spans="1:89" x14ac:dyDescent="0.35">
      <c r="A1522">
        <v>1521</v>
      </c>
      <c r="B1522">
        <v>95</v>
      </c>
      <c r="C1522" s="21" t="s">
        <v>264</v>
      </c>
      <c r="D1522" s="11">
        <v>7.7</v>
      </c>
      <c r="E1522" s="12">
        <v>1.3</v>
      </c>
      <c r="F1522" s="7">
        <f t="shared" si="256"/>
        <v>5.9230769230769234</v>
      </c>
      <c r="G1522" s="8">
        <v>0</v>
      </c>
      <c r="H1522" s="9">
        <v>0</v>
      </c>
      <c r="I1522" s="9">
        <v>0</v>
      </c>
      <c r="J1522" s="9">
        <v>0</v>
      </c>
      <c r="K1522" s="9">
        <v>1</v>
      </c>
      <c r="L1522" s="8">
        <v>15866</v>
      </c>
      <c r="M1522" s="9">
        <v>8</v>
      </c>
      <c r="N1522" s="9">
        <f t="shared" si="252"/>
        <v>15857</v>
      </c>
      <c r="O1522" s="9">
        <f t="shared" si="253"/>
        <v>16</v>
      </c>
      <c r="P1522" s="7">
        <f t="shared" si="258"/>
        <v>8.9309999999999992</v>
      </c>
      <c r="Q1522" s="7">
        <f t="shared" si="254"/>
        <v>27.069000000000003</v>
      </c>
      <c r="R1522" s="9">
        <v>1</v>
      </c>
      <c r="S1522" s="9">
        <v>0</v>
      </c>
      <c r="T1522" s="9">
        <v>0</v>
      </c>
      <c r="U1522" s="9">
        <v>0</v>
      </c>
      <c r="V1522" s="9">
        <v>0</v>
      </c>
      <c r="W1522" s="25">
        <v>1</v>
      </c>
      <c r="X1522" s="9">
        <v>0</v>
      </c>
      <c r="Y1522" s="9">
        <v>1</v>
      </c>
      <c r="Z1522" s="25">
        <v>0</v>
      </c>
      <c r="AA1522" s="9">
        <v>0</v>
      </c>
      <c r="AB1522" s="25">
        <v>1</v>
      </c>
      <c r="AC1522" s="17">
        <v>2000</v>
      </c>
      <c r="AD1522" s="27">
        <v>0.12</v>
      </c>
      <c r="AE1522" s="27">
        <v>0.42699999999999999</v>
      </c>
      <c r="AF1522" s="27">
        <f t="shared" si="259"/>
        <v>0.14199999999999996</v>
      </c>
      <c r="AG1522" s="34">
        <v>0.311</v>
      </c>
      <c r="AH1522" s="33" t="s">
        <v>87</v>
      </c>
      <c r="AI1522" s="15" t="s">
        <v>87</v>
      </c>
      <c r="AJ1522" s="27">
        <v>1</v>
      </c>
      <c r="AK1522" s="31">
        <f t="shared" si="261"/>
        <v>0</v>
      </c>
      <c r="AL1522" t="s">
        <v>87</v>
      </c>
      <c r="AM1522" s="31" t="s">
        <v>87</v>
      </c>
      <c r="AN1522">
        <v>1</v>
      </c>
      <c r="AO1522" s="15">
        <v>0</v>
      </c>
      <c r="AP1522" t="s">
        <v>87</v>
      </c>
      <c r="AQ1522" s="15" t="s">
        <v>87</v>
      </c>
      <c r="AR1522" s="15" t="s">
        <v>151</v>
      </c>
      <c r="AS1522">
        <v>1</v>
      </c>
      <c r="AT1522">
        <v>0</v>
      </c>
      <c r="AU1522">
        <v>1</v>
      </c>
      <c r="AV1522">
        <v>0</v>
      </c>
      <c r="AW1522">
        <v>0</v>
      </c>
      <c r="AX1522">
        <v>0</v>
      </c>
      <c r="AY1522" s="15">
        <v>0</v>
      </c>
      <c r="AZ1522">
        <v>1</v>
      </c>
      <c r="BA1522">
        <v>0</v>
      </c>
      <c r="BB1522" s="15">
        <v>0</v>
      </c>
      <c r="BC1522">
        <v>24477</v>
      </c>
      <c r="BD1522">
        <v>1503</v>
      </c>
      <c r="BE1522" s="21">
        <v>0.93899999999999995</v>
      </c>
      <c r="BF1522" s="21">
        <v>42</v>
      </c>
      <c r="BG1522">
        <v>1</v>
      </c>
      <c r="BH1522">
        <v>0</v>
      </c>
      <c r="BI1522">
        <v>0</v>
      </c>
      <c r="BJ1522">
        <v>0</v>
      </c>
      <c r="BK1522">
        <v>0</v>
      </c>
      <c r="BL1522" s="15">
        <v>0</v>
      </c>
      <c r="BM1522">
        <v>1</v>
      </c>
      <c r="BN1522">
        <v>0</v>
      </c>
      <c r="BO1522">
        <v>0</v>
      </c>
      <c r="BP1522" s="15">
        <v>0</v>
      </c>
      <c r="BQ1522">
        <v>0</v>
      </c>
      <c r="BR1522">
        <v>0</v>
      </c>
      <c r="BS1522" s="15">
        <v>0</v>
      </c>
      <c r="BT1522">
        <v>1</v>
      </c>
      <c r="BU1522">
        <v>1</v>
      </c>
      <c r="BV1522">
        <v>0</v>
      </c>
      <c r="BW1522">
        <v>0</v>
      </c>
      <c r="BX1522">
        <v>0</v>
      </c>
      <c r="BY1522">
        <v>0</v>
      </c>
      <c r="BZ1522">
        <v>0</v>
      </c>
      <c r="CA1522">
        <v>1</v>
      </c>
      <c r="CB1522">
        <v>0</v>
      </c>
      <c r="CC1522">
        <v>0</v>
      </c>
      <c r="CD1522">
        <v>0</v>
      </c>
      <c r="CE1522" s="15">
        <v>0</v>
      </c>
      <c r="CF1522">
        <v>2.3879999999999999</v>
      </c>
      <c r="CG1522">
        <v>860</v>
      </c>
      <c r="CH1522">
        <v>1</v>
      </c>
      <c r="CI1522">
        <v>0</v>
      </c>
      <c r="CJ1522">
        <v>24</v>
      </c>
      <c r="CK1522" s="28" t="s">
        <v>80</v>
      </c>
    </row>
    <row r="1523" spans="1:89" x14ac:dyDescent="0.35">
      <c r="A1523">
        <v>1522</v>
      </c>
      <c r="B1523">
        <v>95</v>
      </c>
      <c r="C1523" s="21" t="s">
        <v>264</v>
      </c>
      <c r="D1523" s="11">
        <v>5.7</v>
      </c>
      <c r="E1523" s="12">
        <v>0.9</v>
      </c>
      <c r="F1523" s="7">
        <f t="shared" si="256"/>
        <v>6.333333333333333</v>
      </c>
      <c r="G1523" s="8">
        <v>0</v>
      </c>
      <c r="H1523" s="9">
        <v>0</v>
      </c>
      <c r="I1523" s="9">
        <v>0</v>
      </c>
      <c r="J1523" s="9">
        <v>0</v>
      </c>
      <c r="K1523" s="9">
        <v>1</v>
      </c>
      <c r="L1523" s="8">
        <v>15002</v>
      </c>
      <c r="M1523" s="9">
        <v>8</v>
      </c>
      <c r="N1523" s="9">
        <f t="shared" si="252"/>
        <v>14993</v>
      </c>
      <c r="O1523" s="9">
        <f t="shared" si="253"/>
        <v>16</v>
      </c>
      <c r="P1523" s="7">
        <f t="shared" si="258"/>
        <v>8.9309999999999992</v>
      </c>
      <c r="Q1523" s="7">
        <f t="shared" si="254"/>
        <v>27.069000000000003</v>
      </c>
      <c r="R1523" s="9">
        <v>1</v>
      </c>
      <c r="S1523" s="9">
        <v>0</v>
      </c>
      <c r="T1523" s="9">
        <v>0</v>
      </c>
      <c r="U1523" s="9">
        <v>0</v>
      </c>
      <c r="V1523" s="9">
        <v>0</v>
      </c>
      <c r="W1523" s="25">
        <v>1</v>
      </c>
      <c r="X1523" s="9">
        <v>0</v>
      </c>
      <c r="Y1523" s="9">
        <v>1</v>
      </c>
      <c r="Z1523" s="25">
        <v>0</v>
      </c>
      <c r="AA1523" s="9">
        <v>0</v>
      </c>
      <c r="AB1523" s="25">
        <v>1</v>
      </c>
      <c r="AC1523" s="17">
        <v>2000</v>
      </c>
      <c r="AD1523" s="27">
        <v>0.12</v>
      </c>
      <c r="AE1523" s="27">
        <v>0.42699999999999999</v>
      </c>
      <c r="AF1523" s="27">
        <f t="shared" si="259"/>
        <v>0.14199999999999996</v>
      </c>
      <c r="AG1523" s="34">
        <v>0.311</v>
      </c>
      <c r="AH1523" s="33" t="s">
        <v>87</v>
      </c>
      <c r="AI1523" s="15" t="s">
        <v>87</v>
      </c>
      <c r="AJ1523" s="27">
        <v>0</v>
      </c>
      <c r="AK1523" s="31">
        <f t="shared" si="261"/>
        <v>1</v>
      </c>
      <c r="AL1523" t="s">
        <v>87</v>
      </c>
      <c r="AM1523" s="31" t="s">
        <v>87</v>
      </c>
      <c r="AN1523">
        <v>1</v>
      </c>
      <c r="AO1523" s="15">
        <v>0</v>
      </c>
      <c r="AP1523" t="s">
        <v>87</v>
      </c>
      <c r="AQ1523" s="15" t="s">
        <v>87</v>
      </c>
      <c r="AR1523" s="15" t="s">
        <v>151</v>
      </c>
      <c r="AS1523">
        <v>1</v>
      </c>
      <c r="AT1523">
        <v>0</v>
      </c>
      <c r="AU1523">
        <v>1</v>
      </c>
      <c r="AV1523">
        <v>0</v>
      </c>
      <c r="AW1523">
        <v>0</v>
      </c>
      <c r="AX1523">
        <v>0</v>
      </c>
      <c r="AY1523" s="15">
        <v>0</v>
      </c>
      <c r="AZ1523">
        <v>1</v>
      </c>
      <c r="BA1523">
        <v>0</v>
      </c>
      <c r="BB1523" s="15">
        <v>0</v>
      </c>
      <c r="BC1523">
        <v>24477</v>
      </c>
      <c r="BD1523">
        <v>1503</v>
      </c>
      <c r="BE1523" s="21">
        <v>0.93899999999999995</v>
      </c>
      <c r="BF1523" s="21">
        <v>42</v>
      </c>
      <c r="BG1523">
        <v>1</v>
      </c>
      <c r="BH1523">
        <v>0</v>
      </c>
      <c r="BI1523">
        <v>0</v>
      </c>
      <c r="BJ1523">
        <v>0</v>
      </c>
      <c r="BK1523">
        <v>0</v>
      </c>
      <c r="BL1523" s="15">
        <v>0</v>
      </c>
      <c r="BM1523">
        <v>1</v>
      </c>
      <c r="BN1523">
        <v>0</v>
      </c>
      <c r="BO1523">
        <v>0</v>
      </c>
      <c r="BP1523" s="15">
        <v>0</v>
      </c>
      <c r="BQ1523">
        <v>0</v>
      </c>
      <c r="BR1523">
        <v>0</v>
      </c>
      <c r="BS1523" s="15">
        <v>0</v>
      </c>
      <c r="BT1523">
        <v>1</v>
      </c>
      <c r="BU1523">
        <v>1</v>
      </c>
      <c r="BV1523">
        <v>0</v>
      </c>
      <c r="BW1523">
        <v>0</v>
      </c>
      <c r="BX1523">
        <v>0</v>
      </c>
      <c r="BY1523">
        <v>0</v>
      </c>
      <c r="BZ1523">
        <v>0</v>
      </c>
      <c r="CA1523">
        <v>1</v>
      </c>
      <c r="CB1523">
        <v>0</v>
      </c>
      <c r="CC1523">
        <v>0</v>
      </c>
      <c r="CD1523">
        <v>0</v>
      </c>
      <c r="CE1523" s="15">
        <v>0</v>
      </c>
      <c r="CF1523">
        <v>2.3879999999999999</v>
      </c>
      <c r="CG1523">
        <v>860</v>
      </c>
      <c r="CH1523">
        <v>1</v>
      </c>
      <c r="CI1523">
        <v>0</v>
      </c>
      <c r="CJ1523">
        <v>24</v>
      </c>
      <c r="CK1523" s="28" t="s">
        <v>80</v>
      </c>
    </row>
    <row r="1524" spans="1:89" x14ac:dyDescent="0.35">
      <c r="A1524">
        <v>1523</v>
      </c>
      <c r="B1524">
        <v>96</v>
      </c>
      <c r="C1524" s="21" t="s">
        <v>265</v>
      </c>
      <c r="D1524" s="11">
        <v>12.5</v>
      </c>
      <c r="E1524" s="12">
        <v>7.0000000000000007E-2</v>
      </c>
      <c r="F1524" s="7">
        <f t="shared" si="256"/>
        <v>178.57142857142856</v>
      </c>
      <c r="G1524" s="8">
        <v>0</v>
      </c>
      <c r="H1524" s="9">
        <v>0</v>
      </c>
      <c r="I1524" s="9">
        <v>0</v>
      </c>
      <c r="J1524" s="9">
        <v>1</v>
      </c>
      <c r="K1524" s="9">
        <v>0</v>
      </c>
      <c r="L1524" s="8">
        <v>27100</v>
      </c>
      <c r="M1524" s="9">
        <v>3</v>
      </c>
      <c r="N1524" s="9">
        <f t="shared" si="252"/>
        <v>27096</v>
      </c>
      <c r="O1524" s="9">
        <f t="shared" si="253"/>
        <v>12</v>
      </c>
      <c r="P1524" s="7">
        <v>9.6999999999999993</v>
      </c>
      <c r="Q1524" s="7">
        <v>11.9</v>
      </c>
      <c r="R1524" s="9">
        <v>1</v>
      </c>
      <c r="S1524" s="9">
        <v>0</v>
      </c>
      <c r="T1524" s="9">
        <v>0</v>
      </c>
      <c r="U1524" s="9">
        <v>0</v>
      </c>
      <c r="V1524" s="9">
        <v>0</v>
      </c>
      <c r="W1524" s="25">
        <v>1</v>
      </c>
      <c r="X1524" s="9">
        <v>0</v>
      </c>
      <c r="Y1524" s="9">
        <v>0</v>
      </c>
      <c r="Z1524" s="25">
        <v>1</v>
      </c>
      <c r="AA1524" s="9">
        <v>0</v>
      </c>
      <c r="AB1524" s="25">
        <v>1</v>
      </c>
      <c r="AC1524" s="17">
        <v>1940</v>
      </c>
      <c r="AD1524" s="27">
        <v>6.5000000000000002E-2</v>
      </c>
      <c r="AE1524" s="27">
        <v>0.40699999999999997</v>
      </c>
      <c r="AF1524" s="27">
        <v>0.34100000000000003</v>
      </c>
      <c r="AG1524" s="34">
        <v>0.187</v>
      </c>
      <c r="AH1524" s="33">
        <v>0.84799999999999998</v>
      </c>
      <c r="AI1524" s="15">
        <f t="shared" ref="AI1524:AI1535" si="262">1-AH1524</f>
        <v>0.15200000000000002</v>
      </c>
      <c r="AJ1524" s="27">
        <v>1</v>
      </c>
      <c r="AK1524" s="31">
        <f t="shared" si="261"/>
        <v>0</v>
      </c>
      <c r="AL1524">
        <v>0.64600000000000002</v>
      </c>
      <c r="AM1524" s="31">
        <f t="shared" ref="AM1524:AM1535" si="263">1-AL1524</f>
        <v>0.35399999999999998</v>
      </c>
      <c r="AN1524">
        <v>0</v>
      </c>
      <c r="AO1524" s="15">
        <v>1</v>
      </c>
      <c r="AP1524" t="s">
        <v>87</v>
      </c>
      <c r="AQ1524" s="15" t="s">
        <v>87</v>
      </c>
      <c r="AR1524" s="15" t="s">
        <v>129</v>
      </c>
      <c r="AS1524">
        <v>1</v>
      </c>
      <c r="AT1524">
        <v>0</v>
      </c>
      <c r="AU1524">
        <v>0</v>
      </c>
      <c r="AV1524">
        <v>0</v>
      </c>
      <c r="AW1524">
        <v>0</v>
      </c>
      <c r="AX1524">
        <v>0</v>
      </c>
      <c r="AY1524" s="15">
        <v>0</v>
      </c>
      <c r="AZ1524">
        <v>1</v>
      </c>
      <c r="BA1524">
        <v>0</v>
      </c>
      <c r="BB1524" s="15">
        <v>0</v>
      </c>
      <c r="BC1524">
        <v>15113</v>
      </c>
      <c r="BD1524">
        <v>528</v>
      </c>
      <c r="BE1524" s="21">
        <v>0.79400000000000004</v>
      </c>
      <c r="BF1524" s="21">
        <v>29.6</v>
      </c>
      <c r="BG1524">
        <v>1</v>
      </c>
      <c r="BH1524">
        <v>0</v>
      </c>
      <c r="BI1524">
        <v>0</v>
      </c>
      <c r="BJ1524">
        <v>0</v>
      </c>
      <c r="BK1524">
        <v>0</v>
      </c>
      <c r="BL1524" s="15">
        <v>0</v>
      </c>
      <c r="BM1524">
        <v>0</v>
      </c>
      <c r="BN1524">
        <v>0</v>
      </c>
      <c r="BO1524">
        <v>1</v>
      </c>
      <c r="BP1524" s="15">
        <v>0</v>
      </c>
      <c r="BQ1524">
        <v>0</v>
      </c>
      <c r="BR1524">
        <v>0</v>
      </c>
      <c r="BS1524" s="15">
        <v>0</v>
      </c>
      <c r="BT1524">
        <v>0</v>
      </c>
      <c r="BU1524">
        <v>0</v>
      </c>
      <c r="BV1524">
        <v>1</v>
      </c>
      <c r="BW1524">
        <v>1</v>
      </c>
      <c r="BX1524">
        <v>0</v>
      </c>
      <c r="BY1524">
        <v>0</v>
      </c>
      <c r="BZ1524">
        <v>0</v>
      </c>
      <c r="CA1524">
        <v>0</v>
      </c>
      <c r="CB1524">
        <v>0</v>
      </c>
      <c r="CC1524">
        <v>0</v>
      </c>
      <c r="CD1524">
        <v>0</v>
      </c>
      <c r="CE1524" s="15">
        <v>0</v>
      </c>
      <c r="CF1524">
        <v>0.29799999999999999</v>
      </c>
      <c r="CG1524">
        <v>1427</v>
      </c>
      <c r="CH1524">
        <v>1</v>
      </c>
      <c r="CI1524">
        <v>0</v>
      </c>
      <c r="CJ1524">
        <v>27</v>
      </c>
      <c r="CK1524" s="28" t="s">
        <v>80</v>
      </c>
    </row>
    <row r="1525" spans="1:89" x14ac:dyDescent="0.35">
      <c r="A1525">
        <v>1524</v>
      </c>
      <c r="B1525">
        <v>96</v>
      </c>
      <c r="C1525" s="21" t="s">
        <v>265</v>
      </c>
      <c r="D1525" s="11">
        <v>10.58</v>
      </c>
      <c r="E1525" s="12">
        <v>0.09</v>
      </c>
      <c r="F1525" s="7">
        <f t="shared" si="256"/>
        <v>117.55555555555556</v>
      </c>
      <c r="G1525" s="8">
        <v>0</v>
      </c>
      <c r="H1525" s="9">
        <v>0</v>
      </c>
      <c r="I1525" s="9">
        <v>0</v>
      </c>
      <c r="J1525" s="9">
        <v>1</v>
      </c>
      <c r="K1525" s="9">
        <v>0</v>
      </c>
      <c r="L1525" s="8">
        <v>30400</v>
      </c>
      <c r="M1525" s="9">
        <v>3</v>
      </c>
      <c r="N1525" s="9">
        <f t="shared" si="252"/>
        <v>30396</v>
      </c>
      <c r="O1525" s="9">
        <f t="shared" si="253"/>
        <v>12</v>
      </c>
      <c r="P1525" s="7">
        <v>10.7</v>
      </c>
      <c r="Q1525" s="7">
        <v>13.1</v>
      </c>
      <c r="R1525" s="9">
        <v>1</v>
      </c>
      <c r="S1525" s="9">
        <v>0</v>
      </c>
      <c r="T1525" s="9">
        <v>0</v>
      </c>
      <c r="U1525" s="9">
        <v>0</v>
      </c>
      <c r="V1525" s="9">
        <v>0</v>
      </c>
      <c r="W1525" s="25">
        <v>1</v>
      </c>
      <c r="X1525" s="9">
        <v>0</v>
      </c>
      <c r="Y1525" s="9">
        <v>0</v>
      </c>
      <c r="Z1525" s="25">
        <v>1</v>
      </c>
      <c r="AA1525" s="9">
        <v>0</v>
      </c>
      <c r="AB1525" s="25">
        <v>1</v>
      </c>
      <c r="AC1525" s="17">
        <v>1950</v>
      </c>
      <c r="AD1525" s="27">
        <v>3.3000000000000002E-2</v>
      </c>
      <c r="AE1525" s="27">
        <v>0.23400000000000001</v>
      </c>
      <c r="AF1525" s="27">
        <v>0.47699999999999998</v>
      </c>
      <c r="AG1525" s="34">
        <v>0.25600000000000001</v>
      </c>
      <c r="AH1525" s="33">
        <v>0.85899999999999999</v>
      </c>
      <c r="AI1525" s="15">
        <f t="shared" si="262"/>
        <v>0.14100000000000001</v>
      </c>
      <c r="AJ1525" s="27">
        <v>1</v>
      </c>
      <c r="AK1525" s="31">
        <f t="shared" si="261"/>
        <v>0</v>
      </c>
      <c r="AL1525">
        <v>0.64100000000000001</v>
      </c>
      <c r="AM1525" s="31">
        <f t="shared" si="263"/>
        <v>0.35899999999999999</v>
      </c>
      <c r="AN1525">
        <v>0</v>
      </c>
      <c r="AO1525" s="15">
        <v>1</v>
      </c>
      <c r="AP1525" t="s">
        <v>87</v>
      </c>
      <c r="AQ1525" s="15" t="s">
        <v>87</v>
      </c>
      <c r="AR1525" s="15" t="s">
        <v>129</v>
      </c>
      <c r="AS1525">
        <v>1</v>
      </c>
      <c r="AT1525">
        <v>0</v>
      </c>
      <c r="AU1525">
        <v>0</v>
      </c>
      <c r="AV1525">
        <v>0</v>
      </c>
      <c r="AW1525">
        <v>0</v>
      </c>
      <c r="AX1525">
        <v>0</v>
      </c>
      <c r="AY1525" s="15">
        <v>0</v>
      </c>
      <c r="AZ1525">
        <v>1</v>
      </c>
      <c r="BA1525">
        <v>0</v>
      </c>
      <c r="BB1525" s="15">
        <v>0</v>
      </c>
      <c r="BC1525">
        <v>15635</v>
      </c>
      <c r="BD1525">
        <v>810</v>
      </c>
      <c r="BE1525" s="21">
        <v>0.74399999999999999</v>
      </c>
      <c r="BF1525" s="21">
        <v>30.8</v>
      </c>
      <c r="BG1525">
        <v>1</v>
      </c>
      <c r="BH1525">
        <v>0</v>
      </c>
      <c r="BI1525">
        <v>0</v>
      </c>
      <c r="BJ1525">
        <v>0</v>
      </c>
      <c r="BK1525">
        <v>0</v>
      </c>
      <c r="BL1525" s="15">
        <v>0</v>
      </c>
      <c r="BM1525">
        <v>0</v>
      </c>
      <c r="BN1525">
        <v>0</v>
      </c>
      <c r="BO1525">
        <v>1</v>
      </c>
      <c r="BP1525" s="15">
        <v>0</v>
      </c>
      <c r="BQ1525">
        <v>0</v>
      </c>
      <c r="BR1525">
        <v>0</v>
      </c>
      <c r="BS1525" s="15">
        <v>0</v>
      </c>
      <c r="BT1525">
        <v>0</v>
      </c>
      <c r="BU1525">
        <v>0</v>
      </c>
      <c r="BV1525">
        <v>1</v>
      </c>
      <c r="BW1525">
        <v>1</v>
      </c>
      <c r="BX1525">
        <v>0</v>
      </c>
      <c r="BY1525">
        <v>0</v>
      </c>
      <c r="BZ1525">
        <v>0</v>
      </c>
      <c r="CA1525">
        <v>0</v>
      </c>
      <c r="CB1525">
        <v>0</v>
      </c>
      <c r="CC1525">
        <v>0</v>
      </c>
      <c r="CD1525">
        <v>0</v>
      </c>
      <c r="CE1525" s="15">
        <v>0</v>
      </c>
      <c r="CF1525">
        <v>0.29799999999999999</v>
      </c>
      <c r="CG1525">
        <v>1427</v>
      </c>
      <c r="CH1525">
        <v>1</v>
      </c>
      <c r="CI1525">
        <v>0</v>
      </c>
      <c r="CJ1525">
        <v>27</v>
      </c>
      <c r="CK1525" s="28" t="s">
        <v>80</v>
      </c>
    </row>
    <row r="1526" spans="1:89" x14ac:dyDescent="0.35">
      <c r="A1526">
        <v>1525</v>
      </c>
      <c r="B1526">
        <v>96</v>
      </c>
      <c r="C1526" s="21" t="s">
        <v>265</v>
      </c>
      <c r="D1526" s="11">
        <v>11.52</v>
      </c>
      <c r="E1526" s="12">
        <v>0.05</v>
      </c>
      <c r="F1526" s="7">
        <f t="shared" si="256"/>
        <v>230.39999999999998</v>
      </c>
      <c r="G1526" s="8">
        <v>0</v>
      </c>
      <c r="H1526" s="9">
        <v>0</v>
      </c>
      <c r="I1526" s="9">
        <v>0</v>
      </c>
      <c r="J1526" s="9">
        <v>1</v>
      </c>
      <c r="K1526" s="9">
        <v>0</v>
      </c>
      <c r="L1526" s="8">
        <v>35600</v>
      </c>
      <c r="M1526" s="9">
        <v>3</v>
      </c>
      <c r="N1526" s="9">
        <f t="shared" si="252"/>
        <v>35596</v>
      </c>
      <c r="O1526" s="9">
        <f t="shared" si="253"/>
        <v>12</v>
      </c>
      <c r="P1526" s="7">
        <v>11.7</v>
      </c>
      <c r="Q1526" s="7">
        <v>14.2</v>
      </c>
      <c r="R1526" s="9">
        <v>1</v>
      </c>
      <c r="S1526" s="9">
        <v>0</v>
      </c>
      <c r="T1526" s="9">
        <v>0</v>
      </c>
      <c r="U1526" s="9">
        <v>0</v>
      </c>
      <c r="V1526" s="9">
        <v>0</v>
      </c>
      <c r="W1526" s="25">
        <v>1</v>
      </c>
      <c r="X1526" s="9">
        <v>0</v>
      </c>
      <c r="Y1526" s="9">
        <v>0</v>
      </c>
      <c r="Z1526" s="25">
        <v>1</v>
      </c>
      <c r="AA1526" s="9">
        <v>0</v>
      </c>
      <c r="AB1526" s="25">
        <v>1</v>
      </c>
      <c r="AC1526" s="17">
        <v>1960</v>
      </c>
      <c r="AD1526" s="27">
        <v>0.02</v>
      </c>
      <c r="AE1526" s="27">
        <v>0.128</v>
      </c>
      <c r="AF1526" s="27">
        <v>0.48599999999999999</v>
      </c>
      <c r="AG1526" s="34">
        <v>0.36599999999999999</v>
      </c>
      <c r="AH1526" s="33">
        <v>0.878</v>
      </c>
      <c r="AI1526" s="15">
        <f t="shared" si="262"/>
        <v>0.122</v>
      </c>
      <c r="AJ1526" s="27">
        <v>1</v>
      </c>
      <c r="AK1526" s="31">
        <f t="shared" si="261"/>
        <v>0</v>
      </c>
      <c r="AL1526">
        <v>0.60599999999999998</v>
      </c>
      <c r="AM1526" s="31">
        <f t="shared" si="263"/>
        <v>0.39400000000000002</v>
      </c>
      <c r="AN1526">
        <v>0</v>
      </c>
      <c r="AO1526" s="15">
        <v>1</v>
      </c>
      <c r="AP1526" t="s">
        <v>87</v>
      </c>
      <c r="AQ1526" s="15" t="s">
        <v>87</v>
      </c>
      <c r="AR1526" s="15" t="s">
        <v>129</v>
      </c>
      <c r="AS1526">
        <v>1</v>
      </c>
      <c r="AT1526">
        <v>0</v>
      </c>
      <c r="AU1526">
        <v>0</v>
      </c>
      <c r="AV1526">
        <v>0</v>
      </c>
      <c r="AW1526">
        <v>0</v>
      </c>
      <c r="AX1526">
        <v>0</v>
      </c>
      <c r="AY1526" s="15">
        <v>0</v>
      </c>
      <c r="AZ1526">
        <v>1</v>
      </c>
      <c r="BA1526">
        <v>0</v>
      </c>
      <c r="BB1526" s="15">
        <v>0</v>
      </c>
      <c r="BC1526">
        <v>16156</v>
      </c>
      <c r="BD1526">
        <v>1588</v>
      </c>
      <c r="BE1526" s="21">
        <v>0.86799999999999999</v>
      </c>
      <c r="BF1526" s="21">
        <v>32.200000000000003</v>
      </c>
      <c r="BG1526">
        <v>1</v>
      </c>
      <c r="BH1526">
        <v>0</v>
      </c>
      <c r="BI1526">
        <v>0</v>
      </c>
      <c r="BJ1526">
        <v>0</v>
      </c>
      <c r="BK1526">
        <v>0</v>
      </c>
      <c r="BL1526" s="15">
        <v>0</v>
      </c>
      <c r="BM1526">
        <v>0</v>
      </c>
      <c r="BN1526">
        <v>0</v>
      </c>
      <c r="BO1526">
        <v>1</v>
      </c>
      <c r="BP1526" s="15">
        <v>0</v>
      </c>
      <c r="BQ1526">
        <v>0</v>
      </c>
      <c r="BR1526">
        <v>0</v>
      </c>
      <c r="BS1526" s="15">
        <v>0</v>
      </c>
      <c r="BT1526">
        <v>0</v>
      </c>
      <c r="BU1526">
        <v>0</v>
      </c>
      <c r="BV1526">
        <v>1</v>
      </c>
      <c r="BW1526">
        <v>1</v>
      </c>
      <c r="BX1526">
        <v>0</v>
      </c>
      <c r="BY1526">
        <v>0</v>
      </c>
      <c r="BZ1526">
        <v>0</v>
      </c>
      <c r="CA1526">
        <v>0</v>
      </c>
      <c r="CB1526">
        <v>0</v>
      </c>
      <c r="CC1526">
        <v>0</v>
      </c>
      <c r="CD1526">
        <v>0</v>
      </c>
      <c r="CE1526" s="15">
        <v>0</v>
      </c>
      <c r="CF1526">
        <v>0.29799999999999999</v>
      </c>
      <c r="CG1526">
        <v>1427</v>
      </c>
      <c r="CH1526">
        <v>1</v>
      </c>
      <c r="CI1526">
        <v>0</v>
      </c>
      <c r="CJ1526">
        <v>27</v>
      </c>
      <c r="CK1526" s="28" t="s">
        <v>80</v>
      </c>
    </row>
    <row r="1527" spans="1:89" x14ac:dyDescent="0.35">
      <c r="A1527">
        <v>1526</v>
      </c>
      <c r="B1527">
        <v>96</v>
      </c>
      <c r="C1527" s="21" t="s">
        <v>265</v>
      </c>
      <c r="D1527" s="11">
        <v>11.79</v>
      </c>
      <c r="E1527" s="12">
        <v>0.03</v>
      </c>
      <c r="F1527" s="7">
        <f t="shared" si="256"/>
        <v>393</v>
      </c>
      <c r="G1527" s="8">
        <v>0</v>
      </c>
      <c r="H1527" s="9">
        <v>0</v>
      </c>
      <c r="I1527" s="9">
        <v>0</v>
      </c>
      <c r="J1527" s="9">
        <v>1</v>
      </c>
      <c r="K1527" s="9">
        <v>0</v>
      </c>
      <c r="L1527" s="8">
        <v>47100</v>
      </c>
      <c r="M1527" s="9">
        <v>3</v>
      </c>
      <c r="N1527" s="9">
        <f t="shared" si="252"/>
        <v>47096</v>
      </c>
      <c r="O1527" s="9">
        <f t="shared" si="253"/>
        <v>12</v>
      </c>
      <c r="P1527" s="7">
        <v>12.7</v>
      </c>
      <c r="Q1527" s="7">
        <v>15.2</v>
      </c>
      <c r="R1527" s="9">
        <v>1</v>
      </c>
      <c r="S1527" s="9">
        <v>0</v>
      </c>
      <c r="T1527" s="9">
        <v>0</v>
      </c>
      <c r="U1527" s="9">
        <v>0</v>
      </c>
      <c r="V1527" s="9">
        <v>0</v>
      </c>
      <c r="W1527" s="25">
        <v>1</v>
      </c>
      <c r="X1527" s="9">
        <v>0</v>
      </c>
      <c r="Y1527" s="9">
        <v>0</v>
      </c>
      <c r="Z1527" s="25">
        <v>1</v>
      </c>
      <c r="AA1527" s="9">
        <v>0</v>
      </c>
      <c r="AB1527" s="25">
        <v>1</v>
      </c>
      <c r="AC1527" s="17">
        <v>1970</v>
      </c>
      <c r="AD1527" s="27">
        <v>1.4999999999999999E-2</v>
      </c>
      <c r="AE1527" s="27">
        <v>6.7000000000000004E-2</v>
      </c>
      <c r="AF1527" s="27">
        <v>0.441</v>
      </c>
      <c r="AG1527" s="34">
        <v>0.47699999999999998</v>
      </c>
      <c r="AH1527" s="33">
        <v>0.89800000000000002</v>
      </c>
      <c r="AI1527" s="15">
        <f t="shared" si="262"/>
        <v>0.10199999999999998</v>
      </c>
      <c r="AJ1527" s="27">
        <v>1</v>
      </c>
      <c r="AK1527" s="31">
        <f t="shared" si="261"/>
        <v>0</v>
      </c>
      <c r="AL1527">
        <v>0.58399999999999996</v>
      </c>
      <c r="AM1527" s="31">
        <f t="shared" si="263"/>
        <v>0.41600000000000004</v>
      </c>
      <c r="AN1527">
        <v>0</v>
      </c>
      <c r="AO1527" s="15">
        <v>1</v>
      </c>
      <c r="AP1527" t="s">
        <v>87</v>
      </c>
      <c r="AQ1527" s="15" t="s">
        <v>87</v>
      </c>
      <c r="AR1527" s="15" t="s">
        <v>129</v>
      </c>
      <c r="AS1527">
        <v>1</v>
      </c>
      <c r="AT1527">
        <v>0</v>
      </c>
      <c r="AU1527">
        <v>0</v>
      </c>
      <c r="AV1527">
        <v>0</v>
      </c>
      <c r="AW1527">
        <v>0</v>
      </c>
      <c r="AX1527">
        <v>0</v>
      </c>
      <c r="AY1527" s="15">
        <v>0</v>
      </c>
      <c r="AZ1527">
        <v>1</v>
      </c>
      <c r="BA1527">
        <v>0</v>
      </c>
      <c r="BB1527" s="15">
        <v>0</v>
      </c>
      <c r="BC1527">
        <v>15553</v>
      </c>
      <c r="BD1527">
        <v>1935</v>
      </c>
      <c r="BE1527" s="21">
        <v>0.89700000000000002</v>
      </c>
      <c r="BF1527" s="21">
        <v>33.799999999999997</v>
      </c>
      <c r="BG1527">
        <v>1</v>
      </c>
      <c r="BH1527">
        <v>0</v>
      </c>
      <c r="BI1527">
        <v>0</v>
      </c>
      <c r="BJ1527">
        <v>0</v>
      </c>
      <c r="BK1527">
        <v>0</v>
      </c>
      <c r="BL1527" s="15">
        <v>0</v>
      </c>
      <c r="BM1527">
        <v>0</v>
      </c>
      <c r="BN1527">
        <v>0</v>
      </c>
      <c r="BO1527">
        <v>1</v>
      </c>
      <c r="BP1527" s="15">
        <v>0</v>
      </c>
      <c r="BQ1527">
        <v>0</v>
      </c>
      <c r="BR1527">
        <v>0</v>
      </c>
      <c r="BS1527" s="15">
        <v>0</v>
      </c>
      <c r="BT1527">
        <v>0</v>
      </c>
      <c r="BU1527">
        <v>0</v>
      </c>
      <c r="BV1527">
        <v>1</v>
      </c>
      <c r="BW1527">
        <v>1</v>
      </c>
      <c r="BX1527">
        <v>0</v>
      </c>
      <c r="BY1527">
        <v>0</v>
      </c>
      <c r="BZ1527">
        <v>0</v>
      </c>
      <c r="CA1527">
        <v>0</v>
      </c>
      <c r="CB1527">
        <v>0</v>
      </c>
      <c r="CC1527">
        <v>0</v>
      </c>
      <c r="CD1527">
        <v>0</v>
      </c>
      <c r="CE1527" s="15">
        <v>0</v>
      </c>
      <c r="CF1527">
        <v>0.29799999999999999</v>
      </c>
      <c r="CG1527">
        <v>1427</v>
      </c>
      <c r="CH1527">
        <v>1</v>
      </c>
      <c r="CI1527">
        <v>0</v>
      </c>
      <c r="CJ1527">
        <v>27</v>
      </c>
      <c r="CK1527" s="28" t="s">
        <v>80</v>
      </c>
    </row>
    <row r="1528" spans="1:89" x14ac:dyDescent="0.35">
      <c r="A1528">
        <v>1527</v>
      </c>
      <c r="B1528">
        <v>96</v>
      </c>
      <c r="C1528" s="21" t="s">
        <v>265</v>
      </c>
      <c r="D1528" s="11">
        <v>10.23</v>
      </c>
      <c r="E1528" s="12">
        <v>0.02</v>
      </c>
      <c r="F1528" s="7">
        <f t="shared" si="256"/>
        <v>511.5</v>
      </c>
      <c r="G1528" s="8">
        <v>0</v>
      </c>
      <c r="H1528" s="9">
        <v>0</v>
      </c>
      <c r="I1528" s="9">
        <v>0</v>
      </c>
      <c r="J1528" s="9">
        <v>1</v>
      </c>
      <c r="K1528" s="9">
        <v>0</v>
      </c>
      <c r="L1528" s="8">
        <v>304500</v>
      </c>
      <c r="M1528" s="9">
        <v>3</v>
      </c>
      <c r="N1528" s="9">
        <f t="shared" si="252"/>
        <v>304496</v>
      </c>
      <c r="O1528" s="9">
        <f t="shared" si="253"/>
        <v>12</v>
      </c>
      <c r="P1528" s="7">
        <v>13.5</v>
      </c>
      <c r="Q1528" s="7">
        <v>16.2</v>
      </c>
      <c r="R1528" s="9">
        <v>1</v>
      </c>
      <c r="S1528" s="9">
        <v>0</v>
      </c>
      <c r="T1528" s="9">
        <v>0</v>
      </c>
      <c r="U1528" s="9">
        <v>0</v>
      </c>
      <c r="V1528" s="9">
        <v>0</v>
      </c>
      <c r="W1528" s="25">
        <v>1</v>
      </c>
      <c r="X1528" s="9">
        <v>0</v>
      </c>
      <c r="Y1528" s="9">
        <v>0</v>
      </c>
      <c r="Z1528" s="25">
        <v>1</v>
      </c>
      <c r="AA1528" s="9">
        <v>0</v>
      </c>
      <c r="AB1528" s="25">
        <v>1</v>
      </c>
      <c r="AC1528" s="17">
        <v>1980</v>
      </c>
      <c r="AD1528" s="27">
        <v>1.2E-2</v>
      </c>
      <c r="AE1528" s="27">
        <v>3.9E-2</v>
      </c>
      <c r="AF1528" s="27">
        <v>0.36299999999999999</v>
      </c>
      <c r="AG1528" s="34">
        <v>0.58599999999999997</v>
      </c>
      <c r="AH1528" s="33">
        <v>0.91200000000000003</v>
      </c>
      <c r="AI1528" s="15">
        <f t="shared" si="262"/>
        <v>8.7999999999999967E-2</v>
      </c>
      <c r="AJ1528" s="27">
        <v>1</v>
      </c>
      <c r="AK1528" s="31">
        <f t="shared" si="261"/>
        <v>0</v>
      </c>
      <c r="AL1528">
        <v>0.57399999999999995</v>
      </c>
      <c r="AM1528" s="31">
        <f t="shared" si="263"/>
        <v>0.42600000000000005</v>
      </c>
      <c r="AN1528">
        <v>0</v>
      </c>
      <c r="AO1528" s="15">
        <v>1</v>
      </c>
      <c r="AP1528" t="s">
        <v>87</v>
      </c>
      <c r="AQ1528" s="15" t="s">
        <v>87</v>
      </c>
      <c r="AR1528" s="15" t="s">
        <v>129</v>
      </c>
      <c r="AS1528">
        <v>1</v>
      </c>
      <c r="AT1528">
        <v>0</v>
      </c>
      <c r="AU1528">
        <v>0</v>
      </c>
      <c r="AV1528">
        <v>0</v>
      </c>
      <c r="AW1528">
        <v>0</v>
      </c>
      <c r="AX1528">
        <v>0</v>
      </c>
      <c r="AY1528" s="15">
        <v>0</v>
      </c>
      <c r="AZ1528">
        <v>1</v>
      </c>
      <c r="BA1528">
        <v>0</v>
      </c>
      <c r="BB1528" s="15">
        <v>0</v>
      </c>
      <c r="BC1528">
        <v>19291</v>
      </c>
      <c r="BD1528">
        <v>1766</v>
      </c>
      <c r="BE1528" s="21">
        <v>0.91900000000000004</v>
      </c>
      <c r="BF1528" s="21">
        <v>35.1</v>
      </c>
      <c r="BG1528">
        <v>1</v>
      </c>
      <c r="BH1528">
        <v>0</v>
      </c>
      <c r="BI1528">
        <v>0</v>
      </c>
      <c r="BJ1528">
        <v>0</v>
      </c>
      <c r="BK1528">
        <v>0</v>
      </c>
      <c r="BL1528" s="15">
        <v>0</v>
      </c>
      <c r="BM1528">
        <v>0</v>
      </c>
      <c r="BN1528">
        <v>0</v>
      </c>
      <c r="BO1528">
        <v>1</v>
      </c>
      <c r="BP1528" s="15">
        <v>0</v>
      </c>
      <c r="BQ1528">
        <v>0</v>
      </c>
      <c r="BR1528">
        <v>0</v>
      </c>
      <c r="BS1528" s="15">
        <v>0</v>
      </c>
      <c r="BT1528">
        <v>0</v>
      </c>
      <c r="BU1528">
        <v>0</v>
      </c>
      <c r="BV1528">
        <v>1</v>
      </c>
      <c r="BW1528">
        <v>1</v>
      </c>
      <c r="BX1528">
        <v>0</v>
      </c>
      <c r="BY1528">
        <v>0</v>
      </c>
      <c r="BZ1528">
        <v>0</v>
      </c>
      <c r="CA1528">
        <v>0</v>
      </c>
      <c r="CB1528">
        <v>0</v>
      </c>
      <c r="CC1528">
        <v>0</v>
      </c>
      <c r="CD1528">
        <v>0</v>
      </c>
      <c r="CE1528" s="15">
        <v>0</v>
      </c>
      <c r="CF1528">
        <v>0.29799999999999999</v>
      </c>
      <c r="CG1528">
        <v>1427</v>
      </c>
      <c r="CH1528">
        <v>1</v>
      </c>
      <c r="CI1528">
        <v>0</v>
      </c>
      <c r="CJ1528">
        <v>27</v>
      </c>
      <c r="CK1528" s="28" t="s">
        <v>80</v>
      </c>
    </row>
    <row r="1529" spans="1:89" x14ac:dyDescent="0.35">
      <c r="A1529">
        <v>1528</v>
      </c>
      <c r="B1529">
        <v>96</v>
      </c>
      <c r="C1529" s="21" t="s">
        <v>265</v>
      </c>
      <c r="D1529" s="11">
        <v>12.92</v>
      </c>
      <c r="E1529" s="12">
        <v>0.02</v>
      </c>
      <c r="F1529" s="7">
        <f t="shared" si="256"/>
        <v>646</v>
      </c>
      <c r="G1529" s="8">
        <v>0</v>
      </c>
      <c r="H1529" s="9">
        <v>0</v>
      </c>
      <c r="I1529" s="9">
        <v>0</v>
      </c>
      <c r="J1529" s="9">
        <v>1</v>
      </c>
      <c r="K1529" s="9">
        <v>0</v>
      </c>
      <c r="L1529" s="8">
        <v>394000</v>
      </c>
      <c r="M1529" s="9">
        <v>3</v>
      </c>
      <c r="N1529" s="9">
        <f t="shared" si="252"/>
        <v>393996</v>
      </c>
      <c r="O1529" s="9">
        <f t="shared" si="253"/>
        <v>12</v>
      </c>
      <c r="P1529" s="7">
        <v>14.5</v>
      </c>
      <c r="Q1529" s="7">
        <v>17.5</v>
      </c>
      <c r="R1529" s="9">
        <v>1</v>
      </c>
      <c r="S1529" s="9">
        <v>0</v>
      </c>
      <c r="T1529" s="9">
        <v>0</v>
      </c>
      <c r="U1529" s="9">
        <v>0</v>
      </c>
      <c r="V1529" s="9">
        <v>0</v>
      </c>
      <c r="W1529" s="25">
        <v>1</v>
      </c>
      <c r="X1529" s="9">
        <v>0</v>
      </c>
      <c r="Y1529" s="9">
        <v>0</v>
      </c>
      <c r="Z1529" s="25">
        <v>1</v>
      </c>
      <c r="AA1529" s="9">
        <v>0</v>
      </c>
      <c r="AB1529" s="25">
        <v>1</v>
      </c>
      <c r="AC1529" s="17">
        <v>1990</v>
      </c>
      <c r="AD1529" s="27">
        <v>8.9999999999999993E-3</v>
      </c>
      <c r="AE1529" s="27">
        <v>2.1000000000000001E-2</v>
      </c>
      <c r="AF1529" s="27">
        <v>0.27700000000000002</v>
      </c>
      <c r="AG1529" s="34">
        <v>0.69299999999999995</v>
      </c>
      <c r="AH1529" s="33">
        <v>0.92</v>
      </c>
      <c r="AI1529" s="15">
        <f t="shared" si="262"/>
        <v>7.999999999999996E-2</v>
      </c>
      <c r="AJ1529" s="27">
        <v>1</v>
      </c>
      <c r="AK1529" s="31">
        <f t="shared" si="261"/>
        <v>0</v>
      </c>
      <c r="AL1529">
        <v>0.58199999999999996</v>
      </c>
      <c r="AM1529" s="31">
        <f t="shared" si="263"/>
        <v>0.41800000000000004</v>
      </c>
      <c r="AN1529">
        <v>0</v>
      </c>
      <c r="AO1529" s="15">
        <v>1</v>
      </c>
      <c r="AP1529" t="s">
        <v>87</v>
      </c>
      <c r="AQ1529" s="15" t="s">
        <v>87</v>
      </c>
      <c r="AR1529" s="15" t="s">
        <v>129</v>
      </c>
      <c r="AS1529">
        <v>1</v>
      </c>
      <c r="AT1529">
        <v>0</v>
      </c>
      <c r="AU1529">
        <v>0</v>
      </c>
      <c r="AV1529">
        <v>0</v>
      </c>
      <c r="AW1529">
        <v>0</v>
      </c>
      <c r="AX1529">
        <v>0</v>
      </c>
      <c r="AY1529" s="15">
        <v>0</v>
      </c>
      <c r="AZ1529">
        <v>1</v>
      </c>
      <c r="BA1529">
        <v>0</v>
      </c>
      <c r="BB1529" s="15">
        <v>0</v>
      </c>
      <c r="BC1529">
        <v>24883</v>
      </c>
      <c r="BD1529">
        <v>1325</v>
      </c>
      <c r="BE1529" s="21">
        <v>0.92100000000000004</v>
      </c>
      <c r="BF1529" s="21">
        <v>36.799999999999997</v>
      </c>
      <c r="BG1529">
        <v>1</v>
      </c>
      <c r="BH1529">
        <v>0</v>
      </c>
      <c r="BI1529">
        <v>0</v>
      </c>
      <c r="BJ1529">
        <v>0</v>
      </c>
      <c r="BK1529">
        <v>0</v>
      </c>
      <c r="BL1529" s="15">
        <v>0</v>
      </c>
      <c r="BM1529">
        <v>0</v>
      </c>
      <c r="BN1529">
        <v>0</v>
      </c>
      <c r="BO1529">
        <v>1</v>
      </c>
      <c r="BP1529" s="15">
        <v>0</v>
      </c>
      <c r="BQ1529">
        <v>0</v>
      </c>
      <c r="BR1529">
        <v>0</v>
      </c>
      <c r="BS1529" s="15">
        <v>0</v>
      </c>
      <c r="BT1529">
        <v>0</v>
      </c>
      <c r="BU1529">
        <v>0</v>
      </c>
      <c r="BV1529">
        <v>1</v>
      </c>
      <c r="BW1529">
        <v>1</v>
      </c>
      <c r="BX1529">
        <v>0</v>
      </c>
      <c r="BY1529">
        <v>0</v>
      </c>
      <c r="BZ1529">
        <v>0</v>
      </c>
      <c r="CA1529">
        <v>0</v>
      </c>
      <c r="CB1529">
        <v>0</v>
      </c>
      <c r="CC1529">
        <v>0</v>
      </c>
      <c r="CD1529">
        <v>0</v>
      </c>
      <c r="CE1529" s="15">
        <v>0</v>
      </c>
      <c r="CF1529">
        <v>0.29799999999999999</v>
      </c>
      <c r="CG1529">
        <v>1427</v>
      </c>
      <c r="CH1529">
        <v>1</v>
      </c>
      <c r="CI1529">
        <v>0</v>
      </c>
      <c r="CJ1529">
        <v>27</v>
      </c>
      <c r="CK1529" s="28" t="s">
        <v>80</v>
      </c>
    </row>
    <row r="1530" spans="1:89" x14ac:dyDescent="0.35">
      <c r="A1530">
        <v>1529</v>
      </c>
      <c r="B1530">
        <v>96</v>
      </c>
      <c r="C1530" s="21" t="s">
        <v>265</v>
      </c>
      <c r="D1530" s="11">
        <v>8.7100000000000009</v>
      </c>
      <c r="E1530" s="12">
        <v>0.22</v>
      </c>
      <c r="F1530" s="7">
        <f t="shared" si="256"/>
        <v>39.590909090909093</v>
      </c>
      <c r="G1530" s="8">
        <v>0</v>
      </c>
      <c r="H1530" s="9">
        <v>0</v>
      </c>
      <c r="I1530" s="9">
        <v>0</v>
      </c>
      <c r="J1530" s="9">
        <v>1</v>
      </c>
      <c r="K1530" s="9">
        <v>0</v>
      </c>
      <c r="L1530" s="8">
        <v>27100</v>
      </c>
      <c r="M1530" s="9">
        <v>3</v>
      </c>
      <c r="N1530" s="9">
        <f t="shared" si="252"/>
        <v>27096</v>
      </c>
      <c r="O1530" s="9">
        <f t="shared" si="253"/>
        <v>12</v>
      </c>
      <c r="P1530" s="7">
        <v>8.6</v>
      </c>
      <c r="Q1530" s="7">
        <v>12.5</v>
      </c>
      <c r="R1530" s="9">
        <v>1</v>
      </c>
      <c r="S1530" s="9">
        <v>0</v>
      </c>
      <c r="T1530" s="9">
        <v>0</v>
      </c>
      <c r="U1530" s="9">
        <v>0</v>
      </c>
      <c r="V1530" s="9">
        <v>0</v>
      </c>
      <c r="W1530" s="25">
        <v>1</v>
      </c>
      <c r="X1530" s="9">
        <v>0</v>
      </c>
      <c r="Y1530" s="9">
        <v>0</v>
      </c>
      <c r="Z1530" s="25">
        <v>1</v>
      </c>
      <c r="AA1530" s="9">
        <v>0</v>
      </c>
      <c r="AB1530" s="25">
        <v>1</v>
      </c>
      <c r="AC1530" s="17">
        <v>1940</v>
      </c>
      <c r="AD1530" s="27">
        <v>0.13300000000000001</v>
      </c>
      <c r="AE1530" s="27">
        <v>0.53500000000000003</v>
      </c>
      <c r="AF1530" s="27">
        <v>0.254</v>
      </c>
      <c r="AG1530" s="34">
        <v>7.8E-2</v>
      </c>
      <c r="AH1530" s="33">
        <v>0.878</v>
      </c>
      <c r="AI1530" s="15">
        <f t="shared" si="262"/>
        <v>0.122</v>
      </c>
      <c r="AJ1530" s="27">
        <v>1</v>
      </c>
      <c r="AK1530" s="31">
        <f t="shared" si="261"/>
        <v>0</v>
      </c>
      <c r="AL1530">
        <v>0.70499999999999996</v>
      </c>
      <c r="AM1530" s="31">
        <f t="shared" si="263"/>
        <v>0.29500000000000004</v>
      </c>
      <c r="AN1530">
        <v>0</v>
      </c>
      <c r="AO1530" s="15">
        <v>1</v>
      </c>
      <c r="AP1530" t="s">
        <v>87</v>
      </c>
      <c r="AQ1530" s="15" t="s">
        <v>87</v>
      </c>
      <c r="AR1530" s="15" t="s">
        <v>129</v>
      </c>
      <c r="AS1530">
        <v>1</v>
      </c>
      <c r="AT1530">
        <v>0</v>
      </c>
      <c r="AU1530">
        <v>0</v>
      </c>
      <c r="AV1530">
        <v>0</v>
      </c>
      <c r="AW1530">
        <v>0</v>
      </c>
      <c r="AX1530">
        <v>0</v>
      </c>
      <c r="AY1530" s="15">
        <v>0</v>
      </c>
      <c r="AZ1530">
        <v>1</v>
      </c>
      <c r="BA1530">
        <v>0</v>
      </c>
      <c r="BB1530" s="15">
        <v>0</v>
      </c>
      <c r="BC1530">
        <v>15113</v>
      </c>
      <c r="BD1530">
        <v>528</v>
      </c>
      <c r="BE1530" s="21">
        <v>0.79400000000000004</v>
      </c>
      <c r="BF1530" s="21">
        <v>30.8</v>
      </c>
      <c r="BG1530">
        <v>1</v>
      </c>
      <c r="BH1530">
        <v>0</v>
      </c>
      <c r="BI1530">
        <v>0</v>
      </c>
      <c r="BJ1530">
        <v>0</v>
      </c>
      <c r="BK1530">
        <v>0</v>
      </c>
      <c r="BL1530" s="15">
        <v>0</v>
      </c>
      <c r="BM1530">
        <v>0</v>
      </c>
      <c r="BN1530">
        <v>0</v>
      </c>
      <c r="BO1530">
        <v>1</v>
      </c>
      <c r="BP1530" s="15">
        <v>0</v>
      </c>
      <c r="BQ1530">
        <v>0</v>
      </c>
      <c r="BR1530">
        <v>0</v>
      </c>
      <c r="BS1530" s="15">
        <v>0</v>
      </c>
      <c r="BT1530">
        <v>0</v>
      </c>
      <c r="BU1530">
        <v>0</v>
      </c>
      <c r="BV1530">
        <v>1</v>
      </c>
      <c r="BW1530">
        <v>1</v>
      </c>
      <c r="BX1530">
        <v>0</v>
      </c>
      <c r="BY1530">
        <v>0</v>
      </c>
      <c r="BZ1530">
        <v>0</v>
      </c>
      <c r="CA1530">
        <v>0</v>
      </c>
      <c r="CB1530">
        <v>0</v>
      </c>
      <c r="CC1530">
        <v>0</v>
      </c>
      <c r="CD1530">
        <v>0</v>
      </c>
      <c r="CE1530" s="15">
        <v>0</v>
      </c>
      <c r="CF1530">
        <v>0.29799999999999999</v>
      </c>
      <c r="CG1530">
        <v>1427</v>
      </c>
      <c r="CH1530">
        <v>1</v>
      </c>
      <c r="CI1530">
        <v>0</v>
      </c>
      <c r="CJ1530">
        <v>27</v>
      </c>
      <c r="CK1530" s="28" t="s">
        <v>80</v>
      </c>
    </row>
    <row r="1531" spans="1:89" x14ac:dyDescent="0.35">
      <c r="A1531">
        <v>1530</v>
      </c>
      <c r="B1531">
        <v>96</v>
      </c>
      <c r="C1531" s="21" t="s">
        <v>265</v>
      </c>
      <c r="D1531" s="11">
        <v>9.98</v>
      </c>
      <c r="E1531" s="12">
        <v>0.3</v>
      </c>
      <c r="F1531" s="7">
        <f t="shared" si="256"/>
        <v>33.266666666666673</v>
      </c>
      <c r="G1531" s="8">
        <v>0</v>
      </c>
      <c r="H1531" s="9">
        <v>0</v>
      </c>
      <c r="I1531" s="9">
        <v>0</v>
      </c>
      <c r="J1531" s="9">
        <v>1</v>
      </c>
      <c r="K1531" s="9">
        <v>0</v>
      </c>
      <c r="L1531" s="8">
        <v>30400</v>
      </c>
      <c r="M1531" s="9">
        <v>3</v>
      </c>
      <c r="N1531" s="9">
        <f t="shared" si="252"/>
        <v>30396</v>
      </c>
      <c r="O1531" s="9">
        <f t="shared" si="253"/>
        <v>12</v>
      </c>
      <c r="P1531" s="7">
        <v>9.5</v>
      </c>
      <c r="Q1531" s="7">
        <v>13.4</v>
      </c>
      <c r="R1531" s="9">
        <v>1</v>
      </c>
      <c r="S1531" s="9">
        <v>0</v>
      </c>
      <c r="T1531" s="9">
        <v>0</v>
      </c>
      <c r="U1531" s="9">
        <v>0</v>
      </c>
      <c r="V1531" s="9">
        <v>0</v>
      </c>
      <c r="W1531" s="25">
        <v>1</v>
      </c>
      <c r="X1531" s="9">
        <v>0</v>
      </c>
      <c r="Y1531" s="9">
        <v>0</v>
      </c>
      <c r="Z1531" s="25">
        <v>1</v>
      </c>
      <c r="AA1531" s="9">
        <v>0</v>
      </c>
      <c r="AB1531" s="25">
        <v>1</v>
      </c>
      <c r="AC1531" s="17">
        <v>1950</v>
      </c>
      <c r="AD1531" s="27">
        <v>6.4000000000000001E-2</v>
      </c>
      <c r="AE1531" s="27">
        <v>0.378</v>
      </c>
      <c r="AF1531" s="27">
        <v>0.41699999999999998</v>
      </c>
      <c r="AG1531" s="34">
        <v>0.14099999999999999</v>
      </c>
      <c r="AH1531" s="33">
        <v>0.80400000000000005</v>
      </c>
      <c r="AI1531" s="15">
        <f t="shared" si="262"/>
        <v>0.19599999999999995</v>
      </c>
      <c r="AJ1531" s="27">
        <v>1</v>
      </c>
      <c r="AK1531" s="31">
        <f t="shared" si="261"/>
        <v>0</v>
      </c>
      <c r="AL1531">
        <v>0.68700000000000006</v>
      </c>
      <c r="AM1531" s="31">
        <f t="shared" si="263"/>
        <v>0.31299999999999994</v>
      </c>
      <c r="AN1531">
        <v>0</v>
      </c>
      <c r="AO1531" s="15">
        <v>1</v>
      </c>
      <c r="AP1531" t="s">
        <v>87</v>
      </c>
      <c r="AQ1531" s="15" t="s">
        <v>87</v>
      </c>
      <c r="AR1531" s="15" t="s">
        <v>129</v>
      </c>
      <c r="AS1531">
        <v>1</v>
      </c>
      <c r="AT1531">
        <v>0</v>
      </c>
      <c r="AU1531">
        <v>0</v>
      </c>
      <c r="AV1531">
        <v>0</v>
      </c>
      <c r="AW1531">
        <v>0</v>
      </c>
      <c r="AX1531">
        <v>0</v>
      </c>
      <c r="AY1531" s="15">
        <v>0</v>
      </c>
      <c r="AZ1531">
        <v>1</v>
      </c>
      <c r="BA1531">
        <v>0</v>
      </c>
      <c r="BB1531" s="15">
        <v>0</v>
      </c>
      <c r="BC1531">
        <v>15635</v>
      </c>
      <c r="BD1531">
        <v>810</v>
      </c>
      <c r="BE1531" s="21">
        <v>0.74399999999999999</v>
      </c>
      <c r="BF1531" s="21">
        <v>31.3</v>
      </c>
      <c r="BG1531">
        <v>1</v>
      </c>
      <c r="BH1531">
        <v>0</v>
      </c>
      <c r="BI1531">
        <v>0</v>
      </c>
      <c r="BJ1531">
        <v>0</v>
      </c>
      <c r="BK1531">
        <v>0</v>
      </c>
      <c r="BL1531" s="15">
        <v>0</v>
      </c>
      <c r="BM1531">
        <v>0</v>
      </c>
      <c r="BN1531">
        <v>0</v>
      </c>
      <c r="BO1531">
        <v>1</v>
      </c>
      <c r="BP1531" s="15">
        <v>0</v>
      </c>
      <c r="BQ1531">
        <v>0</v>
      </c>
      <c r="BR1531">
        <v>0</v>
      </c>
      <c r="BS1531" s="15">
        <v>0</v>
      </c>
      <c r="BT1531">
        <v>0</v>
      </c>
      <c r="BU1531">
        <v>0</v>
      </c>
      <c r="BV1531">
        <v>1</v>
      </c>
      <c r="BW1531">
        <v>1</v>
      </c>
      <c r="BX1531">
        <v>0</v>
      </c>
      <c r="BY1531">
        <v>0</v>
      </c>
      <c r="BZ1531">
        <v>0</v>
      </c>
      <c r="CA1531">
        <v>0</v>
      </c>
      <c r="CB1531">
        <v>0</v>
      </c>
      <c r="CC1531">
        <v>0</v>
      </c>
      <c r="CD1531">
        <v>0</v>
      </c>
      <c r="CE1531" s="15">
        <v>0</v>
      </c>
      <c r="CF1531">
        <v>0.29799999999999999</v>
      </c>
      <c r="CG1531">
        <v>1427</v>
      </c>
      <c r="CH1531">
        <v>1</v>
      </c>
      <c r="CI1531">
        <v>0</v>
      </c>
      <c r="CJ1531">
        <v>27</v>
      </c>
      <c r="CK1531" s="28" t="s">
        <v>80</v>
      </c>
    </row>
    <row r="1532" spans="1:89" x14ac:dyDescent="0.35">
      <c r="A1532">
        <v>1531</v>
      </c>
      <c r="B1532">
        <v>96</v>
      </c>
      <c r="C1532" s="21" t="s">
        <v>265</v>
      </c>
      <c r="D1532" s="11">
        <v>10.34</v>
      </c>
      <c r="E1532" s="12">
        <v>0.16</v>
      </c>
      <c r="F1532" s="7">
        <f t="shared" si="256"/>
        <v>64.625</v>
      </c>
      <c r="G1532" s="8">
        <v>0</v>
      </c>
      <c r="H1532" s="9">
        <v>0</v>
      </c>
      <c r="I1532" s="9">
        <v>0</v>
      </c>
      <c r="J1532" s="9">
        <v>1</v>
      </c>
      <c r="K1532" s="9">
        <v>0</v>
      </c>
      <c r="L1532" s="8">
        <v>35600</v>
      </c>
      <c r="M1532" s="9">
        <v>3</v>
      </c>
      <c r="N1532" s="9">
        <f t="shared" si="252"/>
        <v>35596</v>
      </c>
      <c r="O1532" s="9">
        <f t="shared" si="253"/>
        <v>12</v>
      </c>
      <c r="P1532" s="7">
        <v>10.4</v>
      </c>
      <c r="Q1532" s="7">
        <v>14.7</v>
      </c>
      <c r="R1532" s="9">
        <v>1</v>
      </c>
      <c r="S1532" s="9">
        <v>0</v>
      </c>
      <c r="T1532" s="9">
        <v>0</v>
      </c>
      <c r="U1532" s="9">
        <v>0</v>
      </c>
      <c r="V1532" s="9">
        <v>0</v>
      </c>
      <c r="W1532" s="25">
        <v>1</v>
      </c>
      <c r="X1532" s="9">
        <v>0</v>
      </c>
      <c r="Y1532" s="9">
        <v>0</v>
      </c>
      <c r="Z1532" s="25">
        <v>1</v>
      </c>
      <c r="AA1532" s="9">
        <v>0</v>
      </c>
      <c r="AB1532" s="25">
        <v>1</v>
      </c>
      <c r="AC1532" s="17">
        <v>1960</v>
      </c>
      <c r="AD1532" s="27">
        <v>3.6999999999999998E-2</v>
      </c>
      <c r="AE1532" s="27">
        <v>0.23499999999999999</v>
      </c>
      <c r="AF1532" s="27">
        <v>0.48599999999999999</v>
      </c>
      <c r="AG1532" s="34">
        <v>0.24199999999999999</v>
      </c>
      <c r="AH1532" s="33">
        <v>0.83899999999999997</v>
      </c>
      <c r="AI1532" s="15">
        <f t="shared" si="262"/>
        <v>0.16100000000000003</v>
      </c>
      <c r="AJ1532" s="27">
        <v>1</v>
      </c>
      <c r="AK1532" s="31">
        <f t="shared" si="261"/>
        <v>0</v>
      </c>
      <c r="AL1532">
        <v>0.63800000000000001</v>
      </c>
      <c r="AM1532" s="31">
        <f t="shared" si="263"/>
        <v>0.36199999999999999</v>
      </c>
      <c r="AN1532">
        <v>0</v>
      </c>
      <c r="AO1532" s="15">
        <v>1</v>
      </c>
      <c r="AP1532" t="s">
        <v>87</v>
      </c>
      <c r="AQ1532" s="15" t="s">
        <v>87</v>
      </c>
      <c r="AR1532" s="15" t="s">
        <v>129</v>
      </c>
      <c r="AS1532">
        <v>1</v>
      </c>
      <c r="AT1532">
        <v>0</v>
      </c>
      <c r="AU1532">
        <v>0</v>
      </c>
      <c r="AV1532">
        <v>0</v>
      </c>
      <c r="AW1532">
        <v>0</v>
      </c>
      <c r="AX1532">
        <v>0</v>
      </c>
      <c r="AY1532" s="15">
        <v>0</v>
      </c>
      <c r="AZ1532">
        <v>1</v>
      </c>
      <c r="BA1532">
        <v>0</v>
      </c>
      <c r="BB1532" s="15">
        <v>0</v>
      </c>
      <c r="BC1532">
        <v>16156</v>
      </c>
      <c r="BD1532">
        <v>1588</v>
      </c>
      <c r="BE1532" s="21">
        <v>0.86799999999999999</v>
      </c>
      <c r="BF1532" s="21">
        <v>33.200000000000003</v>
      </c>
      <c r="BG1532">
        <v>1</v>
      </c>
      <c r="BH1532">
        <v>0</v>
      </c>
      <c r="BI1532">
        <v>0</v>
      </c>
      <c r="BJ1532">
        <v>0</v>
      </c>
      <c r="BK1532">
        <v>0</v>
      </c>
      <c r="BL1532" s="15">
        <v>0</v>
      </c>
      <c r="BM1532">
        <v>0</v>
      </c>
      <c r="BN1532">
        <v>0</v>
      </c>
      <c r="BO1532">
        <v>1</v>
      </c>
      <c r="BP1532" s="15">
        <v>0</v>
      </c>
      <c r="BQ1532">
        <v>0</v>
      </c>
      <c r="BR1532">
        <v>0</v>
      </c>
      <c r="BS1532" s="15">
        <v>0</v>
      </c>
      <c r="BT1532">
        <v>0</v>
      </c>
      <c r="BU1532">
        <v>0</v>
      </c>
      <c r="BV1532">
        <v>1</v>
      </c>
      <c r="BW1532">
        <v>1</v>
      </c>
      <c r="BX1532">
        <v>0</v>
      </c>
      <c r="BY1532">
        <v>0</v>
      </c>
      <c r="BZ1532">
        <v>0</v>
      </c>
      <c r="CA1532">
        <v>0</v>
      </c>
      <c r="CB1532">
        <v>0</v>
      </c>
      <c r="CC1532">
        <v>0</v>
      </c>
      <c r="CD1532">
        <v>0</v>
      </c>
      <c r="CE1532" s="15">
        <v>0</v>
      </c>
      <c r="CF1532">
        <v>0.29799999999999999</v>
      </c>
      <c r="CG1532">
        <v>1427</v>
      </c>
      <c r="CH1532">
        <v>1</v>
      </c>
      <c r="CI1532">
        <v>0</v>
      </c>
      <c r="CJ1532">
        <v>27</v>
      </c>
      <c r="CK1532" s="28" t="s">
        <v>80</v>
      </c>
    </row>
    <row r="1533" spans="1:89" x14ac:dyDescent="0.35">
      <c r="A1533">
        <v>1532</v>
      </c>
      <c r="B1533">
        <v>96</v>
      </c>
      <c r="C1533" s="21" t="s">
        <v>265</v>
      </c>
      <c r="D1533" s="11">
        <v>11</v>
      </c>
      <c r="E1533" s="12">
        <v>0.12</v>
      </c>
      <c r="F1533" s="7">
        <f t="shared" si="256"/>
        <v>91.666666666666671</v>
      </c>
      <c r="G1533" s="8">
        <v>0</v>
      </c>
      <c r="H1533" s="9">
        <v>0</v>
      </c>
      <c r="I1533" s="9">
        <v>0</v>
      </c>
      <c r="J1533" s="9">
        <v>1</v>
      </c>
      <c r="K1533" s="9">
        <v>0</v>
      </c>
      <c r="L1533" s="8">
        <v>47100</v>
      </c>
      <c r="M1533" s="9">
        <v>3</v>
      </c>
      <c r="N1533" s="9">
        <f t="shared" si="252"/>
        <v>47096</v>
      </c>
      <c r="O1533" s="9">
        <f t="shared" si="253"/>
        <v>12</v>
      </c>
      <c r="P1533" s="7">
        <v>11.4</v>
      </c>
      <c r="Q1533" s="7">
        <v>15.7</v>
      </c>
      <c r="R1533" s="9">
        <v>1</v>
      </c>
      <c r="S1533" s="9">
        <v>0</v>
      </c>
      <c r="T1533" s="9">
        <v>0</v>
      </c>
      <c r="U1533" s="9">
        <v>0</v>
      </c>
      <c r="V1533" s="9">
        <v>0</v>
      </c>
      <c r="W1533" s="25">
        <v>1</v>
      </c>
      <c r="X1533" s="9">
        <v>0</v>
      </c>
      <c r="Y1533" s="9">
        <v>0</v>
      </c>
      <c r="Z1533" s="25">
        <v>1</v>
      </c>
      <c r="AA1533" s="9">
        <v>0</v>
      </c>
      <c r="AB1533" s="25">
        <v>1</v>
      </c>
      <c r="AC1533" s="17">
        <v>1970</v>
      </c>
      <c r="AD1533" s="27">
        <v>2.5000000000000001E-2</v>
      </c>
      <c r="AE1533" s="27">
        <v>0.10299999999999999</v>
      </c>
      <c r="AF1533" s="27">
        <v>0.41399999999999998</v>
      </c>
      <c r="AG1533" s="34">
        <v>0.45800000000000002</v>
      </c>
      <c r="AH1533" s="33">
        <v>0.879</v>
      </c>
      <c r="AI1533" s="15">
        <f t="shared" si="262"/>
        <v>0.121</v>
      </c>
      <c r="AJ1533" s="27">
        <v>1</v>
      </c>
      <c r="AK1533" s="31">
        <f t="shared" si="261"/>
        <v>0</v>
      </c>
      <c r="AL1533">
        <v>0.61099999999999999</v>
      </c>
      <c r="AM1533" s="31">
        <f t="shared" si="263"/>
        <v>0.38900000000000001</v>
      </c>
      <c r="AN1533">
        <v>0</v>
      </c>
      <c r="AO1533" s="15">
        <v>1</v>
      </c>
      <c r="AP1533" t="s">
        <v>87</v>
      </c>
      <c r="AQ1533" s="15" t="s">
        <v>87</v>
      </c>
      <c r="AR1533" s="15" t="s">
        <v>129</v>
      </c>
      <c r="AS1533">
        <v>1</v>
      </c>
      <c r="AT1533">
        <v>0</v>
      </c>
      <c r="AU1533">
        <v>0</v>
      </c>
      <c r="AV1533">
        <v>0</v>
      </c>
      <c r="AW1533">
        <v>0</v>
      </c>
      <c r="AX1533">
        <v>0</v>
      </c>
      <c r="AY1533" s="15">
        <v>0</v>
      </c>
      <c r="AZ1533">
        <v>1</v>
      </c>
      <c r="BA1533">
        <v>0</v>
      </c>
      <c r="BB1533" s="15">
        <v>0</v>
      </c>
      <c r="BC1533">
        <v>15553</v>
      </c>
      <c r="BD1533">
        <v>1935</v>
      </c>
      <c r="BE1533" s="21">
        <v>0.89700000000000002</v>
      </c>
      <c r="BF1533" s="21">
        <v>34.299999999999997</v>
      </c>
      <c r="BG1533">
        <v>1</v>
      </c>
      <c r="BH1533">
        <v>0</v>
      </c>
      <c r="BI1533">
        <v>0</v>
      </c>
      <c r="BJ1533">
        <v>0</v>
      </c>
      <c r="BK1533">
        <v>0</v>
      </c>
      <c r="BL1533" s="15">
        <v>0</v>
      </c>
      <c r="BM1533">
        <v>0</v>
      </c>
      <c r="BN1533">
        <v>0</v>
      </c>
      <c r="BO1533">
        <v>1</v>
      </c>
      <c r="BP1533" s="15">
        <v>0</v>
      </c>
      <c r="BQ1533">
        <v>0</v>
      </c>
      <c r="BR1533">
        <v>0</v>
      </c>
      <c r="BS1533" s="15">
        <v>0</v>
      </c>
      <c r="BT1533">
        <v>0</v>
      </c>
      <c r="BU1533">
        <v>0</v>
      </c>
      <c r="BV1533">
        <v>1</v>
      </c>
      <c r="BW1533">
        <v>1</v>
      </c>
      <c r="BX1533">
        <v>0</v>
      </c>
      <c r="BY1533">
        <v>0</v>
      </c>
      <c r="BZ1533">
        <v>0</v>
      </c>
      <c r="CA1533">
        <v>0</v>
      </c>
      <c r="CB1533">
        <v>0</v>
      </c>
      <c r="CC1533">
        <v>0</v>
      </c>
      <c r="CD1533">
        <v>0</v>
      </c>
      <c r="CE1533" s="15">
        <v>0</v>
      </c>
      <c r="CF1533">
        <v>0.29799999999999999</v>
      </c>
      <c r="CG1533">
        <v>1427</v>
      </c>
      <c r="CH1533">
        <v>1</v>
      </c>
      <c r="CI1533">
        <v>0</v>
      </c>
      <c r="CJ1533">
        <v>27</v>
      </c>
      <c r="CK1533" s="28" t="s">
        <v>80</v>
      </c>
    </row>
    <row r="1534" spans="1:89" x14ac:dyDescent="0.35">
      <c r="A1534">
        <v>1533</v>
      </c>
      <c r="B1534">
        <v>96</v>
      </c>
      <c r="C1534" s="21" t="s">
        <v>265</v>
      </c>
      <c r="D1534" s="11">
        <v>11.76</v>
      </c>
      <c r="E1534" s="12">
        <v>0.09</v>
      </c>
      <c r="F1534" s="7">
        <f t="shared" si="256"/>
        <v>130.66666666666666</v>
      </c>
      <c r="G1534" s="8">
        <v>0</v>
      </c>
      <c r="H1534" s="9">
        <v>0</v>
      </c>
      <c r="I1534" s="9">
        <v>0</v>
      </c>
      <c r="J1534" s="9">
        <v>1</v>
      </c>
      <c r="K1534" s="9">
        <v>0</v>
      </c>
      <c r="L1534" s="8">
        <v>304500</v>
      </c>
      <c r="M1534" s="9">
        <v>3</v>
      </c>
      <c r="N1534" s="9">
        <f t="shared" si="252"/>
        <v>304496</v>
      </c>
      <c r="O1534" s="9">
        <f t="shared" si="253"/>
        <v>12</v>
      </c>
      <c r="P1534" s="7">
        <v>12.4</v>
      </c>
      <c r="Q1534" s="7">
        <v>16.7</v>
      </c>
      <c r="R1534" s="9">
        <v>1</v>
      </c>
      <c r="S1534" s="9">
        <v>0</v>
      </c>
      <c r="T1534" s="9">
        <v>0</v>
      </c>
      <c r="U1534" s="9">
        <v>0</v>
      </c>
      <c r="V1534" s="9">
        <v>0</v>
      </c>
      <c r="W1534" s="25">
        <v>1</v>
      </c>
      <c r="X1534" s="9">
        <v>0</v>
      </c>
      <c r="Y1534" s="9">
        <v>0</v>
      </c>
      <c r="Z1534" s="25">
        <v>1</v>
      </c>
      <c r="AA1534" s="9">
        <v>0</v>
      </c>
      <c r="AB1534" s="25">
        <v>1</v>
      </c>
      <c r="AC1534" s="17">
        <v>1980</v>
      </c>
      <c r="AD1534" s="27">
        <v>2.5000000000000001E-2</v>
      </c>
      <c r="AE1534" s="27">
        <v>6.8000000000000005E-2</v>
      </c>
      <c r="AF1534" s="27">
        <v>0.33900000000000002</v>
      </c>
      <c r="AG1534" s="34">
        <v>0.56799999999999995</v>
      </c>
      <c r="AH1534" s="33">
        <v>0.89700000000000002</v>
      </c>
      <c r="AI1534" s="15">
        <f t="shared" si="262"/>
        <v>0.10299999999999998</v>
      </c>
      <c r="AJ1534" s="27">
        <v>1</v>
      </c>
      <c r="AK1534" s="31">
        <f t="shared" si="261"/>
        <v>0</v>
      </c>
      <c r="AL1534">
        <v>0.61599999999999999</v>
      </c>
      <c r="AM1534" s="31">
        <f t="shared" si="263"/>
        <v>0.38400000000000001</v>
      </c>
      <c r="AN1534">
        <v>0</v>
      </c>
      <c r="AO1534" s="15">
        <v>1</v>
      </c>
      <c r="AP1534" t="s">
        <v>87</v>
      </c>
      <c r="AQ1534" s="15" t="s">
        <v>87</v>
      </c>
      <c r="AR1534" s="15" t="s">
        <v>129</v>
      </c>
      <c r="AS1534">
        <v>1</v>
      </c>
      <c r="AT1534">
        <v>0</v>
      </c>
      <c r="AU1534">
        <v>0</v>
      </c>
      <c r="AV1534">
        <v>0</v>
      </c>
      <c r="AW1534">
        <v>0</v>
      </c>
      <c r="AX1534">
        <v>0</v>
      </c>
      <c r="AY1534" s="15">
        <v>0</v>
      </c>
      <c r="AZ1534">
        <v>1</v>
      </c>
      <c r="BA1534">
        <v>0</v>
      </c>
      <c r="BB1534" s="15">
        <v>0</v>
      </c>
      <c r="BC1534">
        <v>19291</v>
      </c>
      <c r="BD1534">
        <v>1766</v>
      </c>
      <c r="BE1534" s="21">
        <v>0.91900000000000004</v>
      </c>
      <c r="BF1534" s="21">
        <v>34.799999999999997</v>
      </c>
      <c r="BG1534">
        <v>1</v>
      </c>
      <c r="BH1534">
        <v>0</v>
      </c>
      <c r="BI1534">
        <v>0</v>
      </c>
      <c r="BJ1534">
        <v>0</v>
      </c>
      <c r="BK1534">
        <v>0</v>
      </c>
      <c r="BL1534" s="15">
        <v>0</v>
      </c>
      <c r="BM1534">
        <v>0</v>
      </c>
      <c r="BN1534">
        <v>0</v>
      </c>
      <c r="BO1534">
        <v>1</v>
      </c>
      <c r="BP1534" s="15">
        <v>0</v>
      </c>
      <c r="BQ1534">
        <v>0</v>
      </c>
      <c r="BR1534">
        <v>0</v>
      </c>
      <c r="BS1534" s="15">
        <v>0</v>
      </c>
      <c r="BT1534">
        <v>0</v>
      </c>
      <c r="BU1534">
        <v>0</v>
      </c>
      <c r="BV1534">
        <v>1</v>
      </c>
      <c r="BW1534">
        <v>1</v>
      </c>
      <c r="BX1534">
        <v>0</v>
      </c>
      <c r="BY1534">
        <v>0</v>
      </c>
      <c r="BZ1534">
        <v>0</v>
      </c>
      <c r="CA1534">
        <v>0</v>
      </c>
      <c r="CB1534">
        <v>0</v>
      </c>
      <c r="CC1534">
        <v>0</v>
      </c>
      <c r="CD1534">
        <v>0</v>
      </c>
      <c r="CE1534" s="15">
        <v>0</v>
      </c>
      <c r="CF1534">
        <v>0.29799999999999999</v>
      </c>
      <c r="CG1534">
        <v>1427</v>
      </c>
      <c r="CH1534">
        <v>1</v>
      </c>
      <c r="CI1534">
        <v>0</v>
      </c>
      <c r="CJ1534">
        <v>27</v>
      </c>
      <c r="CK1534" s="28" t="s">
        <v>80</v>
      </c>
    </row>
    <row r="1535" spans="1:89" x14ac:dyDescent="0.35">
      <c r="A1535">
        <v>1534</v>
      </c>
      <c r="B1535">
        <v>96</v>
      </c>
      <c r="C1535" s="21" t="s">
        <v>265</v>
      </c>
      <c r="D1535" s="11">
        <v>15.24</v>
      </c>
      <c r="E1535" s="12">
        <v>0.11</v>
      </c>
      <c r="F1535" s="7">
        <f t="shared" si="256"/>
        <v>138.54545454545453</v>
      </c>
      <c r="G1535" s="8">
        <v>0</v>
      </c>
      <c r="H1535" s="9">
        <v>0</v>
      </c>
      <c r="I1535" s="9">
        <v>0</v>
      </c>
      <c r="J1535" s="9">
        <v>1</v>
      </c>
      <c r="K1535" s="9">
        <v>0</v>
      </c>
      <c r="L1535" s="8">
        <v>394000</v>
      </c>
      <c r="M1535" s="9">
        <v>3</v>
      </c>
      <c r="N1535" s="9">
        <f t="shared" si="252"/>
        <v>393996</v>
      </c>
      <c r="O1535" s="9">
        <f t="shared" si="253"/>
        <v>12</v>
      </c>
      <c r="P1535" s="7">
        <v>12.9</v>
      </c>
      <c r="Q1535" s="7">
        <v>17.8</v>
      </c>
      <c r="R1535" s="9">
        <v>1</v>
      </c>
      <c r="S1535" s="9">
        <v>0</v>
      </c>
      <c r="T1535" s="9">
        <v>0</v>
      </c>
      <c r="U1535" s="9">
        <v>0</v>
      </c>
      <c r="V1535" s="9">
        <v>0</v>
      </c>
      <c r="W1535" s="25">
        <v>1</v>
      </c>
      <c r="X1535" s="9">
        <v>0</v>
      </c>
      <c r="Y1535" s="9">
        <v>0</v>
      </c>
      <c r="Z1535" s="25">
        <v>1</v>
      </c>
      <c r="AA1535" s="9">
        <v>0</v>
      </c>
      <c r="AB1535" s="25">
        <v>1</v>
      </c>
      <c r="AC1535" s="17">
        <v>1990</v>
      </c>
      <c r="AD1535" s="27">
        <v>2.4E-2</v>
      </c>
      <c r="AE1535" s="27">
        <v>4.3999999999999997E-2</v>
      </c>
      <c r="AF1535" s="27">
        <v>0.28799999999999998</v>
      </c>
      <c r="AG1535" s="34">
        <v>0.64400000000000002</v>
      </c>
      <c r="AH1535" s="33">
        <v>0.91200000000000003</v>
      </c>
      <c r="AI1535" s="15">
        <f t="shared" si="262"/>
        <v>8.7999999999999967E-2</v>
      </c>
      <c r="AJ1535" s="27">
        <v>1</v>
      </c>
      <c r="AK1535" s="31">
        <f t="shared" si="261"/>
        <v>0</v>
      </c>
      <c r="AL1535">
        <v>0.64300000000000002</v>
      </c>
      <c r="AM1535" s="31">
        <f t="shared" si="263"/>
        <v>0.35699999999999998</v>
      </c>
      <c r="AN1535">
        <v>0</v>
      </c>
      <c r="AO1535" s="15">
        <v>1</v>
      </c>
      <c r="AP1535" t="s">
        <v>87</v>
      </c>
      <c r="AQ1535" s="15" t="s">
        <v>87</v>
      </c>
      <c r="AR1535" s="15" t="s">
        <v>129</v>
      </c>
      <c r="AS1535">
        <v>1</v>
      </c>
      <c r="AT1535">
        <v>0</v>
      </c>
      <c r="AU1535">
        <v>0</v>
      </c>
      <c r="AV1535">
        <v>0</v>
      </c>
      <c r="AW1535">
        <v>0</v>
      </c>
      <c r="AX1535">
        <v>0</v>
      </c>
      <c r="AY1535" s="15">
        <v>0</v>
      </c>
      <c r="AZ1535">
        <v>1</v>
      </c>
      <c r="BA1535">
        <v>0</v>
      </c>
      <c r="BB1535" s="15">
        <v>0</v>
      </c>
      <c r="BC1535">
        <v>24883</v>
      </c>
      <c r="BD1535">
        <v>1325</v>
      </c>
      <c r="BE1535" s="21">
        <v>0.92100000000000004</v>
      </c>
      <c r="BF1535" s="21">
        <v>36.1</v>
      </c>
      <c r="BG1535">
        <v>1</v>
      </c>
      <c r="BH1535">
        <v>0</v>
      </c>
      <c r="BI1535">
        <v>0</v>
      </c>
      <c r="BJ1535">
        <v>0</v>
      </c>
      <c r="BK1535">
        <v>0</v>
      </c>
      <c r="BL1535" s="15">
        <v>0</v>
      </c>
      <c r="BM1535">
        <v>0</v>
      </c>
      <c r="BN1535">
        <v>0</v>
      </c>
      <c r="BO1535">
        <v>1</v>
      </c>
      <c r="BP1535" s="15">
        <v>0</v>
      </c>
      <c r="BQ1535">
        <v>0</v>
      </c>
      <c r="BR1535">
        <v>0</v>
      </c>
      <c r="BS1535" s="15">
        <v>0</v>
      </c>
      <c r="BT1535">
        <v>0</v>
      </c>
      <c r="BU1535">
        <v>0</v>
      </c>
      <c r="BV1535">
        <v>1</v>
      </c>
      <c r="BW1535">
        <v>1</v>
      </c>
      <c r="BX1535">
        <v>0</v>
      </c>
      <c r="BY1535">
        <v>0</v>
      </c>
      <c r="BZ1535">
        <v>0</v>
      </c>
      <c r="CA1535">
        <v>0</v>
      </c>
      <c r="CB1535">
        <v>0</v>
      </c>
      <c r="CC1535">
        <v>0</v>
      </c>
      <c r="CD1535">
        <v>0</v>
      </c>
      <c r="CE1535" s="15">
        <v>0</v>
      </c>
      <c r="CF1535">
        <v>0.29799999999999999</v>
      </c>
      <c r="CG1535">
        <v>1427</v>
      </c>
      <c r="CH1535">
        <v>1</v>
      </c>
      <c r="CI1535">
        <v>0</v>
      </c>
      <c r="CJ1535">
        <v>27</v>
      </c>
      <c r="CK1535" s="28" t="s">
        <v>80</v>
      </c>
    </row>
    <row r="1536" spans="1:89" x14ac:dyDescent="0.35">
      <c r="A1536">
        <v>1535</v>
      </c>
      <c r="B1536">
        <v>97</v>
      </c>
      <c r="C1536" s="21" t="s">
        <v>266</v>
      </c>
      <c r="D1536" s="11">
        <v>6.5917731595733553</v>
      </c>
      <c r="E1536" s="12">
        <v>0.15492990284821709</v>
      </c>
      <c r="F1536" s="7">
        <v>42.546810127617753</v>
      </c>
      <c r="G1536" s="8">
        <v>0</v>
      </c>
      <c r="H1536" s="9">
        <v>0</v>
      </c>
      <c r="I1536" s="9">
        <v>1</v>
      </c>
      <c r="J1536" s="9">
        <v>0</v>
      </c>
      <c r="K1536" s="9">
        <v>0</v>
      </c>
      <c r="L1536" s="8">
        <v>13725</v>
      </c>
      <c r="M1536" s="9">
        <v>21</v>
      </c>
      <c r="N1536" s="9">
        <f t="shared" si="252"/>
        <v>13703</v>
      </c>
      <c r="O1536" s="9">
        <f t="shared" si="253"/>
        <v>20</v>
      </c>
      <c r="P1536" s="7">
        <v>17</v>
      </c>
      <c r="Q1536" s="7">
        <f t="shared" ref="Q1536:Q1555" si="264">BF1536-P1536-6</f>
        <v>18.5</v>
      </c>
      <c r="R1536" s="9">
        <v>0</v>
      </c>
      <c r="S1536" s="9">
        <v>1</v>
      </c>
      <c r="T1536" s="9">
        <v>0</v>
      </c>
      <c r="U1536" s="9">
        <v>0</v>
      </c>
      <c r="V1536" s="9">
        <v>0</v>
      </c>
      <c r="W1536" s="25">
        <v>1</v>
      </c>
      <c r="X1536" s="9">
        <v>0</v>
      </c>
      <c r="Y1536" s="9">
        <v>0</v>
      </c>
      <c r="Z1536" s="25">
        <v>1</v>
      </c>
      <c r="AA1536" s="9">
        <v>0</v>
      </c>
      <c r="AB1536" s="25">
        <v>1</v>
      </c>
      <c r="AC1536" s="17">
        <v>1970</v>
      </c>
      <c r="AD1536" s="27">
        <v>0</v>
      </c>
      <c r="AE1536" s="27">
        <v>0</v>
      </c>
      <c r="AF1536" s="27">
        <f t="shared" ref="AF1536:AF1555" si="265">1-AG1536</f>
        <v>0.67799999999999994</v>
      </c>
      <c r="AG1536" s="34">
        <v>0.32200000000000001</v>
      </c>
      <c r="AH1536" s="33">
        <v>1</v>
      </c>
      <c r="AI1536" s="15">
        <v>0</v>
      </c>
      <c r="AJ1536" s="30">
        <f t="shared" ref="AJ1536:AJ1555" si="266">1-AK1536</f>
        <v>0.67199999999999993</v>
      </c>
      <c r="AK1536" s="31">
        <v>0.32800000000000001</v>
      </c>
      <c r="AL1536" t="s">
        <v>87</v>
      </c>
      <c r="AM1536" s="31" t="s">
        <v>87</v>
      </c>
      <c r="AN1536">
        <v>0</v>
      </c>
      <c r="AO1536" s="15">
        <v>1</v>
      </c>
      <c r="AP1536" t="s">
        <v>87</v>
      </c>
      <c r="AQ1536" s="15" t="s">
        <v>87</v>
      </c>
      <c r="AR1536" s="15" t="s">
        <v>129</v>
      </c>
      <c r="AS1536">
        <v>1</v>
      </c>
      <c r="AT1536">
        <v>0</v>
      </c>
      <c r="AU1536">
        <v>0</v>
      </c>
      <c r="AV1536">
        <v>0</v>
      </c>
      <c r="AW1536">
        <v>0</v>
      </c>
      <c r="AX1536">
        <v>0</v>
      </c>
      <c r="AY1536" s="15">
        <v>0</v>
      </c>
      <c r="AZ1536">
        <v>1</v>
      </c>
      <c r="BA1536">
        <v>0</v>
      </c>
      <c r="BB1536" s="15">
        <v>0</v>
      </c>
      <c r="BC1536">
        <v>15553</v>
      </c>
      <c r="BD1536">
        <v>1935</v>
      </c>
      <c r="BE1536" s="21">
        <v>0.89700000000000002</v>
      </c>
      <c r="BF1536" s="21">
        <v>41.5</v>
      </c>
      <c r="BG1536">
        <v>1</v>
      </c>
      <c r="BH1536">
        <v>0</v>
      </c>
      <c r="BI1536">
        <v>0</v>
      </c>
      <c r="BJ1536">
        <v>0</v>
      </c>
      <c r="BK1536">
        <v>0</v>
      </c>
      <c r="BL1536" s="15">
        <v>0</v>
      </c>
      <c r="BM1536">
        <v>0</v>
      </c>
      <c r="BN1536">
        <v>0</v>
      </c>
      <c r="BO1536">
        <v>0</v>
      </c>
      <c r="BP1536" s="15">
        <v>1</v>
      </c>
      <c r="BQ1536">
        <v>0</v>
      </c>
      <c r="BR1536">
        <v>0</v>
      </c>
      <c r="BS1536" s="15">
        <v>0</v>
      </c>
      <c r="BT1536">
        <v>0</v>
      </c>
      <c r="BU1536">
        <v>0</v>
      </c>
      <c r="BV1536">
        <v>1</v>
      </c>
      <c r="BW1536">
        <v>1</v>
      </c>
      <c r="BX1536">
        <v>0</v>
      </c>
      <c r="BY1536">
        <v>0</v>
      </c>
      <c r="BZ1536">
        <v>1</v>
      </c>
      <c r="CA1536">
        <v>0</v>
      </c>
      <c r="CB1536">
        <v>0</v>
      </c>
      <c r="CC1536">
        <v>0</v>
      </c>
      <c r="CD1536">
        <v>1</v>
      </c>
      <c r="CE1536" s="15">
        <v>0</v>
      </c>
      <c r="CF1536">
        <v>1.02</v>
      </c>
      <c r="CG1536">
        <v>80</v>
      </c>
      <c r="CH1536">
        <v>1</v>
      </c>
      <c r="CI1536">
        <v>0</v>
      </c>
      <c r="CJ1536">
        <v>32</v>
      </c>
      <c r="CK1536" s="28" t="s">
        <v>80</v>
      </c>
    </row>
    <row r="1537" spans="1:89" x14ac:dyDescent="0.35">
      <c r="A1537">
        <v>1536</v>
      </c>
      <c r="B1537">
        <v>97</v>
      </c>
      <c r="C1537" s="21" t="s">
        <v>266</v>
      </c>
      <c r="D1537" s="11">
        <v>5.8534448758668312</v>
      </c>
      <c r="E1537" s="12">
        <v>0.14336809689733651</v>
      </c>
      <c r="F1537" s="7">
        <v>40.828085205444161</v>
      </c>
      <c r="G1537" s="8">
        <v>0</v>
      </c>
      <c r="H1537" s="9">
        <v>0</v>
      </c>
      <c r="I1537" s="9">
        <v>1</v>
      </c>
      <c r="J1537" s="9">
        <v>0</v>
      </c>
      <c r="K1537" s="9">
        <v>0</v>
      </c>
      <c r="L1537" s="8">
        <v>17383</v>
      </c>
      <c r="M1537" s="9">
        <v>21</v>
      </c>
      <c r="N1537" s="9">
        <f t="shared" si="252"/>
        <v>17361</v>
      </c>
      <c r="O1537" s="9">
        <f t="shared" si="253"/>
        <v>20</v>
      </c>
      <c r="P1537" s="7">
        <v>17</v>
      </c>
      <c r="Q1537" s="7">
        <f t="shared" si="264"/>
        <v>18.5</v>
      </c>
      <c r="R1537" s="9">
        <v>0</v>
      </c>
      <c r="S1537" s="9">
        <v>1</v>
      </c>
      <c r="T1537" s="9">
        <v>0</v>
      </c>
      <c r="U1537" s="9">
        <v>0</v>
      </c>
      <c r="V1537" s="9">
        <v>0</v>
      </c>
      <c r="W1537" s="25">
        <v>1</v>
      </c>
      <c r="X1537" s="9">
        <v>0</v>
      </c>
      <c r="Y1537" s="9">
        <v>0</v>
      </c>
      <c r="Z1537" s="25">
        <v>1</v>
      </c>
      <c r="AA1537" s="9">
        <v>0</v>
      </c>
      <c r="AB1537" s="25">
        <v>1</v>
      </c>
      <c r="AC1537" s="17">
        <v>1980</v>
      </c>
      <c r="AD1537" s="27">
        <v>0</v>
      </c>
      <c r="AE1537" s="27">
        <v>0</v>
      </c>
      <c r="AF1537" s="27">
        <f t="shared" si="265"/>
        <v>0.61399999999999999</v>
      </c>
      <c r="AG1537" s="34">
        <v>0.38600000000000001</v>
      </c>
      <c r="AH1537" s="33">
        <v>1</v>
      </c>
      <c r="AI1537" s="15">
        <v>0</v>
      </c>
      <c r="AJ1537" s="30">
        <f t="shared" si="266"/>
        <v>0.61399999999999999</v>
      </c>
      <c r="AK1537" s="31">
        <v>0.38600000000000001</v>
      </c>
      <c r="AL1537" t="s">
        <v>87</v>
      </c>
      <c r="AM1537" s="31" t="s">
        <v>87</v>
      </c>
      <c r="AN1537">
        <v>0</v>
      </c>
      <c r="AO1537" s="15">
        <v>1</v>
      </c>
      <c r="AP1537" t="s">
        <v>87</v>
      </c>
      <c r="AQ1537" s="15" t="s">
        <v>87</v>
      </c>
      <c r="AR1537" s="15" t="s">
        <v>129</v>
      </c>
      <c r="AS1537">
        <v>1</v>
      </c>
      <c r="AT1537">
        <v>0</v>
      </c>
      <c r="AU1537">
        <v>0</v>
      </c>
      <c r="AV1537">
        <v>0</v>
      </c>
      <c r="AW1537">
        <v>0</v>
      </c>
      <c r="AX1537">
        <v>0</v>
      </c>
      <c r="AY1537" s="15">
        <v>0</v>
      </c>
      <c r="AZ1537">
        <v>1</v>
      </c>
      <c r="BA1537">
        <v>0</v>
      </c>
      <c r="BB1537" s="15">
        <v>0</v>
      </c>
      <c r="BC1537">
        <v>19291</v>
      </c>
      <c r="BD1537">
        <v>1766</v>
      </c>
      <c r="BE1537" s="21">
        <v>0.91900000000000004</v>
      </c>
      <c r="BF1537" s="21">
        <v>41.5</v>
      </c>
      <c r="BG1537">
        <v>1</v>
      </c>
      <c r="BH1537">
        <v>0</v>
      </c>
      <c r="BI1537">
        <v>0</v>
      </c>
      <c r="BJ1537">
        <v>0</v>
      </c>
      <c r="BK1537">
        <v>0</v>
      </c>
      <c r="BL1537" s="15">
        <v>0</v>
      </c>
      <c r="BM1537">
        <v>0</v>
      </c>
      <c r="BN1537">
        <v>0</v>
      </c>
      <c r="BO1537">
        <v>0</v>
      </c>
      <c r="BP1537" s="15">
        <v>1</v>
      </c>
      <c r="BQ1537">
        <v>0</v>
      </c>
      <c r="BR1537">
        <v>0</v>
      </c>
      <c r="BS1537" s="15">
        <v>0</v>
      </c>
      <c r="BT1537">
        <v>0</v>
      </c>
      <c r="BU1537">
        <v>0</v>
      </c>
      <c r="BV1537">
        <v>1</v>
      </c>
      <c r="BW1537">
        <v>1</v>
      </c>
      <c r="BX1537">
        <v>0</v>
      </c>
      <c r="BY1537">
        <v>0</v>
      </c>
      <c r="BZ1537">
        <v>1</v>
      </c>
      <c r="CA1537">
        <v>0</v>
      </c>
      <c r="CB1537">
        <v>0</v>
      </c>
      <c r="CC1537">
        <v>0</v>
      </c>
      <c r="CD1537">
        <v>1</v>
      </c>
      <c r="CE1537" s="15">
        <v>0</v>
      </c>
      <c r="CF1537">
        <v>1.02</v>
      </c>
      <c r="CG1537">
        <v>80</v>
      </c>
      <c r="CH1537">
        <v>1</v>
      </c>
      <c r="CI1537">
        <v>0</v>
      </c>
      <c r="CJ1537">
        <v>32</v>
      </c>
      <c r="CK1537" s="28" t="s">
        <v>80</v>
      </c>
    </row>
    <row r="1538" spans="1:89" x14ac:dyDescent="0.35">
      <c r="A1538">
        <v>1537</v>
      </c>
      <c r="B1538">
        <v>97</v>
      </c>
      <c r="C1538" s="21" t="s">
        <v>266</v>
      </c>
      <c r="D1538" s="11">
        <v>8.273103706617114</v>
      </c>
      <c r="E1538" s="12">
        <v>0.145528365197066</v>
      </c>
      <c r="F1538" s="7">
        <v>56.848736639171072</v>
      </c>
      <c r="G1538" s="8">
        <v>0</v>
      </c>
      <c r="H1538" s="9">
        <v>0</v>
      </c>
      <c r="I1538" s="9">
        <v>1</v>
      </c>
      <c r="J1538" s="9">
        <v>0</v>
      </c>
      <c r="K1538" s="9">
        <v>0</v>
      </c>
      <c r="L1538" s="8">
        <v>18849</v>
      </c>
      <c r="M1538" s="9">
        <v>21</v>
      </c>
      <c r="N1538" s="9">
        <f t="shared" ref="N1538:N1601" si="267">L1538-M1538-1</f>
        <v>18827</v>
      </c>
      <c r="O1538" s="9">
        <f t="shared" ref="O1538:O1601" si="268">COUNTIF(B:B,B1538)</f>
        <v>20</v>
      </c>
      <c r="P1538" s="7">
        <v>17</v>
      </c>
      <c r="Q1538" s="7">
        <f t="shared" si="264"/>
        <v>18.5</v>
      </c>
      <c r="R1538" s="9">
        <v>0</v>
      </c>
      <c r="S1538" s="9">
        <v>1</v>
      </c>
      <c r="T1538" s="9">
        <v>0</v>
      </c>
      <c r="U1538" s="9">
        <v>0</v>
      </c>
      <c r="V1538" s="9">
        <v>0</v>
      </c>
      <c r="W1538" s="25">
        <v>1</v>
      </c>
      <c r="X1538" s="9">
        <v>0</v>
      </c>
      <c r="Y1538" s="9">
        <v>0</v>
      </c>
      <c r="Z1538" s="25">
        <v>1</v>
      </c>
      <c r="AA1538" s="9">
        <v>0</v>
      </c>
      <c r="AB1538" s="25">
        <v>1</v>
      </c>
      <c r="AC1538" s="17">
        <v>1990</v>
      </c>
      <c r="AD1538" s="27">
        <v>0</v>
      </c>
      <c r="AE1538" s="27">
        <v>0</v>
      </c>
      <c r="AF1538" s="27">
        <f t="shared" si="265"/>
        <v>0.55600000000000005</v>
      </c>
      <c r="AG1538" s="34">
        <v>0.44400000000000001</v>
      </c>
      <c r="AH1538" s="33">
        <v>1</v>
      </c>
      <c r="AI1538" s="15">
        <v>0</v>
      </c>
      <c r="AJ1538" s="30">
        <f t="shared" si="266"/>
        <v>0.59099999999999997</v>
      </c>
      <c r="AK1538" s="31">
        <v>0.40899999999999997</v>
      </c>
      <c r="AL1538" t="s">
        <v>87</v>
      </c>
      <c r="AM1538" s="31" t="s">
        <v>87</v>
      </c>
      <c r="AN1538">
        <v>0</v>
      </c>
      <c r="AO1538" s="15">
        <v>1</v>
      </c>
      <c r="AP1538" t="s">
        <v>87</v>
      </c>
      <c r="AQ1538" s="15" t="s">
        <v>87</v>
      </c>
      <c r="AR1538" s="15" t="s">
        <v>129</v>
      </c>
      <c r="AS1538">
        <v>1</v>
      </c>
      <c r="AT1538">
        <v>0</v>
      </c>
      <c r="AU1538">
        <v>0</v>
      </c>
      <c r="AV1538">
        <v>0</v>
      </c>
      <c r="AW1538">
        <v>0</v>
      </c>
      <c r="AX1538">
        <v>0</v>
      </c>
      <c r="AY1538" s="15">
        <v>0</v>
      </c>
      <c r="AZ1538">
        <v>1</v>
      </c>
      <c r="BA1538">
        <v>0</v>
      </c>
      <c r="BB1538" s="15">
        <v>0</v>
      </c>
      <c r="BC1538">
        <v>24883</v>
      </c>
      <c r="BD1538">
        <v>1325</v>
      </c>
      <c r="BE1538" s="21">
        <v>0.92100000000000004</v>
      </c>
      <c r="BF1538" s="21">
        <v>41.5</v>
      </c>
      <c r="BG1538">
        <v>1</v>
      </c>
      <c r="BH1538">
        <v>0</v>
      </c>
      <c r="BI1538">
        <v>0</v>
      </c>
      <c r="BJ1538">
        <v>0</v>
      </c>
      <c r="BK1538">
        <v>0</v>
      </c>
      <c r="BL1538" s="15">
        <v>0</v>
      </c>
      <c r="BM1538">
        <v>0</v>
      </c>
      <c r="BN1538">
        <v>0</v>
      </c>
      <c r="BO1538">
        <v>0</v>
      </c>
      <c r="BP1538" s="15">
        <v>1</v>
      </c>
      <c r="BQ1538">
        <v>0</v>
      </c>
      <c r="BR1538">
        <v>0</v>
      </c>
      <c r="BS1538" s="15">
        <v>0</v>
      </c>
      <c r="BT1538">
        <v>0</v>
      </c>
      <c r="BU1538">
        <v>0</v>
      </c>
      <c r="BV1538">
        <v>1</v>
      </c>
      <c r="BW1538">
        <v>1</v>
      </c>
      <c r="BX1538">
        <v>0</v>
      </c>
      <c r="BY1538">
        <v>0</v>
      </c>
      <c r="BZ1538">
        <v>1</v>
      </c>
      <c r="CA1538">
        <v>0</v>
      </c>
      <c r="CB1538">
        <v>0</v>
      </c>
      <c r="CC1538">
        <v>0</v>
      </c>
      <c r="CD1538">
        <v>1</v>
      </c>
      <c r="CE1538" s="15">
        <v>0</v>
      </c>
      <c r="CF1538">
        <v>1.02</v>
      </c>
      <c r="CG1538">
        <v>80</v>
      </c>
      <c r="CH1538">
        <v>1</v>
      </c>
      <c r="CI1538">
        <v>0</v>
      </c>
      <c r="CJ1538">
        <v>32</v>
      </c>
      <c r="CK1538" s="28" t="s">
        <v>80</v>
      </c>
    </row>
    <row r="1539" spans="1:89" x14ac:dyDescent="0.35">
      <c r="A1539">
        <v>1538</v>
      </c>
      <c r="B1539">
        <v>97</v>
      </c>
      <c r="C1539" s="21" t="s">
        <v>266</v>
      </c>
      <c r="D1539" s="11">
        <v>8.8348059874834295</v>
      </c>
      <c r="E1539" s="12">
        <v>0.17105666952846121</v>
      </c>
      <c r="F1539" s="7">
        <v>51.648415766761168</v>
      </c>
      <c r="G1539" s="8">
        <v>0</v>
      </c>
      <c r="H1539" s="9">
        <v>0</v>
      </c>
      <c r="I1539" s="9">
        <v>1</v>
      </c>
      <c r="J1539" s="9">
        <v>0</v>
      </c>
      <c r="K1539" s="9">
        <v>0</v>
      </c>
      <c r="L1539" s="8">
        <v>13849</v>
      </c>
      <c r="M1539" s="9">
        <v>21</v>
      </c>
      <c r="N1539" s="9">
        <f t="shared" si="267"/>
        <v>13827</v>
      </c>
      <c r="O1539" s="9">
        <f t="shared" si="268"/>
        <v>20</v>
      </c>
      <c r="P1539" s="7">
        <v>17</v>
      </c>
      <c r="Q1539" s="7">
        <f t="shared" si="264"/>
        <v>18.5</v>
      </c>
      <c r="R1539" s="9">
        <v>0</v>
      </c>
      <c r="S1539" s="9">
        <v>1</v>
      </c>
      <c r="T1539" s="9">
        <v>0</v>
      </c>
      <c r="U1539" s="9">
        <v>0</v>
      </c>
      <c r="V1539" s="9">
        <v>0</v>
      </c>
      <c r="W1539" s="25">
        <v>1</v>
      </c>
      <c r="X1539" s="9">
        <v>0</v>
      </c>
      <c r="Y1539" s="9">
        <v>0</v>
      </c>
      <c r="Z1539" s="25">
        <v>1</v>
      </c>
      <c r="AA1539" s="9">
        <v>0</v>
      </c>
      <c r="AB1539" s="25">
        <v>1</v>
      </c>
      <c r="AC1539" s="17">
        <v>2000</v>
      </c>
      <c r="AD1539" s="27">
        <v>0</v>
      </c>
      <c r="AE1539" s="27">
        <v>0</v>
      </c>
      <c r="AF1539" s="27">
        <f t="shared" si="265"/>
        <v>0.46899999999999997</v>
      </c>
      <c r="AG1539" s="34">
        <v>0.53100000000000003</v>
      </c>
      <c r="AH1539" s="33">
        <v>1</v>
      </c>
      <c r="AI1539" s="15">
        <v>0</v>
      </c>
      <c r="AJ1539" s="30">
        <f t="shared" si="266"/>
        <v>0.57899999999999996</v>
      </c>
      <c r="AK1539" s="31">
        <v>0.42099999999999999</v>
      </c>
      <c r="AL1539" t="s">
        <v>87</v>
      </c>
      <c r="AM1539" s="31" t="s">
        <v>87</v>
      </c>
      <c r="AN1539">
        <v>0</v>
      </c>
      <c r="AO1539" s="15">
        <v>1</v>
      </c>
      <c r="AP1539" t="s">
        <v>87</v>
      </c>
      <c r="AQ1539" s="15" t="s">
        <v>87</v>
      </c>
      <c r="AR1539" s="15" t="s">
        <v>129</v>
      </c>
      <c r="AS1539">
        <v>1</v>
      </c>
      <c r="AT1539">
        <v>0</v>
      </c>
      <c r="AU1539">
        <v>0</v>
      </c>
      <c r="AV1539">
        <v>0</v>
      </c>
      <c r="AW1539">
        <v>0</v>
      </c>
      <c r="AX1539">
        <v>0</v>
      </c>
      <c r="AY1539" s="15">
        <v>0</v>
      </c>
      <c r="AZ1539">
        <v>1</v>
      </c>
      <c r="BA1539">
        <v>0</v>
      </c>
      <c r="BB1539" s="15">
        <v>0</v>
      </c>
      <c r="BC1539">
        <v>31669</v>
      </c>
      <c r="BD1539">
        <v>1404</v>
      </c>
      <c r="BE1539" s="21">
        <v>0.92700000000000005</v>
      </c>
      <c r="BF1539" s="21">
        <v>41.5</v>
      </c>
      <c r="BG1539">
        <v>1</v>
      </c>
      <c r="BH1539">
        <v>0</v>
      </c>
      <c r="BI1539">
        <v>0</v>
      </c>
      <c r="BJ1539">
        <v>0</v>
      </c>
      <c r="BK1539">
        <v>0</v>
      </c>
      <c r="BL1539" s="15">
        <v>0</v>
      </c>
      <c r="BM1539">
        <v>0</v>
      </c>
      <c r="BN1539">
        <v>0</v>
      </c>
      <c r="BO1539">
        <v>0</v>
      </c>
      <c r="BP1539" s="15">
        <v>1</v>
      </c>
      <c r="BQ1539">
        <v>0</v>
      </c>
      <c r="BR1539">
        <v>0</v>
      </c>
      <c r="BS1539" s="15">
        <v>0</v>
      </c>
      <c r="BT1539">
        <v>0</v>
      </c>
      <c r="BU1539">
        <v>0</v>
      </c>
      <c r="BV1539">
        <v>1</v>
      </c>
      <c r="BW1539">
        <v>1</v>
      </c>
      <c r="BX1539">
        <v>0</v>
      </c>
      <c r="BY1539">
        <v>0</v>
      </c>
      <c r="BZ1539">
        <v>1</v>
      </c>
      <c r="CA1539">
        <v>0</v>
      </c>
      <c r="CB1539">
        <v>0</v>
      </c>
      <c r="CC1539">
        <v>0</v>
      </c>
      <c r="CD1539">
        <v>1</v>
      </c>
      <c r="CE1539" s="15">
        <v>0</v>
      </c>
      <c r="CF1539">
        <v>1.02</v>
      </c>
      <c r="CG1539">
        <v>80</v>
      </c>
      <c r="CH1539">
        <v>1</v>
      </c>
      <c r="CI1539">
        <v>0</v>
      </c>
      <c r="CJ1539">
        <v>32</v>
      </c>
      <c r="CK1539" s="28" t="s">
        <v>80</v>
      </c>
    </row>
    <row r="1540" spans="1:89" x14ac:dyDescent="0.35">
      <c r="A1540">
        <v>1539</v>
      </c>
      <c r="B1540">
        <v>97</v>
      </c>
      <c r="C1540" s="21" t="s">
        <v>266</v>
      </c>
      <c r="D1540" s="11">
        <v>8.8205475295083602</v>
      </c>
      <c r="E1540" s="12">
        <v>0.1426219495799585</v>
      </c>
      <c r="F1540" s="7">
        <v>61.845652478360442</v>
      </c>
      <c r="G1540" s="8">
        <v>0</v>
      </c>
      <c r="H1540" s="9">
        <v>0</v>
      </c>
      <c r="I1540" s="9">
        <v>1</v>
      </c>
      <c r="J1540" s="9">
        <v>0</v>
      </c>
      <c r="K1540" s="9">
        <v>0</v>
      </c>
      <c r="L1540" s="8">
        <v>21251</v>
      </c>
      <c r="M1540" s="9">
        <v>21</v>
      </c>
      <c r="N1540" s="9">
        <f t="shared" si="267"/>
        <v>21229</v>
      </c>
      <c r="O1540" s="9">
        <f t="shared" si="268"/>
        <v>20</v>
      </c>
      <c r="P1540" s="7">
        <v>17</v>
      </c>
      <c r="Q1540" s="7">
        <f t="shared" si="264"/>
        <v>18.5</v>
      </c>
      <c r="R1540" s="9">
        <v>0</v>
      </c>
      <c r="S1540" s="9">
        <v>1</v>
      </c>
      <c r="T1540" s="9">
        <v>0</v>
      </c>
      <c r="U1540" s="9">
        <v>0</v>
      </c>
      <c r="V1540" s="9">
        <v>0</v>
      </c>
      <c r="W1540" s="25">
        <v>1</v>
      </c>
      <c r="X1540" s="9">
        <v>0</v>
      </c>
      <c r="Y1540" s="9">
        <v>0</v>
      </c>
      <c r="Z1540" s="25">
        <v>1</v>
      </c>
      <c r="AA1540" s="9">
        <v>0</v>
      </c>
      <c r="AB1540" s="25">
        <v>1</v>
      </c>
      <c r="AC1540" s="17">
        <v>2008</v>
      </c>
      <c r="AD1540" s="27">
        <v>0</v>
      </c>
      <c r="AE1540" s="27">
        <v>0</v>
      </c>
      <c r="AF1540" s="27">
        <f t="shared" si="265"/>
        <v>0.39900000000000002</v>
      </c>
      <c r="AG1540" s="34">
        <v>0.60099999999999998</v>
      </c>
      <c r="AH1540" s="33">
        <v>1</v>
      </c>
      <c r="AI1540" s="15">
        <v>0</v>
      </c>
      <c r="AJ1540" s="30">
        <f t="shared" si="266"/>
        <v>0.56000000000000005</v>
      </c>
      <c r="AK1540" s="31">
        <v>0.44</v>
      </c>
      <c r="AL1540" t="s">
        <v>87</v>
      </c>
      <c r="AM1540" s="31" t="s">
        <v>87</v>
      </c>
      <c r="AN1540">
        <v>0</v>
      </c>
      <c r="AO1540" s="15">
        <v>1</v>
      </c>
      <c r="AP1540" t="s">
        <v>87</v>
      </c>
      <c r="AQ1540" s="15" t="s">
        <v>87</v>
      </c>
      <c r="AR1540" s="15" t="s">
        <v>129</v>
      </c>
      <c r="AS1540">
        <v>1</v>
      </c>
      <c r="AT1540">
        <v>0</v>
      </c>
      <c r="AU1540">
        <v>0</v>
      </c>
      <c r="AV1540">
        <v>0</v>
      </c>
      <c r="AW1540">
        <v>0</v>
      </c>
      <c r="AX1540">
        <v>0</v>
      </c>
      <c r="AY1540" s="15">
        <v>0</v>
      </c>
      <c r="AZ1540">
        <v>1</v>
      </c>
      <c r="BA1540">
        <v>0</v>
      </c>
      <c r="BB1540" s="15">
        <v>0</v>
      </c>
      <c r="BC1540">
        <v>36129</v>
      </c>
      <c r="BD1540">
        <v>1343</v>
      </c>
      <c r="BE1540" s="21">
        <v>0.92700000000000005</v>
      </c>
      <c r="BF1540" s="21">
        <v>41.5</v>
      </c>
      <c r="BG1540">
        <v>1</v>
      </c>
      <c r="BH1540">
        <v>0</v>
      </c>
      <c r="BI1540">
        <v>0</v>
      </c>
      <c r="BJ1540">
        <v>0</v>
      </c>
      <c r="BK1540">
        <v>0</v>
      </c>
      <c r="BL1540" s="15">
        <v>0</v>
      </c>
      <c r="BM1540">
        <v>0</v>
      </c>
      <c r="BN1540">
        <v>0</v>
      </c>
      <c r="BO1540">
        <v>0</v>
      </c>
      <c r="BP1540" s="15">
        <v>1</v>
      </c>
      <c r="BQ1540">
        <v>0</v>
      </c>
      <c r="BR1540">
        <v>0</v>
      </c>
      <c r="BS1540" s="15">
        <v>0</v>
      </c>
      <c r="BT1540">
        <v>0</v>
      </c>
      <c r="BU1540">
        <v>0</v>
      </c>
      <c r="BV1540">
        <v>1</v>
      </c>
      <c r="BW1540">
        <v>1</v>
      </c>
      <c r="BX1540">
        <v>0</v>
      </c>
      <c r="BY1540">
        <v>0</v>
      </c>
      <c r="BZ1540">
        <v>1</v>
      </c>
      <c r="CA1540">
        <v>0</v>
      </c>
      <c r="CB1540">
        <v>0</v>
      </c>
      <c r="CC1540">
        <v>0</v>
      </c>
      <c r="CD1540">
        <v>1</v>
      </c>
      <c r="CE1540" s="15">
        <v>0</v>
      </c>
      <c r="CF1540">
        <v>1.02</v>
      </c>
      <c r="CG1540">
        <v>80</v>
      </c>
      <c r="CH1540">
        <v>1</v>
      </c>
      <c r="CI1540">
        <v>0</v>
      </c>
      <c r="CJ1540">
        <v>32</v>
      </c>
      <c r="CK1540" s="28" t="s">
        <v>80</v>
      </c>
    </row>
    <row r="1541" spans="1:89" x14ac:dyDescent="0.35">
      <c r="A1541">
        <v>1540</v>
      </c>
      <c r="B1541">
        <v>97</v>
      </c>
      <c r="C1541" s="21" t="s">
        <v>266</v>
      </c>
      <c r="D1541" s="11">
        <v>6.6227411407328907</v>
      </c>
      <c r="E1541" s="12">
        <v>0.1547499871418474</v>
      </c>
      <c r="F1541" s="7">
        <v>42.796392187498753</v>
      </c>
      <c r="G1541" s="8">
        <v>0</v>
      </c>
      <c r="H1541" s="9">
        <v>0</v>
      </c>
      <c r="I1541" s="9">
        <v>1</v>
      </c>
      <c r="J1541" s="9">
        <v>0</v>
      </c>
      <c r="K1541" s="9">
        <v>0</v>
      </c>
      <c r="L1541" s="8">
        <v>13725</v>
      </c>
      <c r="M1541" s="9">
        <v>21</v>
      </c>
      <c r="N1541" s="9">
        <f t="shared" si="267"/>
        <v>13703</v>
      </c>
      <c r="O1541" s="9">
        <f t="shared" si="268"/>
        <v>20</v>
      </c>
      <c r="P1541" s="7">
        <v>17</v>
      </c>
      <c r="Q1541" s="7">
        <f t="shared" si="264"/>
        <v>18.5</v>
      </c>
      <c r="R1541" s="9">
        <v>0</v>
      </c>
      <c r="S1541" s="9">
        <v>1</v>
      </c>
      <c r="T1541" s="9">
        <v>0</v>
      </c>
      <c r="U1541" s="9">
        <v>0</v>
      </c>
      <c r="V1541" s="9">
        <v>0</v>
      </c>
      <c r="W1541" s="25">
        <v>1</v>
      </c>
      <c r="X1541" s="9">
        <v>0</v>
      </c>
      <c r="Y1541" s="9">
        <v>0</v>
      </c>
      <c r="Z1541" s="25">
        <v>1</v>
      </c>
      <c r="AA1541" s="9">
        <v>0</v>
      </c>
      <c r="AB1541" s="25">
        <v>1</v>
      </c>
      <c r="AC1541" s="17">
        <v>1970</v>
      </c>
      <c r="AD1541" s="27">
        <v>0</v>
      </c>
      <c r="AE1541" s="27">
        <v>0</v>
      </c>
      <c r="AF1541" s="27">
        <f t="shared" si="265"/>
        <v>0.67799999999999994</v>
      </c>
      <c r="AG1541" s="34">
        <v>0.32200000000000001</v>
      </c>
      <c r="AH1541" s="33">
        <v>1</v>
      </c>
      <c r="AI1541" s="15">
        <v>0</v>
      </c>
      <c r="AJ1541" s="30">
        <f t="shared" si="266"/>
        <v>0.67199999999999993</v>
      </c>
      <c r="AK1541" s="31">
        <v>0.32800000000000001</v>
      </c>
      <c r="AL1541" t="s">
        <v>87</v>
      </c>
      <c r="AM1541" s="31" t="s">
        <v>87</v>
      </c>
      <c r="AN1541">
        <v>0</v>
      </c>
      <c r="AO1541" s="15">
        <v>1</v>
      </c>
      <c r="AP1541" t="s">
        <v>87</v>
      </c>
      <c r="AQ1541" s="15" t="s">
        <v>87</v>
      </c>
      <c r="AR1541" s="15" t="s">
        <v>129</v>
      </c>
      <c r="AS1541">
        <v>1</v>
      </c>
      <c r="AT1541">
        <v>0</v>
      </c>
      <c r="AU1541">
        <v>0</v>
      </c>
      <c r="AV1541">
        <v>0</v>
      </c>
      <c r="AW1541">
        <v>0</v>
      </c>
      <c r="AX1541">
        <v>0</v>
      </c>
      <c r="AY1541" s="15">
        <v>0</v>
      </c>
      <c r="AZ1541">
        <v>1</v>
      </c>
      <c r="BA1541">
        <v>0</v>
      </c>
      <c r="BB1541" s="15">
        <v>0</v>
      </c>
      <c r="BC1541">
        <v>15553</v>
      </c>
      <c r="BD1541">
        <v>1935</v>
      </c>
      <c r="BE1541" s="21">
        <v>0.89700000000000002</v>
      </c>
      <c r="BF1541" s="21">
        <v>41.5</v>
      </c>
      <c r="BG1541">
        <v>1</v>
      </c>
      <c r="BH1541">
        <v>0</v>
      </c>
      <c r="BI1541">
        <v>0</v>
      </c>
      <c r="BJ1541">
        <v>0</v>
      </c>
      <c r="BK1541">
        <v>0</v>
      </c>
      <c r="BL1541" s="15">
        <v>0</v>
      </c>
      <c r="BM1541">
        <v>0</v>
      </c>
      <c r="BN1541">
        <v>0</v>
      </c>
      <c r="BO1541">
        <v>0</v>
      </c>
      <c r="BP1541" s="15">
        <v>1</v>
      </c>
      <c r="BQ1541">
        <v>0</v>
      </c>
      <c r="BR1541">
        <v>0</v>
      </c>
      <c r="BS1541" s="15">
        <v>0</v>
      </c>
      <c r="BT1541">
        <v>0</v>
      </c>
      <c r="BU1541">
        <v>0</v>
      </c>
      <c r="BV1541">
        <v>1</v>
      </c>
      <c r="BW1541">
        <v>1</v>
      </c>
      <c r="BX1541">
        <v>0</v>
      </c>
      <c r="BY1541">
        <v>0</v>
      </c>
      <c r="BZ1541">
        <v>1</v>
      </c>
      <c r="CA1541">
        <v>0</v>
      </c>
      <c r="CB1541">
        <v>0</v>
      </c>
      <c r="CC1541">
        <v>0</v>
      </c>
      <c r="CD1541">
        <v>1</v>
      </c>
      <c r="CE1541" s="15">
        <v>0</v>
      </c>
      <c r="CF1541">
        <v>1.02</v>
      </c>
      <c r="CG1541">
        <v>80</v>
      </c>
      <c r="CH1541">
        <v>1</v>
      </c>
      <c r="CI1541">
        <v>0</v>
      </c>
      <c r="CJ1541">
        <v>32</v>
      </c>
      <c r="CK1541" s="28" t="s">
        <v>80</v>
      </c>
    </row>
    <row r="1542" spans="1:89" x14ac:dyDescent="0.35">
      <c r="A1542">
        <v>1541</v>
      </c>
      <c r="B1542">
        <v>97</v>
      </c>
      <c r="C1542" s="21" t="s">
        <v>266</v>
      </c>
      <c r="D1542" s="11">
        <v>6.1543947367277196</v>
      </c>
      <c r="E1542" s="12">
        <v>0.15749910198327549</v>
      </c>
      <c r="F1542" s="7">
        <v>39.075744935874241</v>
      </c>
      <c r="G1542" s="8">
        <v>0</v>
      </c>
      <c r="H1542" s="9">
        <v>0</v>
      </c>
      <c r="I1542" s="9">
        <v>1</v>
      </c>
      <c r="J1542" s="9">
        <v>0</v>
      </c>
      <c r="K1542" s="9">
        <v>0</v>
      </c>
      <c r="L1542" s="8">
        <v>17383</v>
      </c>
      <c r="M1542" s="9">
        <v>21</v>
      </c>
      <c r="N1542" s="9">
        <f t="shared" si="267"/>
        <v>17361</v>
      </c>
      <c r="O1542" s="9">
        <f t="shared" si="268"/>
        <v>20</v>
      </c>
      <c r="P1542" s="7">
        <v>17</v>
      </c>
      <c r="Q1542" s="7">
        <f t="shared" si="264"/>
        <v>18.5</v>
      </c>
      <c r="R1542" s="9">
        <v>0</v>
      </c>
      <c r="S1542" s="9">
        <v>1</v>
      </c>
      <c r="T1542" s="9">
        <v>0</v>
      </c>
      <c r="U1542" s="9">
        <v>0</v>
      </c>
      <c r="V1542" s="9">
        <v>0</v>
      </c>
      <c r="W1542" s="25">
        <v>1</v>
      </c>
      <c r="X1542" s="9">
        <v>0</v>
      </c>
      <c r="Y1542" s="9">
        <v>0</v>
      </c>
      <c r="Z1542" s="25">
        <v>1</v>
      </c>
      <c r="AA1542" s="9">
        <v>0</v>
      </c>
      <c r="AB1542" s="25">
        <v>1</v>
      </c>
      <c r="AC1542" s="17">
        <v>1980</v>
      </c>
      <c r="AD1542" s="27">
        <v>0</v>
      </c>
      <c r="AE1542" s="27">
        <v>0</v>
      </c>
      <c r="AF1542" s="27">
        <f t="shared" si="265"/>
        <v>0.61399999999999999</v>
      </c>
      <c r="AG1542" s="34">
        <v>0.38600000000000001</v>
      </c>
      <c r="AH1542" s="33">
        <v>1</v>
      </c>
      <c r="AI1542" s="15">
        <v>0</v>
      </c>
      <c r="AJ1542" s="30">
        <f t="shared" si="266"/>
        <v>0.61399999999999999</v>
      </c>
      <c r="AK1542" s="31">
        <v>0.38600000000000001</v>
      </c>
      <c r="AL1542" t="s">
        <v>87</v>
      </c>
      <c r="AM1542" s="31" t="s">
        <v>87</v>
      </c>
      <c r="AN1542">
        <v>0</v>
      </c>
      <c r="AO1542" s="15">
        <v>1</v>
      </c>
      <c r="AP1542" t="s">
        <v>87</v>
      </c>
      <c r="AQ1542" s="15" t="s">
        <v>87</v>
      </c>
      <c r="AR1542" s="15" t="s">
        <v>129</v>
      </c>
      <c r="AS1542">
        <v>1</v>
      </c>
      <c r="AT1542">
        <v>0</v>
      </c>
      <c r="AU1542">
        <v>0</v>
      </c>
      <c r="AV1542">
        <v>0</v>
      </c>
      <c r="AW1542">
        <v>0</v>
      </c>
      <c r="AX1542">
        <v>0</v>
      </c>
      <c r="AY1542" s="15">
        <v>0</v>
      </c>
      <c r="AZ1542">
        <v>1</v>
      </c>
      <c r="BA1542">
        <v>0</v>
      </c>
      <c r="BB1542" s="15">
        <v>0</v>
      </c>
      <c r="BC1542">
        <v>19291</v>
      </c>
      <c r="BD1542">
        <v>1766</v>
      </c>
      <c r="BE1542" s="21">
        <v>0.91900000000000004</v>
      </c>
      <c r="BF1542" s="21">
        <v>41.5</v>
      </c>
      <c r="BG1542">
        <v>1</v>
      </c>
      <c r="BH1542">
        <v>0</v>
      </c>
      <c r="BI1542">
        <v>0</v>
      </c>
      <c r="BJ1542">
        <v>0</v>
      </c>
      <c r="BK1542">
        <v>0</v>
      </c>
      <c r="BL1542" s="15">
        <v>0</v>
      </c>
      <c r="BM1542">
        <v>0</v>
      </c>
      <c r="BN1542">
        <v>0</v>
      </c>
      <c r="BO1542">
        <v>0</v>
      </c>
      <c r="BP1542" s="15">
        <v>1</v>
      </c>
      <c r="BQ1542">
        <v>0</v>
      </c>
      <c r="BR1542">
        <v>0</v>
      </c>
      <c r="BS1542" s="15">
        <v>0</v>
      </c>
      <c r="BT1542">
        <v>0</v>
      </c>
      <c r="BU1542">
        <v>0</v>
      </c>
      <c r="BV1542">
        <v>1</v>
      </c>
      <c r="BW1542">
        <v>1</v>
      </c>
      <c r="BX1542">
        <v>0</v>
      </c>
      <c r="BY1542">
        <v>0</v>
      </c>
      <c r="BZ1542">
        <v>1</v>
      </c>
      <c r="CA1542">
        <v>0</v>
      </c>
      <c r="CB1542">
        <v>0</v>
      </c>
      <c r="CC1542">
        <v>0</v>
      </c>
      <c r="CD1542">
        <v>1</v>
      </c>
      <c r="CE1542" s="15">
        <v>0</v>
      </c>
      <c r="CF1542">
        <v>1.02</v>
      </c>
      <c r="CG1542">
        <v>80</v>
      </c>
      <c r="CH1542">
        <v>1</v>
      </c>
      <c r="CI1542">
        <v>0</v>
      </c>
      <c r="CJ1542">
        <v>32</v>
      </c>
      <c r="CK1542" s="28" t="s">
        <v>80</v>
      </c>
    </row>
    <row r="1543" spans="1:89" x14ac:dyDescent="0.35">
      <c r="A1543">
        <v>1542</v>
      </c>
      <c r="B1543">
        <v>97</v>
      </c>
      <c r="C1543" s="21" t="s">
        <v>266</v>
      </c>
      <c r="D1543" s="11">
        <v>8.5337963812986963</v>
      </c>
      <c r="E1543" s="12">
        <v>0.1441351877573688</v>
      </c>
      <c r="F1543" s="7">
        <v>59.206891211493307</v>
      </c>
      <c r="G1543" s="8">
        <v>0</v>
      </c>
      <c r="H1543" s="9">
        <v>0</v>
      </c>
      <c r="I1543" s="9">
        <v>1</v>
      </c>
      <c r="J1543" s="9">
        <v>0</v>
      </c>
      <c r="K1543" s="9">
        <v>0</v>
      </c>
      <c r="L1543" s="8">
        <v>18849</v>
      </c>
      <c r="M1543" s="9">
        <v>21</v>
      </c>
      <c r="N1543" s="9">
        <f t="shared" si="267"/>
        <v>18827</v>
      </c>
      <c r="O1543" s="9">
        <f t="shared" si="268"/>
        <v>20</v>
      </c>
      <c r="P1543" s="7">
        <v>17</v>
      </c>
      <c r="Q1543" s="7">
        <f t="shared" si="264"/>
        <v>18.5</v>
      </c>
      <c r="R1543" s="9">
        <v>0</v>
      </c>
      <c r="S1543" s="9">
        <v>1</v>
      </c>
      <c r="T1543" s="9">
        <v>0</v>
      </c>
      <c r="U1543" s="9">
        <v>0</v>
      </c>
      <c r="V1543" s="9">
        <v>0</v>
      </c>
      <c r="W1543" s="25">
        <v>1</v>
      </c>
      <c r="X1543" s="9">
        <v>0</v>
      </c>
      <c r="Y1543" s="9">
        <v>0</v>
      </c>
      <c r="Z1543" s="25">
        <v>1</v>
      </c>
      <c r="AA1543" s="9">
        <v>0</v>
      </c>
      <c r="AB1543" s="25">
        <v>1</v>
      </c>
      <c r="AC1543" s="17">
        <v>1990</v>
      </c>
      <c r="AD1543" s="27">
        <v>0</v>
      </c>
      <c r="AE1543" s="27">
        <v>0</v>
      </c>
      <c r="AF1543" s="27">
        <f t="shared" si="265"/>
        <v>0.55600000000000005</v>
      </c>
      <c r="AG1543" s="34">
        <v>0.44400000000000001</v>
      </c>
      <c r="AH1543" s="33">
        <v>1</v>
      </c>
      <c r="AI1543" s="15">
        <v>0</v>
      </c>
      <c r="AJ1543" s="30">
        <f t="shared" si="266"/>
        <v>0.59099999999999997</v>
      </c>
      <c r="AK1543" s="31">
        <v>0.40899999999999997</v>
      </c>
      <c r="AL1543" t="s">
        <v>87</v>
      </c>
      <c r="AM1543" s="31" t="s">
        <v>87</v>
      </c>
      <c r="AN1543">
        <v>0</v>
      </c>
      <c r="AO1543" s="15">
        <v>1</v>
      </c>
      <c r="AP1543" t="s">
        <v>87</v>
      </c>
      <c r="AQ1543" s="15" t="s">
        <v>87</v>
      </c>
      <c r="AR1543" s="15" t="s">
        <v>129</v>
      </c>
      <c r="AS1543">
        <v>1</v>
      </c>
      <c r="AT1543">
        <v>0</v>
      </c>
      <c r="AU1543">
        <v>0</v>
      </c>
      <c r="AV1543">
        <v>0</v>
      </c>
      <c r="AW1543">
        <v>0</v>
      </c>
      <c r="AX1543">
        <v>0</v>
      </c>
      <c r="AY1543" s="15">
        <v>0</v>
      </c>
      <c r="AZ1543">
        <v>1</v>
      </c>
      <c r="BA1543">
        <v>0</v>
      </c>
      <c r="BB1543" s="15">
        <v>0</v>
      </c>
      <c r="BC1543">
        <v>24883</v>
      </c>
      <c r="BD1543">
        <v>1325</v>
      </c>
      <c r="BE1543" s="21">
        <v>0.92100000000000004</v>
      </c>
      <c r="BF1543" s="21">
        <v>41.5</v>
      </c>
      <c r="BG1543">
        <v>1</v>
      </c>
      <c r="BH1543">
        <v>0</v>
      </c>
      <c r="BI1543">
        <v>0</v>
      </c>
      <c r="BJ1543">
        <v>0</v>
      </c>
      <c r="BK1543">
        <v>0</v>
      </c>
      <c r="BL1543" s="15">
        <v>0</v>
      </c>
      <c r="BM1543">
        <v>0</v>
      </c>
      <c r="BN1543">
        <v>0</v>
      </c>
      <c r="BO1543">
        <v>0</v>
      </c>
      <c r="BP1543" s="15">
        <v>1</v>
      </c>
      <c r="BQ1543">
        <v>0</v>
      </c>
      <c r="BR1543">
        <v>0</v>
      </c>
      <c r="BS1543" s="15">
        <v>0</v>
      </c>
      <c r="BT1543">
        <v>0</v>
      </c>
      <c r="BU1543">
        <v>0</v>
      </c>
      <c r="BV1543">
        <v>1</v>
      </c>
      <c r="BW1543">
        <v>1</v>
      </c>
      <c r="BX1543">
        <v>0</v>
      </c>
      <c r="BY1543">
        <v>0</v>
      </c>
      <c r="BZ1543">
        <v>1</v>
      </c>
      <c r="CA1543">
        <v>0</v>
      </c>
      <c r="CB1543">
        <v>0</v>
      </c>
      <c r="CC1543">
        <v>0</v>
      </c>
      <c r="CD1543">
        <v>1</v>
      </c>
      <c r="CE1543" s="15">
        <v>0</v>
      </c>
      <c r="CF1543">
        <v>1.02</v>
      </c>
      <c r="CG1543">
        <v>80</v>
      </c>
      <c r="CH1543">
        <v>1</v>
      </c>
      <c r="CI1543">
        <v>0</v>
      </c>
      <c r="CJ1543">
        <v>32</v>
      </c>
      <c r="CK1543" s="28" t="s">
        <v>80</v>
      </c>
    </row>
    <row r="1544" spans="1:89" x14ac:dyDescent="0.35">
      <c r="A1544">
        <v>1543</v>
      </c>
      <c r="B1544">
        <v>97</v>
      </c>
      <c r="C1544" s="21" t="s">
        <v>266</v>
      </c>
      <c r="D1544" s="11">
        <v>9.8148273784176787</v>
      </c>
      <c r="E1544" s="12">
        <v>0.19253695470229781</v>
      </c>
      <c r="F1544" s="7">
        <v>50.976330199017873</v>
      </c>
      <c r="G1544" s="8">
        <v>0</v>
      </c>
      <c r="H1544" s="9">
        <v>0</v>
      </c>
      <c r="I1544" s="9">
        <v>1</v>
      </c>
      <c r="J1544" s="9">
        <v>0</v>
      </c>
      <c r="K1544" s="9">
        <v>0</v>
      </c>
      <c r="L1544" s="8">
        <v>13849</v>
      </c>
      <c r="M1544" s="9">
        <v>21</v>
      </c>
      <c r="N1544" s="9">
        <f t="shared" si="267"/>
        <v>13827</v>
      </c>
      <c r="O1544" s="9">
        <f t="shared" si="268"/>
        <v>20</v>
      </c>
      <c r="P1544" s="7">
        <v>17</v>
      </c>
      <c r="Q1544" s="7">
        <f t="shared" si="264"/>
        <v>18.5</v>
      </c>
      <c r="R1544" s="9">
        <v>0</v>
      </c>
      <c r="S1544" s="9">
        <v>1</v>
      </c>
      <c r="T1544" s="9">
        <v>0</v>
      </c>
      <c r="U1544" s="9">
        <v>0</v>
      </c>
      <c r="V1544" s="9">
        <v>0</v>
      </c>
      <c r="W1544" s="25">
        <v>1</v>
      </c>
      <c r="X1544" s="9">
        <v>0</v>
      </c>
      <c r="Y1544" s="9">
        <v>0</v>
      </c>
      <c r="Z1544" s="25">
        <v>1</v>
      </c>
      <c r="AA1544" s="9">
        <v>0</v>
      </c>
      <c r="AB1544" s="25">
        <v>1</v>
      </c>
      <c r="AC1544" s="17">
        <v>2000</v>
      </c>
      <c r="AD1544" s="27">
        <v>0</v>
      </c>
      <c r="AE1544" s="27">
        <v>0</v>
      </c>
      <c r="AF1544" s="27">
        <f t="shared" si="265"/>
        <v>0.46899999999999997</v>
      </c>
      <c r="AG1544" s="34">
        <v>0.53100000000000003</v>
      </c>
      <c r="AH1544" s="33">
        <v>1</v>
      </c>
      <c r="AI1544" s="15">
        <v>0</v>
      </c>
      <c r="AJ1544" s="30">
        <f t="shared" si="266"/>
        <v>0.57899999999999996</v>
      </c>
      <c r="AK1544" s="31">
        <v>0.42099999999999999</v>
      </c>
      <c r="AL1544" t="s">
        <v>87</v>
      </c>
      <c r="AM1544" s="31" t="s">
        <v>87</v>
      </c>
      <c r="AN1544">
        <v>0</v>
      </c>
      <c r="AO1544" s="15">
        <v>1</v>
      </c>
      <c r="AP1544" t="s">
        <v>87</v>
      </c>
      <c r="AQ1544" s="15" t="s">
        <v>87</v>
      </c>
      <c r="AR1544" s="15" t="s">
        <v>129</v>
      </c>
      <c r="AS1544">
        <v>1</v>
      </c>
      <c r="AT1544">
        <v>0</v>
      </c>
      <c r="AU1544">
        <v>0</v>
      </c>
      <c r="AV1544">
        <v>0</v>
      </c>
      <c r="AW1544">
        <v>0</v>
      </c>
      <c r="AX1544">
        <v>0</v>
      </c>
      <c r="AY1544" s="15">
        <v>0</v>
      </c>
      <c r="AZ1544">
        <v>1</v>
      </c>
      <c r="BA1544">
        <v>0</v>
      </c>
      <c r="BB1544" s="15">
        <v>0</v>
      </c>
      <c r="BC1544">
        <v>31669</v>
      </c>
      <c r="BD1544">
        <v>1404</v>
      </c>
      <c r="BE1544" s="21">
        <v>0.92700000000000005</v>
      </c>
      <c r="BF1544" s="21">
        <v>41.5</v>
      </c>
      <c r="BG1544">
        <v>1</v>
      </c>
      <c r="BH1544">
        <v>0</v>
      </c>
      <c r="BI1544">
        <v>0</v>
      </c>
      <c r="BJ1544">
        <v>0</v>
      </c>
      <c r="BK1544">
        <v>0</v>
      </c>
      <c r="BL1544" s="15">
        <v>0</v>
      </c>
      <c r="BM1544">
        <v>0</v>
      </c>
      <c r="BN1544">
        <v>0</v>
      </c>
      <c r="BO1544">
        <v>0</v>
      </c>
      <c r="BP1544" s="15">
        <v>1</v>
      </c>
      <c r="BQ1544">
        <v>0</v>
      </c>
      <c r="BR1544">
        <v>0</v>
      </c>
      <c r="BS1544" s="15">
        <v>0</v>
      </c>
      <c r="BT1544">
        <v>0</v>
      </c>
      <c r="BU1544">
        <v>0</v>
      </c>
      <c r="BV1544">
        <v>1</v>
      </c>
      <c r="BW1544">
        <v>1</v>
      </c>
      <c r="BX1544">
        <v>0</v>
      </c>
      <c r="BY1544">
        <v>0</v>
      </c>
      <c r="BZ1544">
        <v>1</v>
      </c>
      <c r="CA1544">
        <v>0</v>
      </c>
      <c r="CB1544">
        <v>0</v>
      </c>
      <c r="CC1544">
        <v>0</v>
      </c>
      <c r="CD1544">
        <v>1</v>
      </c>
      <c r="CE1544" s="15">
        <v>0</v>
      </c>
      <c r="CF1544">
        <v>1.02</v>
      </c>
      <c r="CG1544">
        <v>80</v>
      </c>
      <c r="CH1544">
        <v>1</v>
      </c>
      <c r="CI1544">
        <v>0</v>
      </c>
      <c r="CJ1544">
        <v>32</v>
      </c>
      <c r="CK1544" s="28" t="s">
        <v>80</v>
      </c>
    </row>
    <row r="1545" spans="1:89" x14ac:dyDescent="0.35">
      <c r="A1545">
        <v>1544</v>
      </c>
      <c r="B1545">
        <v>97</v>
      </c>
      <c r="C1545" s="21" t="s">
        <v>266</v>
      </c>
      <c r="D1545" s="11">
        <v>10.534229649286941</v>
      </c>
      <c r="E1545" s="12">
        <v>0.1607770613080538</v>
      </c>
      <c r="F1545" s="7">
        <v>65.520725180459891</v>
      </c>
      <c r="G1545" s="8">
        <v>0</v>
      </c>
      <c r="H1545" s="9">
        <v>0</v>
      </c>
      <c r="I1545" s="9">
        <v>1</v>
      </c>
      <c r="J1545" s="9">
        <v>0</v>
      </c>
      <c r="K1545" s="9">
        <v>0</v>
      </c>
      <c r="L1545" s="8">
        <v>21251</v>
      </c>
      <c r="M1545" s="9">
        <v>21</v>
      </c>
      <c r="N1545" s="9">
        <f t="shared" si="267"/>
        <v>21229</v>
      </c>
      <c r="O1545" s="9">
        <f t="shared" si="268"/>
        <v>20</v>
      </c>
      <c r="P1545" s="7">
        <v>17</v>
      </c>
      <c r="Q1545" s="7">
        <f t="shared" si="264"/>
        <v>18.5</v>
      </c>
      <c r="R1545" s="9">
        <v>0</v>
      </c>
      <c r="S1545" s="9">
        <v>1</v>
      </c>
      <c r="T1545" s="9">
        <v>0</v>
      </c>
      <c r="U1545" s="9">
        <v>0</v>
      </c>
      <c r="V1545" s="9">
        <v>0</v>
      </c>
      <c r="W1545" s="25">
        <v>1</v>
      </c>
      <c r="X1545" s="9">
        <v>0</v>
      </c>
      <c r="Y1545" s="9">
        <v>0</v>
      </c>
      <c r="Z1545" s="25">
        <v>1</v>
      </c>
      <c r="AA1545" s="9">
        <v>0</v>
      </c>
      <c r="AB1545" s="25">
        <v>1</v>
      </c>
      <c r="AC1545" s="17">
        <v>2008</v>
      </c>
      <c r="AD1545" s="27">
        <v>0</v>
      </c>
      <c r="AE1545" s="27">
        <v>0</v>
      </c>
      <c r="AF1545" s="27">
        <f t="shared" si="265"/>
        <v>0.39900000000000002</v>
      </c>
      <c r="AG1545" s="34">
        <v>0.60099999999999998</v>
      </c>
      <c r="AH1545" s="33">
        <v>1</v>
      </c>
      <c r="AI1545" s="15">
        <v>0</v>
      </c>
      <c r="AJ1545" s="30">
        <f t="shared" si="266"/>
        <v>0.56000000000000005</v>
      </c>
      <c r="AK1545" s="31">
        <v>0.44</v>
      </c>
      <c r="AL1545" t="s">
        <v>87</v>
      </c>
      <c r="AM1545" s="31" t="s">
        <v>87</v>
      </c>
      <c r="AN1545">
        <v>0</v>
      </c>
      <c r="AO1545" s="15">
        <v>1</v>
      </c>
      <c r="AP1545" t="s">
        <v>87</v>
      </c>
      <c r="AQ1545" s="15" t="s">
        <v>87</v>
      </c>
      <c r="AR1545" s="15" t="s">
        <v>129</v>
      </c>
      <c r="AS1545">
        <v>1</v>
      </c>
      <c r="AT1545">
        <v>0</v>
      </c>
      <c r="AU1545">
        <v>0</v>
      </c>
      <c r="AV1545">
        <v>0</v>
      </c>
      <c r="AW1545">
        <v>0</v>
      </c>
      <c r="AX1545">
        <v>0</v>
      </c>
      <c r="AY1545" s="15">
        <v>0</v>
      </c>
      <c r="AZ1545">
        <v>1</v>
      </c>
      <c r="BA1545">
        <v>0</v>
      </c>
      <c r="BB1545" s="15">
        <v>0</v>
      </c>
      <c r="BC1545">
        <v>36129</v>
      </c>
      <c r="BD1545">
        <v>1343</v>
      </c>
      <c r="BE1545" s="21">
        <v>0.92700000000000005</v>
      </c>
      <c r="BF1545" s="21">
        <v>41.5</v>
      </c>
      <c r="BG1545">
        <v>1</v>
      </c>
      <c r="BH1545">
        <v>0</v>
      </c>
      <c r="BI1545">
        <v>0</v>
      </c>
      <c r="BJ1545">
        <v>0</v>
      </c>
      <c r="BK1545">
        <v>0</v>
      </c>
      <c r="BL1545" s="15">
        <v>0</v>
      </c>
      <c r="BM1545">
        <v>0</v>
      </c>
      <c r="BN1545">
        <v>0</v>
      </c>
      <c r="BO1545">
        <v>0</v>
      </c>
      <c r="BP1545" s="15">
        <v>1</v>
      </c>
      <c r="BQ1545">
        <v>0</v>
      </c>
      <c r="BR1545">
        <v>0</v>
      </c>
      <c r="BS1545" s="15">
        <v>0</v>
      </c>
      <c r="BT1545">
        <v>0</v>
      </c>
      <c r="BU1545">
        <v>0</v>
      </c>
      <c r="BV1545">
        <v>1</v>
      </c>
      <c r="BW1545">
        <v>1</v>
      </c>
      <c r="BX1545">
        <v>0</v>
      </c>
      <c r="BY1545">
        <v>0</v>
      </c>
      <c r="BZ1545">
        <v>1</v>
      </c>
      <c r="CA1545">
        <v>0</v>
      </c>
      <c r="CB1545">
        <v>0</v>
      </c>
      <c r="CC1545">
        <v>0</v>
      </c>
      <c r="CD1545">
        <v>1</v>
      </c>
      <c r="CE1545" s="15">
        <v>0</v>
      </c>
      <c r="CF1545">
        <v>1.02</v>
      </c>
      <c r="CG1545">
        <v>80</v>
      </c>
      <c r="CH1545">
        <v>1</v>
      </c>
      <c r="CI1545">
        <v>0</v>
      </c>
      <c r="CJ1545">
        <v>32</v>
      </c>
      <c r="CK1545" s="28" t="s">
        <v>80</v>
      </c>
    </row>
    <row r="1546" spans="1:89" x14ac:dyDescent="0.35">
      <c r="A1546">
        <v>1545</v>
      </c>
      <c r="B1546">
        <v>97</v>
      </c>
      <c r="C1546" s="21" t="s">
        <v>266</v>
      </c>
      <c r="D1546" s="11">
        <v>6.5917731595733553</v>
      </c>
      <c r="E1546" s="12">
        <v>0.15492990284821709</v>
      </c>
      <c r="F1546" s="7">
        <v>42.546810127617753</v>
      </c>
      <c r="G1546" s="8">
        <v>0</v>
      </c>
      <c r="H1546" s="9">
        <v>0</v>
      </c>
      <c r="I1546" s="9">
        <v>1</v>
      </c>
      <c r="J1546" s="9">
        <v>0</v>
      </c>
      <c r="K1546" s="9">
        <v>0</v>
      </c>
      <c r="L1546" s="8">
        <v>13725</v>
      </c>
      <c r="M1546" s="9">
        <v>21</v>
      </c>
      <c r="N1546" s="9">
        <f t="shared" si="267"/>
        <v>13703</v>
      </c>
      <c r="O1546" s="9">
        <f t="shared" si="268"/>
        <v>20</v>
      </c>
      <c r="P1546" s="7">
        <v>17</v>
      </c>
      <c r="Q1546" s="7">
        <f t="shared" si="264"/>
        <v>18.5</v>
      </c>
      <c r="R1546" s="9">
        <v>0</v>
      </c>
      <c r="S1546" s="9">
        <v>1</v>
      </c>
      <c r="T1546" s="9">
        <v>0</v>
      </c>
      <c r="U1546" s="9">
        <v>0</v>
      </c>
      <c r="V1546" s="9">
        <v>0</v>
      </c>
      <c r="W1546" s="25">
        <v>1</v>
      </c>
      <c r="X1546" s="9">
        <v>0</v>
      </c>
      <c r="Y1546" s="9">
        <v>0</v>
      </c>
      <c r="Z1546" s="25">
        <v>1</v>
      </c>
      <c r="AA1546" s="9">
        <v>0</v>
      </c>
      <c r="AB1546" s="25">
        <v>1</v>
      </c>
      <c r="AC1546" s="17">
        <v>1970</v>
      </c>
      <c r="AD1546" s="27">
        <v>0</v>
      </c>
      <c r="AE1546" s="27">
        <v>0</v>
      </c>
      <c r="AF1546" s="27">
        <f t="shared" si="265"/>
        <v>0.67799999999999994</v>
      </c>
      <c r="AG1546" s="34">
        <v>0.32200000000000001</v>
      </c>
      <c r="AH1546" s="33">
        <v>1</v>
      </c>
      <c r="AI1546" s="15">
        <v>0</v>
      </c>
      <c r="AJ1546" s="30">
        <f t="shared" si="266"/>
        <v>0.67199999999999993</v>
      </c>
      <c r="AK1546" s="31">
        <v>0.32800000000000001</v>
      </c>
      <c r="AL1546" t="s">
        <v>87</v>
      </c>
      <c r="AM1546" s="31" t="s">
        <v>87</v>
      </c>
      <c r="AN1546">
        <v>0</v>
      </c>
      <c r="AO1546" s="15">
        <v>1</v>
      </c>
      <c r="AP1546" t="s">
        <v>87</v>
      </c>
      <c r="AQ1546" s="15" t="s">
        <v>87</v>
      </c>
      <c r="AR1546" s="15" t="s">
        <v>129</v>
      </c>
      <c r="AS1546">
        <v>1</v>
      </c>
      <c r="AT1546">
        <v>0</v>
      </c>
      <c r="AU1546">
        <v>0</v>
      </c>
      <c r="AV1546">
        <v>0</v>
      </c>
      <c r="AW1546">
        <v>0</v>
      </c>
      <c r="AX1546">
        <v>0</v>
      </c>
      <c r="AY1546" s="15">
        <v>0</v>
      </c>
      <c r="AZ1546">
        <v>1</v>
      </c>
      <c r="BA1546">
        <v>0</v>
      </c>
      <c r="BB1546" s="15">
        <v>0</v>
      </c>
      <c r="BC1546">
        <v>15553</v>
      </c>
      <c r="BD1546">
        <v>1935</v>
      </c>
      <c r="BE1546" s="21">
        <v>0.89700000000000002</v>
      </c>
      <c r="BF1546" s="21">
        <v>41.5</v>
      </c>
      <c r="BG1546">
        <v>1</v>
      </c>
      <c r="BH1546">
        <v>0</v>
      </c>
      <c r="BI1546">
        <v>0</v>
      </c>
      <c r="BJ1546">
        <v>0</v>
      </c>
      <c r="BK1546">
        <v>0</v>
      </c>
      <c r="BL1546" s="15">
        <v>0</v>
      </c>
      <c r="BM1546">
        <v>0</v>
      </c>
      <c r="BN1546">
        <v>0</v>
      </c>
      <c r="BO1546">
        <v>0</v>
      </c>
      <c r="BP1546" s="15">
        <v>1</v>
      </c>
      <c r="BQ1546">
        <v>0</v>
      </c>
      <c r="BR1546">
        <v>0</v>
      </c>
      <c r="BS1546" s="15">
        <v>0</v>
      </c>
      <c r="BT1546">
        <v>0</v>
      </c>
      <c r="BU1546">
        <v>0</v>
      </c>
      <c r="BV1546">
        <v>1</v>
      </c>
      <c r="BW1546">
        <v>1</v>
      </c>
      <c r="BX1546">
        <v>0</v>
      </c>
      <c r="BY1546">
        <v>0</v>
      </c>
      <c r="BZ1546">
        <v>1</v>
      </c>
      <c r="CA1546">
        <v>0</v>
      </c>
      <c r="CB1546">
        <v>0</v>
      </c>
      <c r="CC1546">
        <v>0</v>
      </c>
      <c r="CD1546">
        <v>1</v>
      </c>
      <c r="CE1546" s="15">
        <v>0</v>
      </c>
      <c r="CF1546">
        <v>1.02</v>
      </c>
      <c r="CG1546">
        <v>80</v>
      </c>
      <c r="CH1546">
        <v>1</v>
      </c>
      <c r="CI1546">
        <v>0</v>
      </c>
      <c r="CJ1546">
        <v>32</v>
      </c>
      <c r="CK1546" s="28" t="s">
        <v>80</v>
      </c>
    </row>
    <row r="1547" spans="1:89" x14ac:dyDescent="0.35">
      <c r="A1547">
        <v>1546</v>
      </c>
      <c r="B1547">
        <v>97</v>
      </c>
      <c r="C1547" s="21" t="s">
        <v>266</v>
      </c>
      <c r="D1547" s="11">
        <v>6.0280952775362504</v>
      </c>
      <c r="E1547" s="12">
        <v>0.1424257996265412</v>
      </c>
      <c r="F1547" s="7">
        <v>42.324461532550217</v>
      </c>
      <c r="G1547" s="8">
        <v>0</v>
      </c>
      <c r="H1547" s="9">
        <v>0</v>
      </c>
      <c r="I1547" s="9">
        <v>1</v>
      </c>
      <c r="J1547" s="9">
        <v>0</v>
      </c>
      <c r="K1547" s="9">
        <v>0</v>
      </c>
      <c r="L1547" s="8">
        <v>17383</v>
      </c>
      <c r="M1547" s="9">
        <v>21</v>
      </c>
      <c r="N1547" s="9">
        <f t="shared" si="267"/>
        <v>17361</v>
      </c>
      <c r="O1547" s="9">
        <f t="shared" si="268"/>
        <v>20</v>
      </c>
      <c r="P1547" s="7">
        <v>17</v>
      </c>
      <c r="Q1547" s="7">
        <f t="shared" si="264"/>
        <v>18.5</v>
      </c>
      <c r="R1547" s="9">
        <v>0</v>
      </c>
      <c r="S1547" s="9">
        <v>1</v>
      </c>
      <c r="T1547" s="9">
        <v>0</v>
      </c>
      <c r="U1547" s="9">
        <v>0</v>
      </c>
      <c r="V1547" s="9">
        <v>0</v>
      </c>
      <c r="W1547" s="25">
        <v>1</v>
      </c>
      <c r="X1547" s="9">
        <v>0</v>
      </c>
      <c r="Y1547" s="9">
        <v>0</v>
      </c>
      <c r="Z1547" s="25">
        <v>1</v>
      </c>
      <c r="AA1547" s="9">
        <v>0</v>
      </c>
      <c r="AB1547" s="25">
        <v>1</v>
      </c>
      <c r="AC1547" s="17">
        <v>1980</v>
      </c>
      <c r="AD1547" s="27">
        <v>0</v>
      </c>
      <c r="AE1547" s="27">
        <v>0</v>
      </c>
      <c r="AF1547" s="27">
        <f t="shared" si="265"/>
        <v>0.61399999999999999</v>
      </c>
      <c r="AG1547" s="34">
        <v>0.38600000000000001</v>
      </c>
      <c r="AH1547" s="33">
        <v>1</v>
      </c>
      <c r="AI1547" s="15">
        <v>0</v>
      </c>
      <c r="AJ1547" s="30">
        <f t="shared" si="266"/>
        <v>0.61399999999999999</v>
      </c>
      <c r="AK1547" s="31">
        <v>0.38600000000000001</v>
      </c>
      <c r="AL1547" t="s">
        <v>87</v>
      </c>
      <c r="AM1547" s="31" t="s">
        <v>87</v>
      </c>
      <c r="AN1547">
        <v>0</v>
      </c>
      <c r="AO1547" s="15">
        <v>1</v>
      </c>
      <c r="AP1547" t="s">
        <v>87</v>
      </c>
      <c r="AQ1547" s="15" t="s">
        <v>87</v>
      </c>
      <c r="AR1547" s="15" t="s">
        <v>129</v>
      </c>
      <c r="AS1547">
        <v>1</v>
      </c>
      <c r="AT1547">
        <v>0</v>
      </c>
      <c r="AU1547">
        <v>0</v>
      </c>
      <c r="AV1547">
        <v>0</v>
      </c>
      <c r="AW1547">
        <v>0</v>
      </c>
      <c r="AX1547">
        <v>0</v>
      </c>
      <c r="AY1547" s="15">
        <v>0</v>
      </c>
      <c r="AZ1547">
        <v>1</v>
      </c>
      <c r="BA1547">
        <v>0</v>
      </c>
      <c r="BB1547" s="15">
        <v>0</v>
      </c>
      <c r="BC1547">
        <v>19291</v>
      </c>
      <c r="BD1547">
        <v>1766</v>
      </c>
      <c r="BE1547" s="21">
        <v>0.91900000000000004</v>
      </c>
      <c r="BF1547" s="21">
        <v>41.5</v>
      </c>
      <c r="BG1547">
        <v>1</v>
      </c>
      <c r="BH1547">
        <v>0</v>
      </c>
      <c r="BI1547">
        <v>0</v>
      </c>
      <c r="BJ1547">
        <v>0</v>
      </c>
      <c r="BK1547">
        <v>0</v>
      </c>
      <c r="BL1547" s="15">
        <v>0</v>
      </c>
      <c r="BM1547">
        <v>0</v>
      </c>
      <c r="BN1547">
        <v>0</v>
      </c>
      <c r="BO1547">
        <v>0</v>
      </c>
      <c r="BP1547" s="15">
        <v>1</v>
      </c>
      <c r="BQ1547">
        <v>0</v>
      </c>
      <c r="BR1547">
        <v>0</v>
      </c>
      <c r="BS1547" s="15">
        <v>0</v>
      </c>
      <c r="BT1547">
        <v>0</v>
      </c>
      <c r="BU1547">
        <v>0</v>
      </c>
      <c r="BV1547">
        <v>1</v>
      </c>
      <c r="BW1547">
        <v>1</v>
      </c>
      <c r="BX1547">
        <v>0</v>
      </c>
      <c r="BY1547">
        <v>0</v>
      </c>
      <c r="BZ1547">
        <v>1</v>
      </c>
      <c r="CA1547">
        <v>0</v>
      </c>
      <c r="CB1547">
        <v>0</v>
      </c>
      <c r="CC1547">
        <v>0</v>
      </c>
      <c r="CD1547">
        <v>1</v>
      </c>
      <c r="CE1547" s="15">
        <v>0</v>
      </c>
      <c r="CF1547">
        <v>1.02</v>
      </c>
      <c r="CG1547">
        <v>80</v>
      </c>
      <c r="CH1547">
        <v>1</v>
      </c>
      <c r="CI1547">
        <v>0</v>
      </c>
      <c r="CJ1547">
        <v>32</v>
      </c>
      <c r="CK1547" s="28" t="s">
        <v>80</v>
      </c>
    </row>
    <row r="1548" spans="1:89" x14ac:dyDescent="0.35">
      <c r="A1548">
        <v>1547</v>
      </c>
      <c r="B1548">
        <v>97</v>
      </c>
      <c r="C1548" s="21" t="s">
        <v>266</v>
      </c>
      <c r="D1548" s="11">
        <v>8.4037635041231731</v>
      </c>
      <c r="E1548" s="12">
        <v>0.14482800735353801</v>
      </c>
      <c r="F1548" s="7">
        <v>58.025817365620753</v>
      </c>
      <c r="G1548" s="8">
        <v>0</v>
      </c>
      <c r="H1548" s="9">
        <v>0</v>
      </c>
      <c r="I1548" s="9">
        <v>1</v>
      </c>
      <c r="J1548" s="9">
        <v>0</v>
      </c>
      <c r="K1548" s="9">
        <v>0</v>
      </c>
      <c r="L1548" s="8">
        <v>18849</v>
      </c>
      <c r="M1548" s="9">
        <v>21</v>
      </c>
      <c r="N1548" s="9">
        <f t="shared" si="267"/>
        <v>18827</v>
      </c>
      <c r="O1548" s="9">
        <f t="shared" si="268"/>
        <v>20</v>
      </c>
      <c r="P1548" s="7">
        <v>17</v>
      </c>
      <c r="Q1548" s="7">
        <f t="shared" si="264"/>
        <v>18.5</v>
      </c>
      <c r="R1548" s="9">
        <v>0</v>
      </c>
      <c r="S1548" s="9">
        <v>1</v>
      </c>
      <c r="T1548" s="9">
        <v>0</v>
      </c>
      <c r="U1548" s="9">
        <v>0</v>
      </c>
      <c r="V1548" s="9">
        <v>0</v>
      </c>
      <c r="W1548" s="25">
        <v>1</v>
      </c>
      <c r="X1548" s="9">
        <v>0</v>
      </c>
      <c r="Y1548" s="9">
        <v>0</v>
      </c>
      <c r="Z1548" s="25">
        <v>1</v>
      </c>
      <c r="AA1548" s="9">
        <v>0</v>
      </c>
      <c r="AB1548" s="25">
        <v>1</v>
      </c>
      <c r="AC1548" s="17">
        <v>1990</v>
      </c>
      <c r="AD1548" s="27">
        <v>0</v>
      </c>
      <c r="AE1548" s="27">
        <v>0</v>
      </c>
      <c r="AF1548" s="27">
        <f t="shared" si="265"/>
        <v>0.55600000000000005</v>
      </c>
      <c r="AG1548" s="34">
        <v>0.44400000000000001</v>
      </c>
      <c r="AH1548" s="33">
        <v>1</v>
      </c>
      <c r="AI1548" s="15">
        <v>0</v>
      </c>
      <c r="AJ1548" s="30">
        <f t="shared" si="266"/>
        <v>0.59099999999999997</v>
      </c>
      <c r="AK1548" s="31">
        <v>0.40899999999999997</v>
      </c>
      <c r="AL1548" t="s">
        <v>87</v>
      </c>
      <c r="AM1548" s="31" t="s">
        <v>87</v>
      </c>
      <c r="AN1548">
        <v>0</v>
      </c>
      <c r="AO1548" s="15">
        <v>1</v>
      </c>
      <c r="AP1548" t="s">
        <v>87</v>
      </c>
      <c r="AQ1548" s="15" t="s">
        <v>87</v>
      </c>
      <c r="AR1548" s="15" t="s">
        <v>129</v>
      </c>
      <c r="AS1548">
        <v>1</v>
      </c>
      <c r="AT1548">
        <v>0</v>
      </c>
      <c r="AU1548">
        <v>0</v>
      </c>
      <c r="AV1548">
        <v>0</v>
      </c>
      <c r="AW1548">
        <v>0</v>
      </c>
      <c r="AX1548">
        <v>0</v>
      </c>
      <c r="AY1548" s="15">
        <v>0</v>
      </c>
      <c r="AZ1548">
        <v>1</v>
      </c>
      <c r="BA1548">
        <v>0</v>
      </c>
      <c r="BB1548" s="15">
        <v>0</v>
      </c>
      <c r="BC1548">
        <v>24883</v>
      </c>
      <c r="BD1548">
        <v>1325</v>
      </c>
      <c r="BE1548" s="21">
        <v>0.92100000000000004</v>
      </c>
      <c r="BF1548" s="21">
        <v>41.5</v>
      </c>
      <c r="BG1548">
        <v>1</v>
      </c>
      <c r="BH1548">
        <v>0</v>
      </c>
      <c r="BI1548">
        <v>0</v>
      </c>
      <c r="BJ1548">
        <v>0</v>
      </c>
      <c r="BK1548">
        <v>0</v>
      </c>
      <c r="BL1548" s="15">
        <v>0</v>
      </c>
      <c r="BM1548">
        <v>0</v>
      </c>
      <c r="BN1548">
        <v>0</v>
      </c>
      <c r="BO1548">
        <v>0</v>
      </c>
      <c r="BP1548" s="15">
        <v>1</v>
      </c>
      <c r="BQ1548">
        <v>0</v>
      </c>
      <c r="BR1548">
        <v>0</v>
      </c>
      <c r="BS1548" s="15">
        <v>0</v>
      </c>
      <c r="BT1548">
        <v>0</v>
      </c>
      <c r="BU1548">
        <v>0</v>
      </c>
      <c r="BV1548">
        <v>1</v>
      </c>
      <c r="BW1548">
        <v>1</v>
      </c>
      <c r="BX1548">
        <v>0</v>
      </c>
      <c r="BY1548">
        <v>0</v>
      </c>
      <c r="BZ1548">
        <v>1</v>
      </c>
      <c r="CA1548">
        <v>0</v>
      </c>
      <c r="CB1548">
        <v>0</v>
      </c>
      <c r="CC1548">
        <v>0</v>
      </c>
      <c r="CD1548">
        <v>1</v>
      </c>
      <c r="CE1548" s="15">
        <v>0</v>
      </c>
      <c r="CF1548">
        <v>1.02</v>
      </c>
      <c r="CG1548">
        <v>80</v>
      </c>
      <c r="CH1548">
        <v>1</v>
      </c>
      <c r="CI1548">
        <v>0</v>
      </c>
      <c r="CJ1548">
        <v>32</v>
      </c>
      <c r="CK1548" s="28" t="s">
        <v>80</v>
      </c>
    </row>
    <row r="1549" spans="1:89" x14ac:dyDescent="0.35">
      <c r="A1549">
        <v>1548</v>
      </c>
      <c r="B1549">
        <v>97</v>
      </c>
      <c r="C1549" s="21" t="s">
        <v>266</v>
      </c>
      <c r="D1549" s="11">
        <v>9.5938979837850944</v>
      </c>
      <c r="E1549" s="12">
        <v>0.1802303192649217</v>
      </c>
      <c r="F1549" s="7">
        <v>53.231321028083862</v>
      </c>
      <c r="G1549" s="8">
        <v>0</v>
      </c>
      <c r="H1549" s="9">
        <v>0</v>
      </c>
      <c r="I1549" s="9">
        <v>1</v>
      </c>
      <c r="J1549" s="9">
        <v>0</v>
      </c>
      <c r="K1549" s="9">
        <v>0</v>
      </c>
      <c r="L1549" s="8">
        <v>13849</v>
      </c>
      <c r="M1549" s="9">
        <v>21</v>
      </c>
      <c r="N1549" s="9">
        <f t="shared" si="267"/>
        <v>13827</v>
      </c>
      <c r="O1549" s="9">
        <f t="shared" si="268"/>
        <v>20</v>
      </c>
      <c r="P1549" s="7">
        <v>17</v>
      </c>
      <c r="Q1549" s="7">
        <f t="shared" si="264"/>
        <v>18.5</v>
      </c>
      <c r="R1549" s="9">
        <v>0</v>
      </c>
      <c r="S1549" s="9">
        <v>1</v>
      </c>
      <c r="T1549" s="9">
        <v>0</v>
      </c>
      <c r="U1549" s="9">
        <v>0</v>
      </c>
      <c r="V1549" s="9">
        <v>0</v>
      </c>
      <c r="W1549" s="25">
        <v>1</v>
      </c>
      <c r="X1549" s="9">
        <v>0</v>
      </c>
      <c r="Y1549" s="9">
        <v>0</v>
      </c>
      <c r="Z1549" s="25">
        <v>1</v>
      </c>
      <c r="AA1549" s="9">
        <v>0</v>
      </c>
      <c r="AB1549" s="25">
        <v>1</v>
      </c>
      <c r="AC1549" s="17">
        <v>2000</v>
      </c>
      <c r="AD1549" s="27">
        <v>0</v>
      </c>
      <c r="AE1549" s="27">
        <v>0</v>
      </c>
      <c r="AF1549" s="27">
        <f t="shared" si="265"/>
        <v>0.46899999999999997</v>
      </c>
      <c r="AG1549" s="34">
        <v>0.53100000000000003</v>
      </c>
      <c r="AH1549" s="33">
        <v>1</v>
      </c>
      <c r="AI1549" s="15">
        <v>0</v>
      </c>
      <c r="AJ1549" s="30">
        <f t="shared" si="266"/>
        <v>0.57899999999999996</v>
      </c>
      <c r="AK1549" s="31">
        <v>0.42099999999999999</v>
      </c>
      <c r="AL1549" t="s">
        <v>87</v>
      </c>
      <c r="AM1549" s="31" t="s">
        <v>87</v>
      </c>
      <c r="AN1549">
        <v>0</v>
      </c>
      <c r="AO1549" s="15">
        <v>1</v>
      </c>
      <c r="AP1549" t="s">
        <v>87</v>
      </c>
      <c r="AQ1549" s="15" t="s">
        <v>87</v>
      </c>
      <c r="AR1549" s="15" t="s">
        <v>129</v>
      </c>
      <c r="AS1549">
        <v>1</v>
      </c>
      <c r="AT1549">
        <v>0</v>
      </c>
      <c r="AU1549">
        <v>0</v>
      </c>
      <c r="AV1549">
        <v>0</v>
      </c>
      <c r="AW1549">
        <v>0</v>
      </c>
      <c r="AX1549">
        <v>0</v>
      </c>
      <c r="AY1549" s="15">
        <v>0</v>
      </c>
      <c r="AZ1549">
        <v>1</v>
      </c>
      <c r="BA1549">
        <v>0</v>
      </c>
      <c r="BB1549" s="15">
        <v>0</v>
      </c>
      <c r="BC1549">
        <v>31669</v>
      </c>
      <c r="BD1549">
        <v>1404</v>
      </c>
      <c r="BE1549" s="21">
        <v>0.92700000000000005</v>
      </c>
      <c r="BF1549" s="21">
        <v>41.5</v>
      </c>
      <c r="BG1549">
        <v>1</v>
      </c>
      <c r="BH1549">
        <v>0</v>
      </c>
      <c r="BI1549">
        <v>0</v>
      </c>
      <c r="BJ1549">
        <v>0</v>
      </c>
      <c r="BK1549">
        <v>0</v>
      </c>
      <c r="BL1549" s="15">
        <v>0</v>
      </c>
      <c r="BM1549">
        <v>0</v>
      </c>
      <c r="BN1549">
        <v>0</v>
      </c>
      <c r="BO1549">
        <v>0</v>
      </c>
      <c r="BP1549" s="15">
        <v>1</v>
      </c>
      <c r="BQ1549">
        <v>0</v>
      </c>
      <c r="BR1549">
        <v>0</v>
      </c>
      <c r="BS1549" s="15">
        <v>0</v>
      </c>
      <c r="BT1549">
        <v>0</v>
      </c>
      <c r="BU1549">
        <v>0</v>
      </c>
      <c r="BV1549">
        <v>1</v>
      </c>
      <c r="BW1549">
        <v>1</v>
      </c>
      <c r="BX1549">
        <v>0</v>
      </c>
      <c r="BY1549">
        <v>0</v>
      </c>
      <c r="BZ1549">
        <v>1</v>
      </c>
      <c r="CA1549">
        <v>0</v>
      </c>
      <c r="CB1549">
        <v>0</v>
      </c>
      <c r="CC1549">
        <v>0</v>
      </c>
      <c r="CD1549">
        <v>1</v>
      </c>
      <c r="CE1549" s="15">
        <v>0</v>
      </c>
      <c r="CF1549">
        <v>1.02</v>
      </c>
      <c r="CG1549">
        <v>80</v>
      </c>
      <c r="CH1549">
        <v>1</v>
      </c>
      <c r="CI1549">
        <v>0</v>
      </c>
      <c r="CJ1549">
        <v>32</v>
      </c>
      <c r="CK1549" s="28" t="s">
        <v>80</v>
      </c>
    </row>
    <row r="1550" spans="1:89" x14ac:dyDescent="0.35">
      <c r="A1550">
        <v>1549</v>
      </c>
      <c r="B1550">
        <v>97</v>
      </c>
      <c r="C1550" s="21" t="s">
        <v>266</v>
      </c>
      <c r="D1550" s="11">
        <v>10.372982821504889</v>
      </c>
      <c r="E1550" s="12">
        <v>0.1617186561487251</v>
      </c>
      <c r="F1550" s="7">
        <v>64.142153221736805</v>
      </c>
      <c r="G1550" s="8">
        <v>0</v>
      </c>
      <c r="H1550" s="9">
        <v>0</v>
      </c>
      <c r="I1550" s="9">
        <v>1</v>
      </c>
      <c r="J1550" s="9">
        <v>0</v>
      </c>
      <c r="K1550" s="9">
        <v>0</v>
      </c>
      <c r="L1550" s="8">
        <v>21251</v>
      </c>
      <c r="M1550" s="9">
        <v>21</v>
      </c>
      <c r="N1550" s="9">
        <f t="shared" si="267"/>
        <v>21229</v>
      </c>
      <c r="O1550" s="9">
        <f t="shared" si="268"/>
        <v>20</v>
      </c>
      <c r="P1550" s="7">
        <v>17</v>
      </c>
      <c r="Q1550" s="7">
        <f t="shared" si="264"/>
        <v>18.5</v>
      </c>
      <c r="R1550" s="9">
        <v>0</v>
      </c>
      <c r="S1550" s="9">
        <v>1</v>
      </c>
      <c r="T1550" s="9">
        <v>0</v>
      </c>
      <c r="U1550" s="9">
        <v>0</v>
      </c>
      <c r="V1550" s="9">
        <v>0</v>
      </c>
      <c r="W1550" s="25">
        <v>1</v>
      </c>
      <c r="X1550" s="9">
        <v>0</v>
      </c>
      <c r="Y1550" s="9">
        <v>0</v>
      </c>
      <c r="Z1550" s="25">
        <v>1</v>
      </c>
      <c r="AA1550" s="9">
        <v>0</v>
      </c>
      <c r="AB1550" s="25">
        <v>1</v>
      </c>
      <c r="AC1550" s="17">
        <v>2008</v>
      </c>
      <c r="AD1550" s="27">
        <v>0</v>
      </c>
      <c r="AE1550" s="27">
        <v>0</v>
      </c>
      <c r="AF1550" s="27">
        <f t="shared" si="265"/>
        <v>0.39900000000000002</v>
      </c>
      <c r="AG1550" s="34">
        <v>0.60099999999999998</v>
      </c>
      <c r="AH1550" s="33">
        <v>1</v>
      </c>
      <c r="AI1550" s="15">
        <v>0</v>
      </c>
      <c r="AJ1550" s="30">
        <f t="shared" si="266"/>
        <v>0.56000000000000005</v>
      </c>
      <c r="AK1550" s="31">
        <v>0.44</v>
      </c>
      <c r="AL1550" t="s">
        <v>87</v>
      </c>
      <c r="AM1550" s="31" t="s">
        <v>87</v>
      </c>
      <c r="AN1550">
        <v>0</v>
      </c>
      <c r="AO1550" s="15">
        <v>1</v>
      </c>
      <c r="AP1550" t="s">
        <v>87</v>
      </c>
      <c r="AQ1550" s="15" t="s">
        <v>87</v>
      </c>
      <c r="AR1550" s="15" t="s">
        <v>129</v>
      </c>
      <c r="AS1550">
        <v>1</v>
      </c>
      <c r="AT1550">
        <v>0</v>
      </c>
      <c r="AU1550">
        <v>0</v>
      </c>
      <c r="AV1550">
        <v>0</v>
      </c>
      <c r="AW1550">
        <v>0</v>
      </c>
      <c r="AX1550">
        <v>0</v>
      </c>
      <c r="AY1550" s="15">
        <v>0</v>
      </c>
      <c r="AZ1550">
        <v>1</v>
      </c>
      <c r="BA1550">
        <v>0</v>
      </c>
      <c r="BB1550" s="15">
        <v>0</v>
      </c>
      <c r="BC1550">
        <v>36129</v>
      </c>
      <c r="BD1550">
        <v>1343</v>
      </c>
      <c r="BE1550" s="21">
        <v>0.92700000000000005</v>
      </c>
      <c r="BF1550" s="21">
        <v>41.5</v>
      </c>
      <c r="BG1550">
        <v>1</v>
      </c>
      <c r="BH1550">
        <v>0</v>
      </c>
      <c r="BI1550">
        <v>0</v>
      </c>
      <c r="BJ1550">
        <v>0</v>
      </c>
      <c r="BK1550">
        <v>0</v>
      </c>
      <c r="BL1550" s="15">
        <v>0</v>
      </c>
      <c r="BM1550">
        <v>0</v>
      </c>
      <c r="BN1550">
        <v>0</v>
      </c>
      <c r="BO1550">
        <v>0</v>
      </c>
      <c r="BP1550" s="15">
        <v>1</v>
      </c>
      <c r="BQ1550">
        <v>0</v>
      </c>
      <c r="BR1550">
        <v>0</v>
      </c>
      <c r="BS1550" s="15">
        <v>0</v>
      </c>
      <c r="BT1550">
        <v>0</v>
      </c>
      <c r="BU1550">
        <v>0</v>
      </c>
      <c r="BV1550">
        <v>1</v>
      </c>
      <c r="BW1550">
        <v>1</v>
      </c>
      <c r="BX1550">
        <v>0</v>
      </c>
      <c r="BY1550">
        <v>0</v>
      </c>
      <c r="BZ1550">
        <v>1</v>
      </c>
      <c r="CA1550">
        <v>0</v>
      </c>
      <c r="CB1550">
        <v>0</v>
      </c>
      <c r="CC1550">
        <v>0</v>
      </c>
      <c r="CD1550">
        <v>1</v>
      </c>
      <c r="CE1550" s="15">
        <v>0</v>
      </c>
      <c r="CF1550">
        <v>1.02</v>
      </c>
      <c r="CG1550">
        <v>80</v>
      </c>
      <c r="CH1550">
        <v>1</v>
      </c>
      <c r="CI1550">
        <v>0</v>
      </c>
      <c r="CJ1550">
        <v>32</v>
      </c>
      <c r="CK1550" s="28" t="s">
        <v>80</v>
      </c>
    </row>
    <row r="1551" spans="1:89" x14ac:dyDescent="0.35">
      <c r="A1551">
        <v>1550</v>
      </c>
      <c r="B1551">
        <v>97</v>
      </c>
      <c r="C1551" s="21" t="s">
        <v>266</v>
      </c>
      <c r="D1551" s="11">
        <v>6.6536731857242959</v>
      </c>
      <c r="E1551" s="12">
        <v>0.13911348676398819</v>
      </c>
      <c r="F1551" s="7">
        <v>47.829102271101362</v>
      </c>
      <c r="G1551" s="8">
        <v>0</v>
      </c>
      <c r="H1551" s="9">
        <v>0</v>
      </c>
      <c r="I1551" s="9">
        <v>1</v>
      </c>
      <c r="J1551" s="9">
        <v>0</v>
      </c>
      <c r="K1551" s="9">
        <v>0</v>
      </c>
      <c r="L1551" s="8">
        <v>13725</v>
      </c>
      <c r="M1551" s="9">
        <v>21</v>
      </c>
      <c r="N1551" s="9">
        <f t="shared" si="267"/>
        <v>13703</v>
      </c>
      <c r="O1551" s="9">
        <f t="shared" si="268"/>
        <v>20</v>
      </c>
      <c r="P1551" s="7">
        <v>17</v>
      </c>
      <c r="Q1551" s="7">
        <f t="shared" si="264"/>
        <v>18.5</v>
      </c>
      <c r="R1551" s="9">
        <v>0</v>
      </c>
      <c r="S1551" s="9">
        <v>1</v>
      </c>
      <c r="T1551" s="9">
        <v>0</v>
      </c>
      <c r="U1551" s="9">
        <v>0</v>
      </c>
      <c r="V1551" s="9">
        <v>0</v>
      </c>
      <c r="W1551" s="25">
        <v>1</v>
      </c>
      <c r="X1551" s="9">
        <v>0</v>
      </c>
      <c r="Y1551" s="9">
        <v>0</v>
      </c>
      <c r="Z1551" s="25">
        <v>1</v>
      </c>
      <c r="AA1551" s="9">
        <v>0</v>
      </c>
      <c r="AB1551" s="25">
        <v>1</v>
      </c>
      <c r="AC1551" s="17">
        <v>1970</v>
      </c>
      <c r="AD1551" s="27">
        <v>0</v>
      </c>
      <c r="AE1551" s="27">
        <v>0</v>
      </c>
      <c r="AF1551" s="27">
        <f t="shared" si="265"/>
        <v>0.67799999999999994</v>
      </c>
      <c r="AG1551" s="34">
        <v>0.32200000000000001</v>
      </c>
      <c r="AH1551" s="33">
        <v>1</v>
      </c>
      <c r="AI1551" s="15">
        <v>0</v>
      </c>
      <c r="AJ1551" s="30">
        <f t="shared" si="266"/>
        <v>0.67199999999999993</v>
      </c>
      <c r="AK1551" s="31">
        <v>0.32800000000000001</v>
      </c>
      <c r="AL1551" t="s">
        <v>87</v>
      </c>
      <c r="AM1551" s="31" t="s">
        <v>87</v>
      </c>
      <c r="AN1551">
        <v>0</v>
      </c>
      <c r="AO1551" s="15">
        <v>1</v>
      </c>
      <c r="AP1551" t="s">
        <v>87</v>
      </c>
      <c r="AQ1551" s="15" t="s">
        <v>87</v>
      </c>
      <c r="AR1551" s="15" t="s">
        <v>129</v>
      </c>
      <c r="AS1551">
        <v>1</v>
      </c>
      <c r="AT1551">
        <v>0</v>
      </c>
      <c r="AU1551">
        <v>0</v>
      </c>
      <c r="AV1551">
        <v>0</v>
      </c>
      <c r="AW1551">
        <v>0</v>
      </c>
      <c r="AX1551">
        <v>0</v>
      </c>
      <c r="AY1551" s="15">
        <v>0</v>
      </c>
      <c r="AZ1551">
        <v>1</v>
      </c>
      <c r="BA1551">
        <v>0</v>
      </c>
      <c r="BB1551" s="15">
        <v>0</v>
      </c>
      <c r="BC1551">
        <v>15553</v>
      </c>
      <c r="BD1551">
        <v>1935</v>
      </c>
      <c r="BE1551" s="21">
        <v>0.89700000000000002</v>
      </c>
      <c r="BF1551" s="21">
        <v>41.5</v>
      </c>
      <c r="BG1551">
        <v>1</v>
      </c>
      <c r="BH1551">
        <v>0</v>
      </c>
      <c r="BI1551">
        <v>0</v>
      </c>
      <c r="BJ1551">
        <v>0</v>
      </c>
      <c r="BK1551">
        <v>0</v>
      </c>
      <c r="BL1551" s="15">
        <v>0</v>
      </c>
      <c r="BM1551">
        <v>0</v>
      </c>
      <c r="BN1551">
        <v>0</v>
      </c>
      <c r="BO1551">
        <v>0</v>
      </c>
      <c r="BP1551" s="15">
        <v>1</v>
      </c>
      <c r="BQ1551">
        <v>0</v>
      </c>
      <c r="BR1551">
        <v>0</v>
      </c>
      <c r="BS1551" s="15">
        <v>0</v>
      </c>
      <c r="BT1551">
        <v>0</v>
      </c>
      <c r="BU1551">
        <v>0</v>
      </c>
      <c r="BV1551">
        <v>1</v>
      </c>
      <c r="BW1551">
        <v>1</v>
      </c>
      <c r="BX1551">
        <v>0</v>
      </c>
      <c r="BY1551">
        <v>0</v>
      </c>
      <c r="BZ1551">
        <v>1</v>
      </c>
      <c r="CA1551">
        <v>0</v>
      </c>
      <c r="CB1551">
        <v>0</v>
      </c>
      <c r="CC1551">
        <v>0</v>
      </c>
      <c r="CD1551">
        <v>1</v>
      </c>
      <c r="CE1551" s="15">
        <v>0</v>
      </c>
      <c r="CF1551">
        <v>1.02</v>
      </c>
      <c r="CG1551">
        <v>80</v>
      </c>
      <c r="CH1551">
        <v>1</v>
      </c>
      <c r="CI1551">
        <v>0</v>
      </c>
      <c r="CJ1551">
        <v>32</v>
      </c>
      <c r="CK1551" s="28" t="s">
        <v>80</v>
      </c>
    </row>
    <row r="1552" spans="1:89" x14ac:dyDescent="0.35">
      <c r="A1552">
        <v>1551</v>
      </c>
      <c r="B1552">
        <v>97</v>
      </c>
      <c r="C1552" s="21" t="s">
        <v>266</v>
      </c>
      <c r="D1552" s="11">
        <v>5.7256986053634051</v>
      </c>
      <c r="E1552" s="12">
        <v>0.14406226910647549</v>
      </c>
      <c r="F1552" s="7">
        <v>39.744609333701227</v>
      </c>
      <c r="G1552" s="8">
        <v>0</v>
      </c>
      <c r="H1552" s="9">
        <v>0</v>
      </c>
      <c r="I1552" s="9">
        <v>1</v>
      </c>
      <c r="J1552" s="9">
        <v>0</v>
      </c>
      <c r="K1552" s="9">
        <v>0</v>
      </c>
      <c r="L1552" s="8">
        <v>17383</v>
      </c>
      <c r="M1552" s="9">
        <v>21</v>
      </c>
      <c r="N1552" s="9">
        <f t="shared" si="267"/>
        <v>17361</v>
      </c>
      <c r="O1552" s="9">
        <f t="shared" si="268"/>
        <v>20</v>
      </c>
      <c r="P1552" s="7">
        <v>17</v>
      </c>
      <c r="Q1552" s="7">
        <f t="shared" si="264"/>
        <v>18.5</v>
      </c>
      <c r="R1552" s="9">
        <v>0</v>
      </c>
      <c r="S1552" s="9">
        <v>1</v>
      </c>
      <c r="T1552" s="9">
        <v>0</v>
      </c>
      <c r="U1552" s="9">
        <v>0</v>
      </c>
      <c r="V1552" s="9">
        <v>0</v>
      </c>
      <c r="W1552" s="25">
        <v>1</v>
      </c>
      <c r="X1552" s="9">
        <v>0</v>
      </c>
      <c r="Y1552" s="9">
        <v>0</v>
      </c>
      <c r="Z1552" s="25">
        <v>1</v>
      </c>
      <c r="AA1552" s="9">
        <v>0</v>
      </c>
      <c r="AB1552" s="25">
        <v>1</v>
      </c>
      <c r="AC1552" s="17">
        <v>1980</v>
      </c>
      <c r="AD1552" s="27">
        <v>0</v>
      </c>
      <c r="AE1552" s="27">
        <v>0</v>
      </c>
      <c r="AF1552" s="27">
        <f t="shared" si="265"/>
        <v>0.61399999999999999</v>
      </c>
      <c r="AG1552" s="34">
        <v>0.38600000000000001</v>
      </c>
      <c r="AH1552" s="33">
        <v>1</v>
      </c>
      <c r="AI1552" s="15">
        <v>0</v>
      </c>
      <c r="AJ1552" s="30">
        <f t="shared" si="266"/>
        <v>0.61399999999999999</v>
      </c>
      <c r="AK1552" s="31">
        <v>0.38600000000000001</v>
      </c>
      <c r="AL1552" t="s">
        <v>87</v>
      </c>
      <c r="AM1552" s="31" t="s">
        <v>87</v>
      </c>
      <c r="AN1552">
        <v>0</v>
      </c>
      <c r="AO1552" s="15">
        <v>1</v>
      </c>
      <c r="AP1552" t="s">
        <v>87</v>
      </c>
      <c r="AQ1552" s="15" t="s">
        <v>87</v>
      </c>
      <c r="AR1552" s="15" t="s">
        <v>129</v>
      </c>
      <c r="AS1552">
        <v>1</v>
      </c>
      <c r="AT1552">
        <v>0</v>
      </c>
      <c r="AU1552">
        <v>0</v>
      </c>
      <c r="AV1552">
        <v>0</v>
      </c>
      <c r="AW1552">
        <v>0</v>
      </c>
      <c r="AX1552">
        <v>0</v>
      </c>
      <c r="AY1552" s="15">
        <v>0</v>
      </c>
      <c r="AZ1552">
        <v>1</v>
      </c>
      <c r="BA1552">
        <v>0</v>
      </c>
      <c r="BB1552" s="15">
        <v>0</v>
      </c>
      <c r="BC1552">
        <v>19291</v>
      </c>
      <c r="BD1552">
        <v>1766</v>
      </c>
      <c r="BE1552" s="21">
        <v>0.91900000000000004</v>
      </c>
      <c r="BF1552" s="21">
        <v>41.5</v>
      </c>
      <c r="BG1552">
        <v>1</v>
      </c>
      <c r="BH1552">
        <v>0</v>
      </c>
      <c r="BI1552">
        <v>0</v>
      </c>
      <c r="BJ1552">
        <v>0</v>
      </c>
      <c r="BK1552">
        <v>0</v>
      </c>
      <c r="BL1552" s="15">
        <v>0</v>
      </c>
      <c r="BM1552">
        <v>0</v>
      </c>
      <c r="BN1552">
        <v>0</v>
      </c>
      <c r="BO1552">
        <v>0</v>
      </c>
      <c r="BP1552" s="15">
        <v>1</v>
      </c>
      <c r="BQ1552">
        <v>0</v>
      </c>
      <c r="BR1552">
        <v>0</v>
      </c>
      <c r="BS1552" s="15">
        <v>0</v>
      </c>
      <c r="BT1552">
        <v>0</v>
      </c>
      <c r="BU1552">
        <v>0</v>
      </c>
      <c r="BV1552">
        <v>1</v>
      </c>
      <c r="BW1552">
        <v>1</v>
      </c>
      <c r="BX1552">
        <v>0</v>
      </c>
      <c r="BY1552">
        <v>0</v>
      </c>
      <c r="BZ1552">
        <v>1</v>
      </c>
      <c r="CA1552">
        <v>0</v>
      </c>
      <c r="CB1552">
        <v>0</v>
      </c>
      <c r="CC1552">
        <v>0</v>
      </c>
      <c r="CD1552">
        <v>1</v>
      </c>
      <c r="CE1552" s="15">
        <v>0</v>
      </c>
      <c r="CF1552">
        <v>1.02</v>
      </c>
      <c r="CG1552">
        <v>80</v>
      </c>
      <c r="CH1552">
        <v>1</v>
      </c>
      <c r="CI1552">
        <v>0</v>
      </c>
      <c r="CJ1552">
        <v>32</v>
      </c>
      <c r="CK1552" s="28" t="s">
        <v>80</v>
      </c>
    </row>
    <row r="1553" spans="1:89" x14ac:dyDescent="0.35">
      <c r="A1553">
        <v>1552</v>
      </c>
      <c r="B1553">
        <v>97</v>
      </c>
      <c r="C1553" s="21" t="s">
        <v>266</v>
      </c>
      <c r="D1553" s="11">
        <v>8.0245670900269026</v>
      </c>
      <c r="E1553" s="12">
        <v>0.17624674440249119</v>
      </c>
      <c r="F1553" s="7">
        <v>45.530299678621923</v>
      </c>
      <c r="G1553" s="8">
        <v>0</v>
      </c>
      <c r="H1553" s="9">
        <v>0</v>
      </c>
      <c r="I1553" s="9">
        <v>1</v>
      </c>
      <c r="J1553" s="9">
        <v>0</v>
      </c>
      <c r="K1553" s="9">
        <v>0</v>
      </c>
      <c r="L1553" s="8">
        <v>18849</v>
      </c>
      <c r="M1553" s="9">
        <v>21</v>
      </c>
      <c r="N1553" s="9">
        <f t="shared" si="267"/>
        <v>18827</v>
      </c>
      <c r="O1553" s="9">
        <f t="shared" si="268"/>
        <v>20</v>
      </c>
      <c r="P1553" s="7">
        <v>17</v>
      </c>
      <c r="Q1553" s="7">
        <f t="shared" si="264"/>
        <v>18.5</v>
      </c>
      <c r="R1553" s="9">
        <v>0</v>
      </c>
      <c r="S1553" s="9">
        <v>1</v>
      </c>
      <c r="T1553" s="9">
        <v>0</v>
      </c>
      <c r="U1553" s="9">
        <v>0</v>
      </c>
      <c r="V1553" s="9">
        <v>0</v>
      </c>
      <c r="W1553" s="25">
        <v>1</v>
      </c>
      <c r="X1553" s="9">
        <v>0</v>
      </c>
      <c r="Y1553" s="9">
        <v>0</v>
      </c>
      <c r="Z1553" s="25">
        <v>1</v>
      </c>
      <c r="AA1553" s="9">
        <v>0</v>
      </c>
      <c r="AB1553" s="25">
        <v>1</v>
      </c>
      <c r="AC1553" s="17">
        <v>1990</v>
      </c>
      <c r="AD1553" s="27">
        <v>0</v>
      </c>
      <c r="AE1553" s="27">
        <v>0</v>
      </c>
      <c r="AF1553" s="27">
        <f t="shared" si="265"/>
        <v>0.55600000000000005</v>
      </c>
      <c r="AG1553" s="34">
        <v>0.44400000000000001</v>
      </c>
      <c r="AH1553" s="33">
        <v>1</v>
      </c>
      <c r="AI1553" s="15">
        <v>0</v>
      </c>
      <c r="AJ1553" s="30">
        <f t="shared" si="266"/>
        <v>0.59099999999999997</v>
      </c>
      <c r="AK1553" s="31">
        <v>0.40899999999999997</v>
      </c>
      <c r="AL1553" t="s">
        <v>87</v>
      </c>
      <c r="AM1553" s="31" t="s">
        <v>87</v>
      </c>
      <c r="AN1553">
        <v>0</v>
      </c>
      <c r="AO1553" s="15">
        <v>1</v>
      </c>
      <c r="AP1553" t="s">
        <v>87</v>
      </c>
      <c r="AQ1553" s="15" t="s">
        <v>87</v>
      </c>
      <c r="AR1553" s="15" t="s">
        <v>129</v>
      </c>
      <c r="AS1553">
        <v>1</v>
      </c>
      <c r="AT1553">
        <v>0</v>
      </c>
      <c r="AU1553">
        <v>0</v>
      </c>
      <c r="AV1553">
        <v>0</v>
      </c>
      <c r="AW1553">
        <v>0</v>
      </c>
      <c r="AX1553">
        <v>0</v>
      </c>
      <c r="AY1553" s="15">
        <v>0</v>
      </c>
      <c r="AZ1553">
        <v>1</v>
      </c>
      <c r="BA1553">
        <v>0</v>
      </c>
      <c r="BB1553" s="15">
        <v>0</v>
      </c>
      <c r="BC1553">
        <v>24883</v>
      </c>
      <c r="BD1553">
        <v>1325</v>
      </c>
      <c r="BE1553" s="21">
        <v>0.92100000000000004</v>
      </c>
      <c r="BF1553" s="21">
        <v>41.5</v>
      </c>
      <c r="BG1553">
        <v>1</v>
      </c>
      <c r="BH1553">
        <v>0</v>
      </c>
      <c r="BI1553">
        <v>0</v>
      </c>
      <c r="BJ1553">
        <v>0</v>
      </c>
      <c r="BK1553">
        <v>0</v>
      </c>
      <c r="BL1553" s="15">
        <v>0</v>
      </c>
      <c r="BM1553">
        <v>0</v>
      </c>
      <c r="BN1553">
        <v>0</v>
      </c>
      <c r="BO1553">
        <v>0</v>
      </c>
      <c r="BP1553" s="15">
        <v>1</v>
      </c>
      <c r="BQ1553">
        <v>0</v>
      </c>
      <c r="BR1553">
        <v>0</v>
      </c>
      <c r="BS1553" s="15">
        <v>0</v>
      </c>
      <c r="BT1553">
        <v>0</v>
      </c>
      <c r="BU1553">
        <v>0</v>
      </c>
      <c r="BV1553">
        <v>1</v>
      </c>
      <c r="BW1553">
        <v>1</v>
      </c>
      <c r="BX1553">
        <v>0</v>
      </c>
      <c r="BY1553">
        <v>0</v>
      </c>
      <c r="BZ1553">
        <v>1</v>
      </c>
      <c r="CA1553">
        <v>0</v>
      </c>
      <c r="CB1553">
        <v>0</v>
      </c>
      <c r="CC1553">
        <v>0</v>
      </c>
      <c r="CD1553">
        <v>1</v>
      </c>
      <c r="CE1553" s="15">
        <v>0</v>
      </c>
      <c r="CF1553">
        <v>1.02</v>
      </c>
      <c r="CG1553">
        <v>80</v>
      </c>
      <c r="CH1553">
        <v>1</v>
      </c>
      <c r="CI1553">
        <v>0</v>
      </c>
      <c r="CJ1553">
        <v>32</v>
      </c>
      <c r="CK1553" s="28" t="s">
        <v>80</v>
      </c>
    </row>
    <row r="1554" spans="1:89" x14ac:dyDescent="0.35">
      <c r="A1554">
        <v>1553</v>
      </c>
      <c r="B1554">
        <v>97</v>
      </c>
      <c r="C1554" s="21" t="s">
        <v>266</v>
      </c>
      <c r="D1554" s="11">
        <v>9.4409692033879047</v>
      </c>
      <c r="E1554" s="12">
        <v>0.15335677213213589</v>
      </c>
      <c r="F1554" s="7">
        <v>61.562127789526883</v>
      </c>
      <c r="G1554" s="8">
        <v>0</v>
      </c>
      <c r="H1554" s="9">
        <v>0</v>
      </c>
      <c r="I1554" s="9">
        <v>1</v>
      </c>
      <c r="J1554" s="9">
        <v>0</v>
      </c>
      <c r="K1554" s="9">
        <v>0</v>
      </c>
      <c r="L1554" s="8">
        <v>13849</v>
      </c>
      <c r="M1554" s="9">
        <v>21</v>
      </c>
      <c r="N1554" s="9">
        <f t="shared" si="267"/>
        <v>13827</v>
      </c>
      <c r="O1554" s="9">
        <f t="shared" si="268"/>
        <v>20</v>
      </c>
      <c r="P1554" s="7">
        <v>17</v>
      </c>
      <c r="Q1554" s="7">
        <f t="shared" si="264"/>
        <v>18.5</v>
      </c>
      <c r="R1554" s="9">
        <v>0</v>
      </c>
      <c r="S1554" s="9">
        <v>1</v>
      </c>
      <c r="T1554" s="9">
        <v>0</v>
      </c>
      <c r="U1554" s="9">
        <v>0</v>
      </c>
      <c r="V1554" s="9">
        <v>0</v>
      </c>
      <c r="W1554" s="25">
        <v>1</v>
      </c>
      <c r="X1554" s="9">
        <v>0</v>
      </c>
      <c r="Y1554" s="9">
        <v>0</v>
      </c>
      <c r="Z1554" s="25">
        <v>1</v>
      </c>
      <c r="AA1554" s="9">
        <v>0</v>
      </c>
      <c r="AB1554" s="25">
        <v>1</v>
      </c>
      <c r="AC1554" s="17">
        <v>2000</v>
      </c>
      <c r="AD1554" s="27">
        <v>0</v>
      </c>
      <c r="AE1554" s="27">
        <v>0</v>
      </c>
      <c r="AF1554" s="27">
        <f t="shared" si="265"/>
        <v>0.46899999999999997</v>
      </c>
      <c r="AG1554" s="34">
        <v>0.53100000000000003</v>
      </c>
      <c r="AH1554" s="33">
        <v>1</v>
      </c>
      <c r="AI1554" s="15">
        <v>0</v>
      </c>
      <c r="AJ1554" s="30">
        <f t="shared" si="266"/>
        <v>0.57899999999999996</v>
      </c>
      <c r="AK1554" s="31">
        <v>0.42099999999999999</v>
      </c>
      <c r="AL1554" t="s">
        <v>87</v>
      </c>
      <c r="AM1554" s="31" t="s">
        <v>87</v>
      </c>
      <c r="AN1554">
        <v>0</v>
      </c>
      <c r="AO1554" s="15">
        <v>1</v>
      </c>
      <c r="AP1554" t="s">
        <v>87</v>
      </c>
      <c r="AQ1554" s="15" t="s">
        <v>87</v>
      </c>
      <c r="AR1554" s="15" t="s">
        <v>129</v>
      </c>
      <c r="AS1554">
        <v>1</v>
      </c>
      <c r="AT1554">
        <v>0</v>
      </c>
      <c r="AU1554">
        <v>0</v>
      </c>
      <c r="AV1554">
        <v>0</v>
      </c>
      <c r="AW1554">
        <v>0</v>
      </c>
      <c r="AX1554">
        <v>0</v>
      </c>
      <c r="AY1554" s="15">
        <v>0</v>
      </c>
      <c r="AZ1554">
        <v>1</v>
      </c>
      <c r="BA1554">
        <v>0</v>
      </c>
      <c r="BB1554" s="15">
        <v>0</v>
      </c>
      <c r="BC1554">
        <v>31669</v>
      </c>
      <c r="BD1554">
        <v>1404</v>
      </c>
      <c r="BE1554" s="21">
        <v>0.92700000000000005</v>
      </c>
      <c r="BF1554" s="21">
        <v>41.5</v>
      </c>
      <c r="BG1554">
        <v>1</v>
      </c>
      <c r="BH1554">
        <v>0</v>
      </c>
      <c r="BI1554">
        <v>0</v>
      </c>
      <c r="BJ1554">
        <v>0</v>
      </c>
      <c r="BK1554">
        <v>0</v>
      </c>
      <c r="BL1554" s="15">
        <v>0</v>
      </c>
      <c r="BM1554">
        <v>0</v>
      </c>
      <c r="BN1554">
        <v>0</v>
      </c>
      <c r="BO1554">
        <v>0</v>
      </c>
      <c r="BP1554" s="15">
        <v>1</v>
      </c>
      <c r="BQ1554">
        <v>0</v>
      </c>
      <c r="BR1554">
        <v>0</v>
      </c>
      <c r="BS1554" s="15">
        <v>0</v>
      </c>
      <c r="BT1554">
        <v>0</v>
      </c>
      <c r="BU1554">
        <v>0</v>
      </c>
      <c r="BV1554">
        <v>1</v>
      </c>
      <c r="BW1554">
        <v>1</v>
      </c>
      <c r="BX1554">
        <v>0</v>
      </c>
      <c r="BY1554">
        <v>0</v>
      </c>
      <c r="BZ1554">
        <v>1</v>
      </c>
      <c r="CA1554">
        <v>0</v>
      </c>
      <c r="CB1554">
        <v>0</v>
      </c>
      <c r="CC1554">
        <v>0</v>
      </c>
      <c r="CD1554">
        <v>1</v>
      </c>
      <c r="CE1554" s="15">
        <v>0</v>
      </c>
      <c r="CF1554">
        <v>1.02</v>
      </c>
      <c r="CG1554">
        <v>80</v>
      </c>
      <c r="CH1554">
        <v>1</v>
      </c>
      <c r="CI1554">
        <v>0</v>
      </c>
      <c r="CJ1554">
        <v>32</v>
      </c>
      <c r="CK1554" s="28" t="s">
        <v>80</v>
      </c>
    </row>
    <row r="1555" spans="1:89" x14ac:dyDescent="0.35">
      <c r="A1555">
        <v>1554</v>
      </c>
      <c r="B1555">
        <v>97</v>
      </c>
      <c r="C1555" s="21" t="s">
        <v>266</v>
      </c>
      <c r="D1555" s="11">
        <v>10.020346272835409</v>
      </c>
      <c r="E1555" s="12">
        <v>0.15015183734506071</v>
      </c>
      <c r="F1555" s="7">
        <v>66.73475629743956</v>
      </c>
      <c r="G1555" s="8">
        <v>0</v>
      </c>
      <c r="H1555" s="9">
        <v>0</v>
      </c>
      <c r="I1555" s="9">
        <v>1</v>
      </c>
      <c r="J1555" s="9">
        <v>0</v>
      </c>
      <c r="K1555" s="9">
        <v>0</v>
      </c>
      <c r="L1555" s="8">
        <v>21251</v>
      </c>
      <c r="M1555" s="9">
        <v>21</v>
      </c>
      <c r="N1555" s="9">
        <f t="shared" si="267"/>
        <v>21229</v>
      </c>
      <c r="O1555" s="9">
        <f t="shared" si="268"/>
        <v>20</v>
      </c>
      <c r="P1555" s="7">
        <v>17</v>
      </c>
      <c r="Q1555" s="7">
        <f t="shared" si="264"/>
        <v>18.5</v>
      </c>
      <c r="R1555" s="9">
        <v>0</v>
      </c>
      <c r="S1555" s="9">
        <v>1</v>
      </c>
      <c r="T1555" s="9">
        <v>0</v>
      </c>
      <c r="U1555" s="9">
        <v>0</v>
      </c>
      <c r="V1555" s="9">
        <v>0</v>
      </c>
      <c r="W1555" s="25">
        <v>1</v>
      </c>
      <c r="X1555" s="9">
        <v>0</v>
      </c>
      <c r="Y1555" s="9">
        <v>0</v>
      </c>
      <c r="Z1555" s="25">
        <v>1</v>
      </c>
      <c r="AA1555" s="9">
        <v>0</v>
      </c>
      <c r="AB1555" s="25">
        <v>1</v>
      </c>
      <c r="AC1555" s="17">
        <v>2008</v>
      </c>
      <c r="AD1555" s="27">
        <v>0</v>
      </c>
      <c r="AE1555" s="27">
        <v>0</v>
      </c>
      <c r="AF1555" s="27">
        <f t="shared" si="265"/>
        <v>0.39900000000000002</v>
      </c>
      <c r="AG1555" s="34">
        <v>0.60099999999999998</v>
      </c>
      <c r="AH1555" s="33">
        <v>1</v>
      </c>
      <c r="AI1555" s="15">
        <v>0</v>
      </c>
      <c r="AJ1555" s="30">
        <f t="shared" si="266"/>
        <v>0.56000000000000005</v>
      </c>
      <c r="AK1555" s="31">
        <v>0.44</v>
      </c>
      <c r="AL1555" t="s">
        <v>87</v>
      </c>
      <c r="AM1555" s="31" t="s">
        <v>87</v>
      </c>
      <c r="AN1555">
        <v>0</v>
      </c>
      <c r="AO1555" s="15">
        <v>1</v>
      </c>
      <c r="AP1555" t="s">
        <v>87</v>
      </c>
      <c r="AQ1555" s="15" t="s">
        <v>87</v>
      </c>
      <c r="AR1555" s="15" t="s">
        <v>129</v>
      </c>
      <c r="AS1555">
        <v>1</v>
      </c>
      <c r="AT1555">
        <v>0</v>
      </c>
      <c r="AU1555">
        <v>0</v>
      </c>
      <c r="AV1555">
        <v>0</v>
      </c>
      <c r="AW1555">
        <v>0</v>
      </c>
      <c r="AX1555">
        <v>0</v>
      </c>
      <c r="AY1555" s="15">
        <v>0</v>
      </c>
      <c r="AZ1555">
        <v>1</v>
      </c>
      <c r="BA1555">
        <v>0</v>
      </c>
      <c r="BB1555" s="15">
        <v>0</v>
      </c>
      <c r="BC1555">
        <v>36129</v>
      </c>
      <c r="BD1555">
        <v>1343</v>
      </c>
      <c r="BE1555" s="21">
        <v>0.92700000000000005</v>
      </c>
      <c r="BF1555" s="21">
        <v>41.5</v>
      </c>
      <c r="BG1555">
        <v>1</v>
      </c>
      <c r="BH1555">
        <v>0</v>
      </c>
      <c r="BI1555">
        <v>0</v>
      </c>
      <c r="BJ1555">
        <v>0</v>
      </c>
      <c r="BK1555">
        <v>0</v>
      </c>
      <c r="BL1555" s="15">
        <v>0</v>
      </c>
      <c r="BM1555">
        <v>0</v>
      </c>
      <c r="BN1555">
        <v>0</v>
      </c>
      <c r="BO1555">
        <v>0</v>
      </c>
      <c r="BP1555" s="15">
        <v>1</v>
      </c>
      <c r="BQ1555">
        <v>0</v>
      </c>
      <c r="BR1555">
        <v>0</v>
      </c>
      <c r="BS1555" s="15">
        <v>0</v>
      </c>
      <c r="BT1555">
        <v>0</v>
      </c>
      <c r="BU1555">
        <v>0</v>
      </c>
      <c r="BV1555">
        <v>1</v>
      </c>
      <c r="BW1555">
        <v>1</v>
      </c>
      <c r="BX1555">
        <v>0</v>
      </c>
      <c r="BY1555">
        <v>0</v>
      </c>
      <c r="BZ1555">
        <v>1</v>
      </c>
      <c r="CA1555">
        <v>0</v>
      </c>
      <c r="CB1555">
        <v>0</v>
      </c>
      <c r="CC1555">
        <v>0</v>
      </c>
      <c r="CD1555">
        <v>1</v>
      </c>
      <c r="CE1555" s="15">
        <v>0</v>
      </c>
      <c r="CF1555">
        <v>1.02</v>
      </c>
      <c r="CG1555">
        <v>80</v>
      </c>
      <c r="CH1555">
        <v>1</v>
      </c>
      <c r="CI1555">
        <v>0</v>
      </c>
      <c r="CJ1555">
        <v>32</v>
      </c>
      <c r="CK1555" s="28" t="s">
        <v>80</v>
      </c>
    </row>
    <row r="1556" spans="1:89" x14ac:dyDescent="0.35">
      <c r="A1556">
        <v>1555</v>
      </c>
      <c r="B1556">
        <v>98</v>
      </c>
      <c r="C1556" s="21" t="s">
        <v>267</v>
      </c>
      <c r="D1556" s="11">
        <v>14</v>
      </c>
      <c r="E1556" s="12">
        <v>7.8</v>
      </c>
      <c r="F1556" s="7">
        <f t="shared" ref="F1556:F1580" si="269">D1556/E1556</f>
        <v>1.7948717948717949</v>
      </c>
      <c r="G1556" s="8">
        <v>0</v>
      </c>
      <c r="H1556" s="9">
        <v>0</v>
      </c>
      <c r="I1556" s="9">
        <v>0</v>
      </c>
      <c r="J1556" s="9">
        <v>1</v>
      </c>
      <c r="K1556" s="9">
        <v>0</v>
      </c>
      <c r="L1556" s="8">
        <v>1822</v>
      </c>
      <c r="M1556" s="9">
        <v>4</v>
      </c>
      <c r="N1556" s="9">
        <f t="shared" si="267"/>
        <v>1817</v>
      </c>
      <c r="O1556" s="9">
        <f t="shared" si="268"/>
        <v>5</v>
      </c>
      <c r="P1556" s="7">
        <v>12.7</v>
      </c>
      <c r="Q1556" s="7">
        <v>22</v>
      </c>
      <c r="R1556" s="9">
        <v>1</v>
      </c>
      <c r="S1556" s="9">
        <v>0</v>
      </c>
      <c r="T1556" s="9">
        <v>1</v>
      </c>
      <c r="U1556" s="9">
        <v>0</v>
      </c>
      <c r="V1556" s="9">
        <v>0</v>
      </c>
      <c r="W1556" s="25">
        <v>0</v>
      </c>
      <c r="X1556" s="9">
        <v>0</v>
      </c>
      <c r="Y1556" s="9">
        <v>0</v>
      </c>
      <c r="Z1556" s="25">
        <v>1</v>
      </c>
      <c r="AA1556" s="9">
        <v>0</v>
      </c>
      <c r="AB1556" s="25">
        <v>1</v>
      </c>
      <c r="AC1556" s="17">
        <v>1986</v>
      </c>
      <c r="AD1556" s="27">
        <v>7.0000000000000001E-3</v>
      </c>
      <c r="AE1556" s="27">
        <v>0.29799999999999999</v>
      </c>
      <c r="AF1556" s="27">
        <v>0.499</v>
      </c>
      <c r="AG1556" s="34">
        <v>0.19600000000000001</v>
      </c>
      <c r="AH1556" s="33">
        <v>0.89300000000000002</v>
      </c>
      <c r="AI1556" s="15">
        <v>0.107</v>
      </c>
      <c r="AJ1556">
        <v>1</v>
      </c>
      <c r="AK1556" s="31">
        <v>0</v>
      </c>
      <c r="AL1556">
        <v>0.77900000000000003</v>
      </c>
      <c r="AM1556" s="31">
        <v>0.221</v>
      </c>
      <c r="AN1556">
        <v>1</v>
      </c>
      <c r="AO1556" s="15">
        <v>0</v>
      </c>
      <c r="AP1556" t="s">
        <v>87</v>
      </c>
      <c r="AQ1556" s="15" t="s">
        <v>87</v>
      </c>
      <c r="AR1556" s="15" t="s">
        <v>206</v>
      </c>
      <c r="AS1556">
        <v>1</v>
      </c>
      <c r="AT1556">
        <v>0</v>
      </c>
      <c r="AU1556">
        <v>0</v>
      </c>
      <c r="AV1556">
        <v>0</v>
      </c>
      <c r="AW1556">
        <v>0</v>
      </c>
      <c r="AX1556">
        <v>0</v>
      </c>
      <c r="AY1556" s="15">
        <v>0</v>
      </c>
      <c r="AZ1556">
        <v>1</v>
      </c>
      <c r="BA1556">
        <v>0</v>
      </c>
      <c r="BB1556" s="15">
        <v>0</v>
      </c>
      <c r="BC1556">
        <v>15082</v>
      </c>
      <c r="BD1556">
        <v>1130</v>
      </c>
      <c r="BE1556" s="21">
        <v>0.877</v>
      </c>
      <c r="BF1556" s="21">
        <v>40.299999999999997</v>
      </c>
      <c r="BG1556">
        <v>0</v>
      </c>
      <c r="BH1556">
        <v>0</v>
      </c>
      <c r="BI1556">
        <v>0</v>
      </c>
      <c r="BJ1556">
        <v>0</v>
      </c>
      <c r="BK1556">
        <v>0</v>
      </c>
      <c r="BL1556" s="15">
        <v>1</v>
      </c>
      <c r="BM1556">
        <v>0</v>
      </c>
      <c r="BN1556">
        <v>1</v>
      </c>
      <c r="BO1556">
        <v>0</v>
      </c>
      <c r="BP1556" s="15">
        <v>0</v>
      </c>
      <c r="BQ1556">
        <v>0</v>
      </c>
      <c r="BR1556">
        <v>0</v>
      </c>
      <c r="BS1556" s="15">
        <v>0</v>
      </c>
      <c r="BT1556">
        <v>1</v>
      </c>
      <c r="BU1556">
        <v>1</v>
      </c>
      <c r="BV1556">
        <v>0</v>
      </c>
      <c r="BW1556">
        <v>0</v>
      </c>
      <c r="BX1556">
        <v>0</v>
      </c>
      <c r="BY1556">
        <v>0</v>
      </c>
      <c r="BZ1556">
        <v>0</v>
      </c>
      <c r="CA1556">
        <v>0</v>
      </c>
      <c r="CB1556">
        <v>0</v>
      </c>
      <c r="CC1556">
        <v>0</v>
      </c>
      <c r="CD1556">
        <v>0</v>
      </c>
      <c r="CE1556" s="15">
        <v>0</v>
      </c>
      <c r="CF1556">
        <v>0.78100000000000003</v>
      </c>
      <c r="CG1556">
        <v>182</v>
      </c>
      <c r="CH1556">
        <v>1</v>
      </c>
      <c r="CI1556">
        <v>0</v>
      </c>
      <c r="CJ1556">
        <v>20</v>
      </c>
      <c r="CK1556" s="28" t="s">
        <v>80</v>
      </c>
    </row>
    <row r="1557" spans="1:89" x14ac:dyDescent="0.35">
      <c r="A1557">
        <v>1556</v>
      </c>
      <c r="B1557">
        <v>98</v>
      </c>
      <c r="C1557" s="21" t="s">
        <v>267</v>
      </c>
      <c r="D1557" s="11">
        <v>4.8</v>
      </c>
      <c r="E1557" s="12">
        <v>1.3</v>
      </c>
      <c r="F1557" s="7">
        <f t="shared" si="269"/>
        <v>3.6923076923076921</v>
      </c>
      <c r="G1557" s="8">
        <v>0</v>
      </c>
      <c r="H1557" s="9">
        <v>0</v>
      </c>
      <c r="I1557" s="9">
        <v>0</v>
      </c>
      <c r="J1557" s="9">
        <v>1</v>
      </c>
      <c r="K1557" s="9">
        <v>0</v>
      </c>
      <c r="L1557" s="8">
        <v>1822</v>
      </c>
      <c r="M1557" s="9">
        <v>4</v>
      </c>
      <c r="N1557" s="9">
        <f t="shared" si="267"/>
        <v>1817</v>
      </c>
      <c r="O1557" s="9">
        <f t="shared" si="268"/>
        <v>5</v>
      </c>
      <c r="P1557" s="7">
        <v>12.7</v>
      </c>
      <c r="Q1557" s="7">
        <v>22</v>
      </c>
      <c r="R1557" s="9">
        <v>1</v>
      </c>
      <c r="S1557" s="9">
        <v>0</v>
      </c>
      <c r="T1557" s="9">
        <v>1</v>
      </c>
      <c r="U1557" s="9">
        <v>0</v>
      </c>
      <c r="V1557" s="9">
        <v>0</v>
      </c>
      <c r="W1557" s="25">
        <v>0</v>
      </c>
      <c r="X1557" s="9">
        <v>0</v>
      </c>
      <c r="Y1557" s="9">
        <v>0</v>
      </c>
      <c r="Z1557" s="25">
        <v>1</v>
      </c>
      <c r="AA1557" s="9">
        <v>0</v>
      </c>
      <c r="AB1557" s="25">
        <v>1</v>
      </c>
      <c r="AC1557" s="17">
        <v>1986</v>
      </c>
      <c r="AD1557" s="27">
        <v>7.0000000000000001E-3</v>
      </c>
      <c r="AE1557" s="27">
        <v>0.29799999999999999</v>
      </c>
      <c r="AF1557" s="27">
        <v>0.499</v>
      </c>
      <c r="AG1557" s="34">
        <v>0.19600000000000001</v>
      </c>
      <c r="AH1557" s="33">
        <v>0.89300000000000002</v>
      </c>
      <c r="AI1557" s="15">
        <v>0.107</v>
      </c>
      <c r="AJ1557">
        <v>1</v>
      </c>
      <c r="AK1557" s="31">
        <v>0</v>
      </c>
      <c r="AL1557">
        <v>0.77900000000000003</v>
      </c>
      <c r="AM1557" s="31">
        <v>0.221</v>
      </c>
      <c r="AN1557">
        <v>1</v>
      </c>
      <c r="AO1557" s="15">
        <v>0</v>
      </c>
      <c r="AP1557" t="s">
        <v>87</v>
      </c>
      <c r="AQ1557" s="15" t="s">
        <v>87</v>
      </c>
      <c r="AR1557" s="15" t="s">
        <v>206</v>
      </c>
      <c r="AS1557">
        <v>1</v>
      </c>
      <c r="AT1557">
        <v>0</v>
      </c>
      <c r="AU1557">
        <v>0</v>
      </c>
      <c r="AV1557">
        <v>0</v>
      </c>
      <c r="AW1557">
        <v>0</v>
      </c>
      <c r="AX1557">
        <v>0</v>
      </c>
      <c r="AY1557" s="15">
        <v>0</v>
      </c>
      <c r="AZ1557">
        <v>1</v>
      </c>
      <c r="BA1557">
        <v>0</v>
      </c>
      <c r="BB1557" s="15">
        <v>0</v>
      </c>
      <c r="BC1557">
        <v>15082</v>
      </c>
      <c r="BD1557">
        <v>1130</v>
      </c>
      <c r="BE1557" s="21">
        <v>0.877</v>
      </c>
      <c r="BF1557" s="21">
        <v>40.299999999999997</v>
      </c>
      <c r="BG1557">
        <v>0</v>
      </c>
      <c r="BH1557">
        <v>0</v>
      </c>
      <c r="BI1557">
        <v>0</v>
      </c>
      <c r="BJ1557">
        <v>0</v>
      </c>
      <c r="BK1557">
        <v>0</v>
      </c>
      <c r="BL1557" s="15">
        <v>1</v>
      </c>
      <c r="BM1557">
        <v>0</v>
      </c>
      <c r="BN1557">
        <v>1</v>
      </c>
      <c r="BO1557">
        <v>0</v>
      </c>
      <c r="BP1557" s="15">
        <v>0</v>
      </c>
      <c r="BQ1557">
        <v>1</v>
      </c>
      <c r="BR1557">
        <v>0</v>
      </c>
      <c r="BS1557" s="15">
        <v>0</v>
      </c>
      <c r="BT1557">
        <v>1</v>
      </c>
      <c r="BU1557">
        <v>1</v>
      </c>
      <c r="BV1557">
        <v>0</v>
      </c>
      <c r="BW1557">
        <v>0</v>
      </c>
      <c r="BX1557">
        <v>0</v>
      </c>
      <c r="BY1557">
        <v>0</v>
      </c>
      <c r="BZ1557">
        <v>0</v>
      </c>
      <c r="CA1557">
        <v>0</v>
      </c>
      <c r="CB1557">
        <v>0</v>
      </c>
      <c r="CC1557">
        <v>0</v>
      </c>
      <c r="CD1557">
        <v>0</v>
      </c>
      <c r="CE1557" s="15">
        <v>0</v>
      </c>
      <c r="CF1557">
        <v>0.78100000000000003</v>
      </c>
      <c r="CG1557">
        <v>182</v>
      </c>
      <c r="CH1557">
        <v>1</v>
      </c>
      <c r="CI1557">
        <v>0</v>
      </c>
      <c r="CJ1557">
        <v>20</v>
      </c>
      <c r="CK1557" s="28" t="s">
        <v>80</v>
      </c>
    </row>
    <row r="1558" spans="1:89" x14ac:dyDescent="0.35">
      <c r="A1558">
        <v>1557</v>
      </c>
      <c r="B1558">
        <v>98</v>
      </c>
      <c r="C1558" s="21" t="s">
        <v>267</v>
      </c>
      <c r="D1558" s="11">
        <v>11.7</v>
      </c>
      <c r="E1558" s="12">
        <v>5.3</v>
      </c>
      <c r="F1558" s="7">
        <f t="shared" si="269"/>
        <v>2.2075471698113205</v>
      </c>
      <c r="G1558" s="8">
        <v>0</v>
      </c>
      <c r="H1558" s="9">
        <v>0</v>
      </c>
      <c r="I1558" s="9">
        <v>0</v>
      </c>
      <c r="J1558" s="9">
        <v>1</v>
      </c>
      <c r="K1558" s="9">
        <v>0</v>
      </c>
      <c r="L1558" s="8">
        <v>1822</v>
      </c>
      <c r="M1558" s="9">
        <v>7</v>
      </c>
      <c r="N1558" s="9">
        <f t="shared" si="267"/>
        <v>1814</v>
      </c>
      <c r="O1558" s="9">
        <f t="shared" si="268"/>
        <v>5</v>
      </c>
      <c r="P1558" s="7">
        <v>12.7</v>
      </c>
      <c r="Q1558" s="7">
        <v>22</v>
      </c>
      <c r="R1558" s="9">
        <v>1</v>
      </c>
      <c r="S1558" s="9">
        <v>0</v>
      </c>
      <c r="T1558" s="9">
        <v>1</v>
      </c>
      <c r="U1558" s="9">
        <v>0</v>
      </c>
      <c r="V1558" s="9">
        <v>0</v>
      </c>
      <c r="W1558" s="25">
        <v>0</v>
      </c>
      <c r="X1558" s="9">
        <v>0</v>
      </c>
      <c r="Y1558" s="9">
        <v>0</v>
      </c>
      <c r="Z1558" s="25">
        <v>1</v>
      </c>
      <c r="AA1558" s="9">
        <v>0</v>
      </c>
      <c r="AB1558" s="25">
        <v>1</v>
      </c>
      <c r="AC1558" s="17">
        <v>1986</v>
      </c>
      <c r="AD1558" s="27">
        <v>7.0000000000000001E-3</v>
      </c>
      <c r="AE1558" s="27">
        <v>0.29799999999999999</v>
      </c>
      <c r="AF1558" s="27">
        <v>0.499</v>
      </c>
      <c r="AG1558" s="34">
        <v>0.19600000000000001</v>
      </c>
      <c r="AH1558" s="33">
        <v>0.89300000000000002</v>
      </c>
      <c r="AI1558" s="15">
        <v>0.107</v>
      </c>
      <c r="AJ1558">
        <v>1</v>
      </c>
      <c r="AK1558" s="31">
        <v>0</v>
      </c>
      <c r="AL1558">
        <v>0.77900000000000003</v>
      </c>
      <c r="AM1558" s="31">
        <v>0.221</v>
      </c>
      <c r="AN1558">
        <v>1</v>
      </c>
      <c r="AO1558" s="15">
        <v>0</v>
      </c>
      <c r="AP1558" t="s">
        <v>87</v>
      </c>
      <c r="AQ1558" s="15" t="s">
        <v>87</v>
      </c>
      <c r="AR1558" s="15" t="s">
        <v>206</v>
      </c>
      <c r="AS1558">
        <v>1</v>
      </c>
      <c r="AT1558">
        <v>0</v>
      </c>
      <c r="AU1558">
        <v>0</v>
      </c>
      <c r="AV1558">
        <v>0</v>
      </c>
      <c r="AW1558">
        <v>0</v>
      </c>
      <c r="AX1558">
        <v>0</v>
      </c>
      <c r="AY1558" s="15">
        <v>0</v>
      </c>
      <c r="AZ1558">
        <v>1</v>
      </c>
      <c r="BA1558">
        <v>0</v>
      </c>
      <c r="BB1558" s="15">
        <v>0</v>
      </c>
      <c r="BC1558">
        <v>15082</v>
      </c>
      <c r="BD1558">
        <v>1130</v>
      </c>
      <c r="BE1558" s="21">
        <v>0.877</v>
      </c>
      <c r="BF1558" s="21">
        <v>40.299999999999997</v>
      </c>
      <c r="BG1558">
        <v>0</v>
      </c>
      <c r="BH1558">
        <v>0</v>
      </c>
      <c r="BI1558">
        <v>0</v>
      </c>
      <c r="BJ1558">
        <v>0</v>
      </c>
      <c r="BK1558">
        <v>0</v>
      </c>
      <c r="BL1558" s="15">
        <v>1</v>
      </c>
      <c r="BM1558">
        <v>0</v>
      </c>
      <c r="BN1558">
        <v>1</v>
      </c>
      <c r="BO1558">
        <v>0</v>
      </c>
      <c r="BP1558" s="15">
        <v>0</v>
      </c>
      <c r="BQ1558">
        <v>0</v>
      </c>
      <c r="BR1558">
        <v>0</v>
      </c>
      <c r="BS1558" s="15">
        <v>1</v>
      </c>
      <c r="BT1558">
        <v>1</v>
      </c>
      <c r="BU1558">
        <v>1</v>
      </c>
      <c r="BV1558">
        <v>0</v>
      </c>
      <c r="BW1558">
        <v>0</v>
      </c>
      <c r="BX1558">
        <v>0</v>
      </c>
      <c r="BY1558">
        <v>0</v>
      </c>
      <c r="BZ1558">
        <v>0</v>
      </c>
      <c r="CA1558">
        <v>0</v>
      </c>
      <c r="CB1558">
        <v>0</v>
      </c>
      <c r="CC1558">
        <v>0</v>
      </c>
      <c r="CD1558">
        <v>0</v>
      </c>
      <c r="CE1558" s="15">
        <v>0</v>
      </c>
      <c r="CF1558">
        <v>0.78100000000000003</v>
      </c>
      <c r="CG1558">
        <v>182</v>
      </c>
      <c r="CH1558">
        <v>1</v>
      </c>
      <c r="CI1558">
        <v>0</v>
      </c>
      <c r="CJ1558">
        <v>20</v>
      </c>
      <c r="CK1558" s="28" t="s">
        <v>80</v>
      </c>
    </row>
    <row r="1559" spans="1:89" x14ac:dyDescent="0.35">
      <c r="A1559">
        <v>1558</v>
      </c>
      <c r="B1559">
        <v>98</v>
      </c>
      <c r="C1559" s="21" t="s">
        <v>267</v>
      </c>
      <c r="D1559" s="11">
        <v>4.8</v>
      </c>
      <c r="E1559" s="12">
        <v>1.4</v>
      </c>
      <c r="F1559" s="7">
        <f t="shared" si="269"/>
        <v>3.4285714285714288</v>
      </c>
      <c r="G1559" s="8">
        <v>0</v>
      </c>
      <c r="H1559" s="9">
        <v>0</v>
      </c>
      <c r="I1559" s="9">
        <v>0</v>
      </c>
      <c r="J1559" s="9">
        <v>1</v>
      </c>
      <c r="K1559" s="9">
        <v>0</v>
      </c>
      <c r="L1559" s="8">
        <v>1822</v>
      </c>
      <c r="M1559" s="9">
        <v>6</v>
      </c>
      <c r="N1559" s="9">
        <f t="shared" si="267"/>
        <v>1815</v>
      </c>
      <c r="O1559" s="9">
        <f t="shared" si="268"/>
        <v>5</v>
      </c>
      <c r="P1559" s="7">
        <v>12.7</v>
      </c>
      <c r="Q1559" s="7">
        <v>22</v>
      </c>
      <c r="R1559" s="9">
        <v>1</v>
      </c>
      <c r="S1559" s="9">
        <v>0</v>
      </c>
      <c r="T1559" s="9">
        <v>1</v>
      </c>
      <c r="U1559" s="9">
        <v>0</v>
      </c>
      <c r="V1559" s="9">
        <v>0</v>
      </c>
      <c r="W1559" s="25">
        <v>0</v>
      </c>
      <c r="X1559" s="9">
        <v>0</v>
      </c>
      <c r="Y1559" s="9">
        <v>0</v>
      </c>
      <c r="Z1559" s="25">
        <v>1</v>
      </c>
      <c r="AA1559" s="9">
        <v>0</v>
      </c>
      <c r="AB1559" s="25">
        <v>1</v>
      </c>
      <c r="AC1559" s="17">
        <v>1986</v>
      </c>
      <c r="AD1559" s="27">
        <v>7.0000000000000001E-3</v>
      </c>
      <c r="AE1559" s="27">
        <v>0.29799999999999999</v>
      </c>
      <c r="AF1559" s="27">
        <v>0.499</v>
      </c>
      <c r="AG1559" s="34">
        <v>0.19600000000000001</v>
      </c>
      <c r="AH1559" s="33">
        <v>0.89300000000000002</v>
      </c>
      <c r="AI1559" s="15">
        <v>0.107</v>
      </c>
      <c r="AJ1559">
        <v>1</v>
      </c>
      <c r="AK1559" s="31">
        <v>0</v>
      </c>
      <c r="AL1559">
        <v>0.77900000000000003</v>
      </c>
      <c r="AM1559" s="31">
        <v>0.221</v>
      </c>
      <c r="AN1559">
        <v>1</v>
      </c>
      <c r="AO1559" s="15">
        <v>0</v>
      </c>
      <c r="AP1559" t="s">
        <v>87</v>
      </c>
      <c r="AQ1559" s="15" t="s">
        <v>87</v>
      </c>
      <c r="AR1559" s="15" t="s">
        <v>206</v>
      </c>
      <c r="AS1559">
        <v>1</v>
      </c>
      <c r="AT1559">
        <v>0</v>
      </c>
      <c r="AU1559">
        <v>0</v>
      </c>
      <c r="AV1559">
        <v>0</v>
      </c>
      <c r="AW1559">
        <v>0</v>
      </c>
      <c r="AX1559">
        <v>0</v>
      </c>
      <c r="AY1559" s="15">
        <v>0</v>
      </c>
      <c r="AZ1559">
        <v>1</v>
      </c>
      <c r="BA1559">
        <v>0</v>
      </c>
      <c r="BB1559" s="15">
        <v>0</v>
      </c>
      <c r="BC1559">
        <v>15082</v>
      </c>
      <c r="BD1559">
        <v>1130</v>
      </c>
      <c r="BE1559" s="21">
        <v>0.877</v>
      </c>
      <c r="BF1559" s="21">
        <v>40.299999999999997</v>
      </c>
      <c r="BG1559">
        <v>0</v>
      </c>
      <c r="BH1559">
        <v>0</v>
      </c>
      <c r="BI1559">
        <v>0</v>
      </c>
      <c r="BJ1559">
        <v>0</v>
      </c>
      <c r="BK1559">
        <v>0</v>
      </c>
      <c r="BL1559" s="15">
        <v>1</v>
      </c>
      <c r="BM1559">
        <v>0</v>
      </c>
      <c r="BN1559">
        <v>1</v>
      </c>
      <c r="BO1559">
        <v>0</v>
      </c>
      <c r="BP1559" s="15">
        <v>0</v>
      </c>
      <c r="BQ1559">
        <v>1</v>
      </c>
      <c r="BR1559">
        <v>0</v>
      </c>
      <c r="BS1559" s="15">
        <v>0</v>
      </c>
      <c r="BT1559">
        <v>1</v>
      </c>
      <c r="BU1559">
        <v>1</v>
      </c>
      <c r="BV1559">
        <v>0</v>
      </c>
      <c r="BW1559">
        <v>0</v>
      </c>
      <c r="BX1559">
        <v>0</v>
      </c>
      <c r="BY1559">
        <v>0</v>
      </c>
      <c r="BZ1559">
        <v>0</v>
      </c>
      <c r="CA1559">
        <v>0</v>
      </c>
      <c r="CB1559">
        <v>0</v>
      </c>
      <c r="CC1559">
        <v>0</v>
      </c>
      <c r="CD1559">
        <v>0</v>
      </c>
      <c r="CE1559" s="15">
        <v>0</v>
      </c>
      <c r="CF1559">
        <v>0.78100000000000003</v>
      </c>
      <c r="CG1559">
        <v>182</v>
      </c>
      <c r="CH1559">
        <v>1</v>
      </c>
      <c r="CI1559">
        <v>0</v>
      </c>
      <c r="CJ1559">
        <v>20</v>
      </c>
      <c r="CK1559" s="28" t="s">
        <v>80</v>
      </c>
    </row>
    <row r="1560" spans="1:89" x14ac:dyDescent="0.35">
      <c r="A1560">
        <v>1559</v>
      </c>
      <c r="B1560">
        <v>98</v>
      </c>
      <c r="C1560" s="21" t="s">
        <v>267</v>
      </c>
      <c r="D1560" s="11">
        <v>5.5</v>
      </c>
      <c r="E1560" s="12">
        <v>0.5</v>
      </c>
      <c r="F1560" s="7">
        <f t="shared" si="269"/>
        <v>11</v>
      </c>
      <c r="G1560" s="8">
        <v>0</v>
      </c>
      <c r="H1560" s="9">
        <v>0</v>
      </c>
      <c r="I1560" s="9">
        <v>0</v>
      </c>
      <c r="J1560" s="9">
        <v>1</v>
      </c>
      <c r="K1560" s="9">
        <v>0</v>
      </c>
      <c r="L1560" s="8">
        <v>1822</v>
      </c>
      <c r="M1560" s="9">
        <v>7</v>
      </c>
      <c r="N1560" s="9">
        <f t="shared" si="267"/>
        <v>1814</v>
      </c>
      <c r="O1560" s="9">
        <f t="shared" si="268"/>
        <v>5</v>
      </c>
      <c r="P1560" s="7">
        <v>12.7</v>
      </c>
      <c r="Q1560" s="7">
        <v>22</v>
      </c>
      <c r="R1560" s="9">
        <v>1</v>
      </c>
      <c r="S1560" s="9">
        <v>0</v>
      </c>
      <c r="T1560" s="9">
        <v>1</v>
      </c>
      <c r="U1560" s="9">
        <v>0</v>
      </c>
      <c r="V1560" s="9">
        <v>0</v>
      </c>
      <c r="W1560" s="25">
        <v>0</v>
      </c>
      <c r="X1560" s="9">
        <v>0</v>
      </c>
      <c r="Y1560" s="9">
        <v>0</v>
      </c>
      <c r="Z1560" s="25">
        <v>1</v>
      </c>
      <c r="AA1560" s="9">
        <v>0</v>
      </c>
      <c r="AB1560" s="25">
        <v>1</v>
      </c>
      <c r="AC1560" s="17">
        <v>1986</v>
      </c>
      <c r="AD1560" s="27">
        <v>7.0000000000000001E-3</v>
      </c>
      <c r="AE1560" s="27">
        <v>0.29799999999999999</v>
      </c>
      <c r="AF1560" s="27">
        <v>0.499</v>
      </c>
      <c r="AG1560" s="34">
        <v>0.19600000000000001</v>
      </c>
      <c r="AH1560" s="33">
        <v>0.89300000000000002</v>
      </c>
      <c r="AI1560" s="15">
        <v>0.107</v>
      </c>
      <c r="AJ1560">
        <v>1</v>
      </c>
      <c r="AK1560" s="31">
        <v>0</v>
      </c>
      <c r="AL1560">
        <v>0.77900000000000003</v>
      </c>
      <c r="AM1560" s="31">
        <v>0.221</v>
      </c>
      <c r="AN1560">
        <v>1</v>
      </c>
      <c r="AO1560" s="15">
        <v>0</v>
      </c>
      <c r="AP1560" t="s">
        <v>87</v>
      </c>
      <c r="AQ1560" s="15" t="s">
        <v>87</v>
      </c>
      <c r="AR1560" s="15" t="s">
        <v>206</v>
      </c>
      <c r="AS1560">
        <v>1</v>
      </c>
      <c r="AT1560">
        <v>0</v>
      </c>
      <c r="AU1560">
        <v>0</v>
      </c>
      <c r="AV1560">
        <v>0</v>
      </c>
      <c r="AW1560">
        <v>0</v>
      </c>
      <c r="AX1560">
        <v>0</v>
      </c>
      <c r="AY1560" s="15">
        <v>0</v>
      </c>
      <c r="AZ1560">
        <v>1</v>
      </c>
      <c r="BA1560">
        <v>0</v>
      </c>
      <c r="BB1560" s="15">
        <v>0</v>
      </c>
      <c r="BC1560">
        <v>15082</v>
      </c>
      <c r="BD1560">
        <v>1130</v>
      </c>
      <c r="BE1560" s="21">
        <v>0.877</v>
      </c>
      <c r="BF1560" s="21">
        <v>40.299999999999997</v>
      </c>
      <c r="BG1560">
        <v>1</v>
      </c>
      <c r="BH1560">
        <v>0</v>
      </c>
      <c r="BI1560">
        <v>0</v>
      </c>
      <c r="BJ1560">
        <v>0</v>
      </c>
      <c r="BK1560">
        <v>0</v>
      </c>
      <c r="BL1560" s="15">
        <v>0</v>
      </c>
      <c r="BM1560">
        <v>0</v>
      </c>
      <c r="BN1560">
        <v>1</v>
      </c>
      <c r="BO1560">
        <v>0</v>
      </c>
      <c r="BP1560" s="15">
        <v>0</v>
      </c>
      <c r="BQ1560">
        <v>0</v>
      </c>
      <c r="BR1560">
        <v>0</v>
      </c>
      <c r="BS1560" s="15">
        <v>1</v>
      </c>
      <c r="BT1560">
        <v>1</v>
      </c>
      <c r="BU1560">
        <v>1</v>
      </c>
      <c r="BV1560">
        <v>0</v>
      </c>
      <c r="BW1560">
        <v>0</v>
      </c>
      <c r="BX1560">
        <v>0</v>
      </c>
      <c r="BY1560">
        <v>0</v>
      </c>
      <c r="BZ1560">
        <v>0</v>
      </c>
      <c r="CA1560">
        <v>0</v>
      </c>
      <c r="CB1560">
        <v>0</v>
      </c>
      <c r="CC1560">
        <v>0</v>
      </c>
      <c r="CD1560">
        <v>0</v>
      </c>
      <c r="CE1560" s="15">
        <v>0</v>
      </c>
      <c r="CF1560">
        <v>0.78100000000000003</v>
      </c>
      <c r="CG1560">
        <v>182</v>
      </c>
      <c r="CH1560">
        <v>1</v>
      </c>
      <c r="CI1560">
        <v>0</v>
      </c>
      <c r="CJ1560">
        <v>20</v>
      </c>
      <c r="CK1560" s="28" t="s">
        <v>80</v>
      </c>
    </row>
    <row r="1561" spans="1:89" x14ac:dyDescent="0.35">
      <c r="A1561">
        <v>1560</v>
      </c>
      <c r="B1561">
        <v>99</v>
      </c>
      <c r="C1561" s="21" t="s">
        <v>268</v>
      </c>
      <c r="D1561" s="11">
        <v>9.5</v>
      </c>
      <c r="E1561" s="12">
        <v>0.1</v>
      </c>
      <c r="F1561" s="7">
        <f t="shared" si="269"/>
        <v>95</v>
      </c>
      <c r="G1561" s="8">
        <v>0</v>
      </c>
      <c r="H1561" s="9">
        <v>0</v>
      </c>
      <c r="I1561" s="9">
        <v>0</v>
      </c>
      <c r="J1561" s="9">
        <v>0</v>
      </c>
      <c r="K1561" s="9">
        <v>1</v>
      </c>
      <c r="L1561" s="8">
        <v>22871</v>
      </c>
      <c r="M1561" s="9">
        <v>4</v>
      </c>
      <c r="N1561" s="9">
        <f t="shared" si="267"/>
        <v>22866</v>
      </c>
      <c r="O1561" s="9">
        <f t="shared" si="268"/>
        <v>11</v>
      </c>
      <c r="P1561" s="7">
        <v>9.0500000000000007</v>
      </c>
      <c r="Q1561" s="7">
        <f t="shared" ref="Q1561:Q1571" si="270">BF1561-P1561-6</f>
        <v>34.950000000000003</v>
      </c>
      <c r="R1561" s="9">
        <v>1</v>
      </c>
      <c r="S1561" s="9">
        <v>0</v>
      </c>
      <c r="T1561" s="9">
        <v>1</v>
      </c>
      <c r="U1561" s="9">
        <v>0</v>
      </c>
      <c r="V1561" s="9">
        <v>0</v>
      </c>
      <c r="W1561" s="25">
        <v>0</v>
      </c>
      <c r="X1561" s="9">
        <v>0</v>
      </c>
      <c r="Y1561" s="9">
        <v>0</v>
      </c>
      <c r="Z1561" s="25">
        <v>1</v>
      </c>
      <c r="AA1561" s="9">
        <v>0</v>
      </c>
      <c r="AB1561" s="25">
        <v>1</v>
      </c>
      <c r="AC1561" s="17">
        <v>1985</v>
      </c>
      <c r="AD1561" s="27" t="s">
        <v>87</v>
      </c>
      <c r="AE1561" s="27" t="s">
        <v>87</v>
      </c>
      <c r="AF1561" s="27" t="s">
        <v>87</v>
      </c>
      <c r="AG1561" s="34" t="s">
        <v>87</v>
      </c>
      <c r="AH1561" s="33">
        <v>1</v>
      </c>
      <c r="AI1561" s="15">
        <v>0</v>
      </c>
      <c r="AJ1561">
        <v>0.47</v>
      </c>
      <c r="AK1561" s="31">
        <v>0.53</v>
      </c>
      <c r="AL1561" t="s">
        <v>87</v>
      </c>
      <c r="AM1561" s="31" t="s">
        <v>87</v>
      </c>
      <c r="AN1561">
        <v>1</v>
      </c>
      <c r="AO1561" s="15">
        <v>0</v>
      </c>
      <c r="AP1561" t="s">
        <v>87</v>
      </c>
      <c r="AQ1561" s="15" t="s">
        <v>87</v>
      </c>
      <c r="AR1561" s="15" t="s">
        <v>191</v>
      </c>
      <c r="AS1561">
        <v>1</v>
      </c>
      <c r="AT1561">
        <v>0</v>
      </c>
      <c r="AU1561">
        <v>0</v>
      </c>
      <c r="AV1561">
        <v>0</v>
      </c>
      <c r="AW1561">
        <v>0</v>
      </c>
      <c r="AX1561">
        <v>0</v>
      </c>
      <c r="AY1561" s="15">
        <v>0</v>
      </c>
      <c r="AZ1561">
        <v>1</v>
      </c>
      <c r="BA1561">
        <v>0</v>
      </c>
      <c r="BB1561" s="15">
        <v>0</v>
      </c>
      <c r="BC1561">
        <v>15765</v>
      </c>
      <c r="BD1561">
        <v>285</v>
      </c>
      <c r="BE1561" s="21">
        <v>0.95399999999999996</v>
      </c>
      <c r="BF1561" s="21">
        <v>50</v>
      </c>
      <c r="BG1561">
        <v>1</v>
      </c>
      <c r="BH1561">
        <v>0</v>
      </c>
      <c r="BI1561">
        <v>0</v>
      </c>
      <c r="BJ1561">
        <v>0</v>
      </c>
      <c r="BK1561">
        <v>0</v>
      </c>
      <c r="BL1561" s="15">
        <v>0</v>
      </c>
      <c r="BM1561">
        <v>0</v>
      </c>
      <c r="BN1561">
        <v>0</v>
      </c>
      <c r="BO1561">
        <v>0</v>
      </c>
      <c r="BP1561" s="15">
        <v>1</v>
      </c>
      <c r="BQ1561">
        <v>0</v>
      </c>
      <c r="BR1561">
        <v>0</v>
      </c>
      <c r="BS1561" s="15">
        <v>0</v>
      </c>
      <c r="BT1561">
        <v>1</v>
      </c>
      <c r="BU1561">
        <v>1</v>
      </c>
      <c r="BV1561">
        <v>0</v>
      </c>
      <c r="BW1561">
        <v>0</v>
      </c>
      <c r="BX1561">
        <v>0</v>
      </c>
      <c r="BY1561">
        <v>0</v>
      </c>
      <c r="BZ1561">
        <v>1</v>
      </c>
      <c r="CA1561">
        <v>0</v>
      </c>
      <c r="CB1561">
        <v>0</v>
      </c>
      <c r="CC1561">
        <v>0</v>
      </c>
      <c r="CD1561">
        <v>0</v>
      </c>
      <c r="CE1561" s="15">
        <v>0</v>
      </c>
      <c r="CF1561">
        <v>2.3879999999999999</v>
      </c>
      <c r="CG1561">
        <v>389</v>
      </c>
      <c r="CH1561">
        <v>1</v>
      </c>
      <c r="CI1561">
        <v>0</v>
      </c>
      <c r="CJ1561">
        <v>25</v>
      </c>
      <c r="CK1561" s="28" t="s">
        <v>80</v>
      </c>
    </row>
    <row r="1562" spans="1:89" x14ac:dyDescent="0.35">
      <c r="A1562">
        <v>1561</v>
      </c>
      <c r="B1562">
        <v>99</v>
      </c>
      <c r="C1562" s="21" t="s">
        <v>268</v>
      </c>
      <c r="D1562" s="11">
        <v>10.1</v>
      </c>
      <c r="E1562" s="12">
        <v>1.7</v>
      </c>
      <c r="F1562" s="7">
        <f t="shared" si="269"/>
        <v>5.9411764705882355</v>
      </c>
      <c r="G1562" s="8">
        <v>0</v>
      </c>
      <c r="H1562" s="9">
        <v>0</v>
      </c>
      <c r="I1562" s="9">
        <v>0</v>
      </c>
      <c r="J1562" s="9">
        <v>0</v>
      </c>
      <c r="K1562" s="9">
        <v>1</v>
      </c>
      <c r="L1562" s="8">
        <v>22871</v>
      </c>
      <c r="M1562" s="9">
        <v>4</v>
      </c>
      <c r="N1562" s="9">
        <f t="shared" si="267"/>
        <v>22866</v>
      </c>
      <c r="O1562" s="9">
        <f t="shared" si="268"/>
        <v>11</v>
      </c>
      <c r="P1562" s="7">
        <v>9.0500000000000007</v>
      </c>
      <c r="Q1562" s="7">
        <f t="shared" si="270"/>
        <v>34.950000000000003</v>
      </c>
      <c r="R1562" s="9">
        <v>1</v>
      </c>
      <c r="S1562" s="9">
        <v>0</v>
      </c>
      <c r="T1562" s="9">
        <v>1</v>
      </c>
      <c r="U1562" s="9">
        <v>0</v>
      </c>
      <c r="V1562" s="9">
        <v>0</v>
      </c>
      <c r="W1562" s="25">
        <v>0</v>
      </c>
      <c r="X1562" s="9">
        <v>0</v>
      </c>
      <c r="Y1562" s="9">
        <v>0</v>
      </c>
      <c r="Z1562" s="25">
        <v>1</v>
      </c>
      <c r="AA1562" s="9">
        <v>0</v>
      </c>
      <c r="AB1562" s="25">
        <v>1</v>
      </c>
      <c r="AC1562" s="17">
        <v>1985</v>
      </c>
      <c r="AD1562" s="27" t="s">
        <v>87</v>
      </c>
      <c r="AE1562" s="27" t="s">
        <v>87</v>
      </c>
      <c r="AF1562" s="27" t="s">
        <v>87</v>
      </c>
      <c r="AG1562" s="34" t="s">
        <v>87</v>
      </c>
      <c r="AH1562" s="33">
        <v>1</v>
      </c>
      <c r="AI1562" s="15">
        <v>0</v>
      </c>
      <c r="AJ1562">
        <v>0.47</v>
      </c>
      <c r="AK1562" s="31">
        <v>0.53</v>
      </c>
      <c r="AL1562" t="s">
        <v>87</v>
      </c>
      <c r="AM1562" s="31" t="s">
        <v>87</v>
      </c>
      <c r="AN1562">
        <v>1</v>
      </c>
      <c r="AO1562" s="15">
        <v>0</v>
      </c>
      <c r="AP1562" t="s">
        <v>87</v>
      </c>
      <c r="AQ1562" s="15" t="s">
        <v>87</v>
      </c>
      <c r="AR1562" s="15" t="s">
        <v>191</v>
      </c>
      <c r="AS1562">
        <v>1</v>
      </c>
      <c r="AT1562">
        <v>0</v>
      </c>
      <c r="AU1562">
        <v>0</v>
      </c>
      <c r="AV1562">
        <v>0</v>
      </c>
      <c r="AW1562">
        <v>0</v>
      </c>
      <c r="AX1562">
        <v>0</v>
      </c>
      <c r="AY1562" s="15">
        <v>0</v>
      </c>
      <c r="AZ1562">
        <v>1</v>
      </c>
      <c r="BA1562">
        <v>0</v>
      </c>
      <c r="BB1562" s="15">
        <v>0</v>
      </c>
      <c r="BC1562">
        <v>15765</v>
      </c>
      <c r="BD1562">
        <v>285</v>
      </c>
      <c r="BE1562" s="21">
        <v>0.95399999999999996</v>
      </c>
      <c r="BF1562" s="21">
        <v>50</v>
      </c>
      <c r="BG1562">
        <v>0</v>
      </c>
      <c r="BH1562">
        <v>0</v>
      </c>
      <c r="BI1562">
        <v>0</v>
      </c>
      <c r="BJ1562">
        <v>0</v>
      </c>
      <c r="BK1562">
        <v>0</v>
      </c>
      <c r="BL1562" s="15">
        <v>1</v>
      </c>
      <c r="BM1562">
        <v>0</v>
      </c>
      <c r="BN1562">
        <v>0</v>
      </c>
      <c r="BO1562">
        <v>0</v>
      </c>
      <c r="BP1562" s="15">
        <v>1</v>
      </c>
      <c r="BQ1562">
        <v>0</v>
      </c>
      <c r="BR1562">
        <v>0</v>
      </c>
      <c r="BS1562" s="15">
        <v>1</v>
      </c>
      <c r="BT1562">
        <v>1</v>
      </c>
      <c r="BU1562">
        <v>1</v>
      </c>
      <c r="BV1562">
        <v>0</v>
      </c>
      <c r="BW1562">
        <v>0</v>
      </c>
      <c r="BX1562">
        <v>0</v>
      </c>
      <c r="BY1562">
        <v>0</v>
      </c>
      <c r="BZ1562">
        <v>1</v>
      </c>
      <c r="CA1562">
        <v>0</v>
      </c>
      <c r="CB1562">
        <v>0</v>
      </c>
      <c r="CC1562">
        <v>0</v>
      </c>
      <c r="CD1562">
        <v>0</v>
      </c>
      <c r="CE1562" s="15">
        <v>0</v>
      </c>
      <c r="CF1562">
        <v>2.3879999999999999</v>
      </c>
      <c r="CG1562">
        <v>389</v>
      </c>
      <c r="CH1562">
        <v>1</v>
      </c>
      <c r="CI1562">
        <v>0</v>
      </c>
      <c r="CJ1562">
        <v>25</v>
      </c>
      <c r="CK1562" s="28" t="s">
        <v>80</v>
      </c>
    </row>
    <row r="1563" spans="1:89" x14ac:dyDescent="0.35">
      <c r="A1563">
        <v>1562</v>
      </c>
      <c r="B1563">
        <v>99</v>
      </c>
      <c r="C1563" s="21" t="s">
        <v>268</v>
      </c>
      <c r="D1563" s="11">
        <v>7.6</v>
      </c>
      <c r="E1563" s="12">
        <v>0.5</v>
      </c>
      <c r="F1563" s="7">
        <f t="shared" si="269"/>
        <v>15.2</v>
      </c>
      <c r="G1563" s="8">
        <v>0</v>
      </c>
      <c r="H1563" s="9">
        <v>0</v>
      </c>
      <c r="I1563" s="9">
        <v>0</v>
      </c>
      <c r="J1563" s="9">
        <v>0</v>
      </c>
      <c r="K1563" s="9">
        <v>1</v>
      </c>
      <c r="L1563" s="8">
        <v>1299</v>
      </c>
      <c r="M1563" s="9">
        <v>4</v>
      </c>
      <c r="N1563" s="9">
        <f t="shared" si="267"/>
        <v>1294</v>
      </c>
      <c r="O1563" s="9">
        <f t="shared" si="268"/>
        <v>11</v>
      </c>
      <c r="P1563" s="7">
        <v>11.07</v>
      </c>
      <c r="Q1563" s="7">
        <f t="shared" si="270"/>
        <v>32.93</v>
      </c>
      <c r="R1563" s="9">
        <v>1</v>
      </c>
      <c r="S1563" s="9">
        <v>0</v>
      </c>
      <c r="T1563" s="9">
        <v>1</v>
      </c>
      <c r="U1563" s="9">
        <v>0</v>
      </c>
      <c r="V1563" s="9">
        <v>0</v>
      </c>
      <c r="W1563" s="25">
        <v>0</v>
      </c>
      <c r="X1563" s="9">
        <v>0</v>
      </c>
      <c r="Y1563" s="9">
        <v>0</v>
      </c>
      <c r="Z1563" s="25">
        <v>1</v>
      </c>
      <c r="AA1563" s="9">
        <v>0</v>
      </c>
      <c r="AB1563" s="25">
        <v>1</v>
      </c>
      <c r="AC1563" s="17">
        <v>1985</v>
      </c>
      <c r="AD1563" s="27" t="s">
        <v>87</v>
      </c>
      <c r="AE1563" s="27" t="s">
        <v>87</v>
      </c>
      <c r="AF1563" s="27" t="s">
        <v>87</v>
      </c>
      <c r="AG1563" s="34" t="s">
        <v>87</v>
      </c>
      <c r="AH1563" s="33">
        <v>1</v>
      </c>
      <c r="AI1563" s="15">
        <v>0</v>
      </c>
      <c r="AJ1563">
        <v>0.48</v>
      </c>
      <c r="AK1563" s="31">
        <v>0.52</v>
      </c>
      <c r="AL1563" t="s">
        <v>87</v>
      </c>
      <c r="AM1563" s="31" t="s">
        <v>87</v>
      </c>
      <c r="AN1563">
        <v>1</v>
      </c>
      <c r="AO1563" s="15">
        <v>0</v>
      </c>
      <c r="AP1563" t="s">
        <v>87</v>
      </c>
      <c r="AQ1563" s="15" t="s">
        <v>87</v>
      </c>
      <c r="AR1563" s="15" t="s">
        <v>206</v>
      </c>
      <c r="AS1563">
        <v>1</v>
      </c>
      <c r="AT1563">
        <v>0</v>
      </c>
      <c r="AU1563">
        <v>0</v>
      </c>
      <c r="AV1563">
        <v>0</v>
      </c>
      <c r="AW1563">
        <v>0</v>
      </c>
      <c r="AX1563">
        <v>0</v>
      </c>
      <c r="AY1563" s="15">
        <v>0</v>
      </c>
      <c r="AZ1563">
        <v>1</v>
      </c>
      <c r="BA1563">
        <v>0</v>
      </c>
      <c r="BB1563" s="15">
        <v>0</v>
      </c>
      <c r="BC1563">
        <v>14533</v>
      </c>
      <c r="BD1563">
        <v>1132</v>
      </c>
      <c r="BE1563" s="21">
        <v>0.877</v>
      </c>
      <c r="BF1563" s="21">
        <v>50</v>
      </c>
      <c r="BG1563">
        <v>1</v>
      </c>
      <c r="BH1563">
        <v>0</v>
      </c>
      <c r="BI1563">
        <v>0</v>
      </c>
      <c r="BJ1563">
        <v>0</v>
      </c>
      <c r="BK1563">
        <v>0</v>
      </c>
      <c r="BL1563" s="15">
        <v>0</v>
      </c>
      <c r="BM1563">
        <v>0</v>
      </c>
      <c r="BN1563">
        <v>0</v>
      </c>
      <c r="BO1563">
        <v>0</v>
      </c>
      <c r="BP1563" s="15">
        <v>1</v>
      </c>
      <c r="BQ1563">
        <v>0</v>
      </c>
      <c r="BR1563">
        <v>0</v>
      </c>
      <c r="BS1563" s="15">
        <v>0</v>
      </c>
      <c r="BT1563">
        <v>1</v>
      </c>
      <c r="BU1563">
        <v>1</v>
      </c>
      <c r="BV1563">
        <v>0</v>
      </c>
      <c r="BW1563">
        <v>0</v>
      </c>
      <c r="BX1563">
        <v>0</v>
      </c>
      <c r="BY1563">
        <v>0</v>
      </c>
      <c r="BZ1563">
        <v>1</v>
      </c>
      <c r="CA1563">
        <v>0</v>
      </c>
      <c r="CB1563">
        <v>0</v>
      </c>
      <c r="CC1563">
        <v>0</v>
      </c>
      <c r="CD1563">
        <v>0</v>
      </c>
      <c r="CE1563" s="15">
        <v>0</v>
      </c>
      <c r="CF1563">
        <v>2.3879999999999999</v>
      </c>
      <c r="CG1563">
        <v>389</v>
      </c>
      <c r="CH1563">
        <v>1</v>
      </c>
      <c r="CI1563">
        <v>0</v>
      </c>
      <c r="CJ1563">
        <v>25</v>
      </c>
      <c r="CK1563" s="28" t="s">
        <v>80</v>
      </c>
    </row>
    <row r="1564" spans="1:89" x14ac:dyDescent="0.35">
      <c r="A1564">
        <v>1563</v>
      </c>
      <c r="B1564">
        <v>99</v>
      </c>
      <c r="C1564" s="21" t="s">
        <v>268</v>
      </c>
      <c r="D1564" s="11">
        <v>11.3</v>
      </c>
      <c r="E1564" s="12">
        <v>9.1999999999999993</v>
      </c>
      <c r="F1564" s="7">
        <f t="shared" si="269"/>
        <v>1.2282608695652175</v>
      </c>
      <c r="G1564" s="8">
        <v>0</v>
      </c>
      <c r="H1564" s="9">
        <v>0</v>
      </c>
      <c r="I1564" s="9">
        <v>0</v>
      </c>
      <c r="J1564" s="9">
        <v>0</v>
      </c>
      <c r="K1564" s="9">
        <v>1</v>
      </c>
      <c r="L1564" s="8">
        <v>1299</v>
      </c>
      <c r="M1564" s="9">
        <v>4</v>
      </c>
      <c r="N1564" s="9">
        <f t="shared" si="267"/>
        <v>1294</v>
      </c>
      <c r="O1564" s="9">
        <f t="shared" si="268"/>
        <v>11</v>
      </c>
      <c r="P1564" s="7">
        <v>11.07</v>
      </c>
      <c r="Q1564" s="7">
        <f t="shared" si="270"/>
        <v>32.93</v>
      </c>
      <c r="R1564" s="9">
        <v>1</v>
      </c>
      <c r="S1564" s="9">
        <v>0</v>
      </c>
      <c r="T1564" s="9">
        <v>1</v>
      </c>
      <c r="U1564" s="9">
        <v>0</v>
      </c>
      <c r="V1564" s="9">
        <v>0</v>
      </c>
      <c r="W1564" s="25">
        <v>0</v>
      </c>
      <c r="X1564" s="9">
        <v>0</v>
      </c>
      <c r="Y1564" s="9">
        <v>0</v>
      </c>
      <c r="Z1564" s="25">
        <v>1</v>
      </c>
      <c r="AA1564" s="9">
        <v>0</v>
      </c>
      <c r="AB1564" s="25">
        <v>1</v>
      </c>
      <c r="AC1564" s="17">
        <v>1985</v>
      </c>
      <c r="AD1564" s="27" t="s">
        <v>87</v>
      </c>
      <c r="AE1564" s="27" t="s">
        <v>87</v>
      </c>
      <c r="AF1564" s="27" t="s">
        <v>87</v>
      </c>
      <c r="AG1564" s="34" t="s">
        <v>87</v>
      </c>
      <c r="AH1564" s="33">
        <v>1</v>
      </c>
      <c r="AI1564" s="15">
        <v>0</v>
      </c>
      <c r="AJ1564">
        <v>0.48</v>
      </c>
      <c r="AK1564" s="31">
        <v>0.52</v>
      </c>
      <c r="AL1564" t="s">
        <v>87</v>
      </c>
      <c r="AM1564" s="31" t="s">
        <v>87</v>
      </c>
      <c r="AN1564">
        <v>1</v>
      </c>
      <c r="AO1564" s="15">
        <v>0</v>
      </c>
      <c r="AP1564" t="s">
        <v>87</v>
      </c>
      <c r="AQ1564" s="15" t="s">
        <v>87</v>
      </c>
      <c r="AR1564" s="15" t="s">
        <v>206</v>
      </c>
      <c r="AS1564">
        <v>1</v>
      </c>
      <c r="AT1564">
        <v>0</v>
      </c>
      <c r="AU1564">
        <v>0</v>
      </c>
      <c r="AV1564">
        <v>0</v>
      </c>
      <c r="AW1564">
        <v>0</v>
      </c>
      <c r="AX1564">
        <v>0</v>
      </c>
      <c r="AY1564" s="15">
        <v>0</v>
      </c>
      <c r="AZ1564">
        <v>1</v>
      </c>
      <c r="BA1564">
        <v>0</v>
      </c>
      <c r="BB1564" s="15">
        <v>0</v>
      </c>
      <c r="BC1564">
        <v>14533</v>
      </c>
      <c r="BD1564">
        <v>1132</v>
      </c>
      <c r="BE1564" s="21">
        <v>0.877</v>
      </c>
      <c r="BF1564" s="21">
        <v>50</v>
      </c>
      <c r="BG1564">
        <v>0</v>
      </c>
      <c r="BH1564">
        <v>0</v>
      </c>
      <c r="BI1564">
        <v>0</v>
      </c>
      <c r="BJ1564">
        <v>0</v>
      </c>
      <c r="BK1564">
        <v>0</v>
      </c>
      <c r="BL1564" s="15">
        <v>1</v>
      </c>
      <c r="BM1564">
        <v>0</v>
      </c>
      <c r="BN1564">
        <v>0</v>
      </c>
      <c r="BO1564">
        <v>0</v>
      </c>
      <c r="BP1564" s="15">
        <v>1</v>
      </c>
      <c r="BQ1564">
        <v>0</v>
      </c>
      <c r="BR1564">
        <v>0</v>
      </c>
      <c r="BS1564" s="15">
        <v>1</v>
      </c>
      <c r="BT1564">
        <v>1</v>
      </c>
      <c r="BU1564">
        <v>1</v>
      </c>
      <c r="BV1564">
        <v>0</v>
      </c>
      <c r="BW1564">
        <v>0</v>
      </c>
      <c r="BX1564">
        <v>0</v>
      </c>
      <c r="BY1564">
        <v>0</v>
      </c>
      <c r="BZ1564">
        <v>1</v>
      </c>
      <c r="CA1564">
        <v>0</v>
      </c>
      <c r="CB1564">
        <v>0</v>
      </c>
      <c r="CC1564">
        <v>0</v>
      </c>
      <c r="CD1564">
        <v>0</v>
      </c>
      <c r="CE1564" s="15">
        <v>0</v>
      </c>
      <c r="CF1564">
        <v>2.3879999999999999</v>
      </c>
      <c r="CG1564">
        <v>389</v>
      </c>
      <c r="CH1564">
        <v>1</v>
      </c>
      <c r="CI1564">
        <v>0</v>
      </c>
      <c r="CJ1564">
        <v>25</v>
      </c>
      <c r="CK1564" s="28" t="s">
        <v>80</v>
      </c>
    </row>
    <row r="1565" spans="1:89" x14ac:dyDescent="0.35">
      <c r="A1565">
        <v>1564</v>
      </c>
      <c r="B1565">
        <v>99</v>
      </c>
      <c r="C1565" s="21" t="s">
        <v>268</v>
      </c>
      <c r="D1565" s="11">
        <v>6.8</v>
      </c>
      <c r="E1565" s="12">
        <v>0.1</v>
      </c>
      <c r="F1565" s="7">
        <f t="shared" si="269"/>
        <v>68</v>
      </c>
      <c r="G1565" s="8">
        <v>0</v>
      </c>
      <c r="H1565" s="9">
        <v>0</v>
      </c>
      <c r="I1565" s="9">
        <v>0</v>
      </c>
      <c r="J1565" s="9">
        <v>0</v>
      </c>
      <c r="K1565" s="9">
        <v>1</v>
      </c>
      <c r="L1565" s="8">
        <v>27386</v>
      </c>
      <c r="M1565" s="9">
        <v>8</v>
      </c>
      <c r="N1565" s="9">
        <f t="shared" si="267"/>
        <v>27377</v>
      </c>
      <c r="O1565" s="9">
        <f t="shared" si="268"/>
        <v>11</v>
      </c>
      <c r="P1565" s="7">
        <v>11.07</v>
      </c>
      <c r="Q1565" s="7">
        <f t="shared" si="270"/>
        <v>32.93</v>
      </c>
      <c r="R1565" s="9">
        <v>1</v>
      </c>
      <c r="S1565" s="9">
        <v>0</v>
      </c>
      <c r="T1565" s="9">
        <v>1</v>
      </c>
      <c r="U1565" s="9">
        <v>0</v>
      </c>
      <c r="V1565" s="9">
        <v>0</v>
      </c>
      <c r="W1565" s="25">
        <v>0</v>
      </c>
      <c r="X1565" s="9">
        <v>0</v>
      </c>
      <c r="Y1565" s="9">
        <v>0</v>
      </c>
      <c r="Z1565" s="25">
        <v>1</v>
      </c>
      <c r="AA1565" s="9">
        <v>0</v>
      </c>
      <c r="AB1565" s="25">
        <v>1</v>
      </c>
      <c r="AC1565" s="17">
        <v>1985</v>
      </c>
      <c r="AD1565" s="27" t="s">
        <v>87</v>
      </c>
      <c r="AE1565" s="27" t="s">
        <v>87</v>
      </c>
      <c r="AF1565" s="27" t="s">
        <v>87</v>
      </c>
      <c r="AG1565" s="34" t="s">
        <v>87</v>
      </c>
      <c r="AH1565" s="33">
        <v>1</v>
      </c>
      <c r="AI1565" s="15">
        <v>0</v>
      </c>
      <c r="AJ1565">
        <v>0.48</v>
      </c>
      <c r="AK1565" s="31">
        <v>0.52</v>
      </c>
      <c r="AL1565" t="s">
        <v>87</v>
      </c>
      <c r="AM1565" s="31" t="s">
        <v>87</v>
      </c>
      <c r="AN1565">
        <v>1</v>
      </c>
      <c r="AO1565" s="15">
        <v>0</v>
      </c>
      <c r="AP1565" t="s">
        <v>87</v>
      </c>
      <c r="AQ1565" s="15" t="s">
        <v>87</v>
      </c>
      <c r="AR1565" s="15" t="s">
        <v>206</v>
      </c>
      <c r="AS1565">
        <v>1</v>
      </c>
      <c r="AT1565">
        <v>0</v>
      </c>
      <c r="AU1565">
        <v>0</v>
      </c>
      <c r="AV1565">
        <v>0</v>
      </c>
      <c r="AW1565">
        <v>0</v>
      </c>
      <c r="AX1565">
        <v>0</v>
      </c>
      <c r="AY1565" s="15">
        <v>0</v>
      </c>
      <c r="AZ1565">
        <v>1</v>
      </c>
      <c r="BA1565">
        <v>0</v>
      </c>
      <c r="BB1565" s="15">
        <v>0</v>
      </c>
      <c r="BC1565">
        <v>14533</v>
      </c>
      <c r="BD1565">
        <v>1132</v>
      </c>
      <c r="BE1565" s="21">
        <v>0.877</v>
      </c>
      <c r="BF1565" s="21">
        <v>50</v>
      </c>
      <c r="BG1565">
        <v>1</v>
      </c>
      <c r="BH1565">
        <v>0</v>
      </c>
      <c r="BI1565">
        <v>0</v>
      </c>
      <c r="BJ1565">
        <v>0</v>
      </c>
      <c r="BK1565">
        <v>0</v>
      </c>
      <c r="BL1565" s="15">
        <v>0</v>
      </c>
      <c r="BM1565">
        <v>0</v>
      </c>
      <c r="BN1565">
        <v>0</v>
      </c>
      <c r="BO1565">
        <v>0</v>
      </c>
      <c r="BP1565" s="15">
        <v>1</v>
      </c>
      <c r="BQ1565">
        <v>0</v>
      </c>
      <c r="BR1565">
        <v>0</v>
      </c>
      <c r="BS1565" s="15">
        <v>0</v>
      </c>
      <c r="BT1565">
        <v>1</v>
      </c>
      <c r="BU1565">
        <v>1</v>
      </c>
      <c r="BV1565">
        <v>0</v>
      </c>
      <c r="BW1565">
        <v>0</v>
      </c>
      <c r="BX1565">
        <v>0</v>
      </c>
      <c r="BY1565">
        <v>0</v>
      </c>
      <c r="BZ1565">
        <v>1</v>
      </c>
      <c r="CA1565">
        <v>0</v>
      </c>
      <c r="CB1565">
        <v>0</v>
      </c>
      <c r="CC1565">
        <v>0</v>
      </c>
      <c r="CD1565">
        <v>1</v>
      </c>
      <c r="CE1565" s="15">
        <v>0</v>
      </c>
      <c r="CF1565">
        <v>2.3879999999999999</v>
      </c>
      <c r="CG1565">
        <v>389</v>
      </c>
      <c r="CH1565">
        <v>1</v>
      </c>
      <c r="CI1565">
        <v>0</v>
      </c>
      <c r="CJ1565">
        <v>25</v>
      </c>
      <c r="CK1565" s="28" t="s">
        <v>80</v>
      </c>
    </row>
    <row r="1566" spans="1:89" x14ac:dyDescent="0.35">
      <c r="A1566">
        <v>1565</v>
      </c>
      <c r="B1566">
        <v>99</v>
      </c>
      <c r="C1566" s="21" t="s">
        <v>268</v>
      </c>
      <c r="D1566" s="11">
        <v>10.1</v>
      </c>
      <c r="E1566" s="12">
        <v>4.3</v>
      </c>
      <c r="F1566" s="7">
        <f t="shared" si="269"/>
        <v>2.3488372093023258</v>
      </c>
      <c r="G1566" s="8">
        <v>0</v>
      </c>
      <c r="H1566" s="9">
        <v>0</v>
      </c>
      <c r="I1566" s="9">
        <v>0</v>
      </c>
      <c r="J1566" s="9">
        <v>0</v>
      </c>
      <c r="K1566" s="9">
        <v>1</v>
      </c>
      <c r="L1566" s="8">
        <v>27386</v>
      </c>
      <c r="M1566" s="9">
        <v>8</v>
      </c>
      <c r="N1566" s="9">
        <f t="shared" si="267"/>
        <v>27377</v>
      </c>
      <c r="O1566" s="9">
        <f t="shared" si="268"/>
        <v>11</v>
      </c>
      <c r="P1566" s="7">
        <v>11.07</v>
      </c>
      <c r="Q1566" s="7">
        <f t="shared" si="270"/>
        <v>32.93</v>
      </c>
      <c r="R1566" s="9">
        <v>1</v>
      </c>
      <c r="S1566" s="9">
        <v>0</v>
      </c>
      <c r="T1566" s="9">
        <v>1</v>
      </c>
      <c r="U1566" s="9">
        <v>0</v>
      </c>
      <c r="V1566" s="9">
        <v>0</v>
      </c>
      <c r="W1566" s="25">
        <v>0</v>
      </c>
      <c r="X1566" s="9">
        <v>0</v>
      </c>
      <c r="Y1566" s="9">
        <v>0</v>
      </c>
      <c r="Z1566" s="25">
        <v>1</v>
      </c>
      <c r="AA1566" s="9">
        <v>0</v>
      </c>
      <c r="AB1566" s="25">
        <v>1</v>
      </c>
      <c r="AC1566" s="17">
        <v>1985</v>
      </c>
      <c r="AD1566" s="27" t="s">
        <v>87</v>
      </c>
      <c r="AE1566" s="27" t="s">
        <v>87</v>
      </c>
      <c r="AF1566" s="27" t="s">
        <v>87</v>
      </c>
      <c r="AG1566" s="34" t="s">
        <v>87</v>
      </c>
      <c r="AH1566" s="33">
        <v>1</v>
      </c>
      <c r="AI1566" s="15">
        <v>0</v>
      </c>
      <c r="AJ1566">
        <v>0.48</v>
      </c>
      <c r="AK1566" s="31">
        <v>0.52</v>
      </c>
      <c r="AL1566" t="s">
        <v>87</v>
      </c>
      <c r="AM1566" s="31" t="s">
        <v>87</v>
      </c>
      <c r="AN1566">
        <v>1</v>
      </c>
      <c r="AO1566" s="15">
        <v>0</v>
      </c>
      <c r="AP1566" t="s">
        <v>87</v>
      </c>
      <c r="AQ1566" s="15" t="s">
        <v>87</v>
      </c>
      <c r="AR1566" s="15" t="s">
        <v>206</v>
      </c>
      <c r="AS1566">
        <v>1</v>
      </c>
      <c r="AT1566">
        <v>0</v>
      </c>
      <c r="AU1566">
        <v>0</v>
      </c>
      <c r="AV1566">
        <v>0</v>
      </c>
      <c r="AW1566">
        <v>0</v>
      </c>
      <c r="AX1566">
        <v>0</v>
      </c>
      <c r="AY1566" s="15">
        <v>0</v>
      </c>
      <c r="AZ1566">
        <v>1</v>
      </c>
      <c r="BA1566">
        <v>0</v>
      </c>
      <c r="BB1566" s="15">
        <v>0</v>
      </c>
      <c r="BC1566">
        <v>14533</v>
      </c>
      <c r="BD1566">
        <v>1132</v>
      </c>
      <c r="BE1566" s="21">
        <v>0.877</v>
      </c>
      <c r="BF1566" s="21">
        <v>50</v>
      </c>
      <c r="BG1566">
        <v>0</v>
      </c>
      <c r="BH1566">
        <v>0</v>
      </c>
      <c r="BI1566">
        <v>0</v>
      </c>
      <c r="BJ1566">
        <v>0</v>
      </c>
      <c r="BK1566">
        <v>0</v>
      </c>
      <c r="BL1566" s="15">
        <v>1</v>
      </c>
      <c r="BM1566">
        <v>0</v>
      </c>
      <c r="BN1566">
        <v>0</v>
      </c>
      <c r="BO1566">
        <v>0</v>
      </c>
      <c r="BP1566" s="15">
        <v>1</v>
      </c>
      <c r="BQ1566">
        <v>0</v>
      </c>
      <c r="BR1566">
        <v>0</v>
      </c>
      <c r="BS1566" s="15">
        <v>1</v>
      </c>
      <c r="BT1566">
        <v>1</v>
      </c>
      <c r="BU1566">
        <v>1</v>
      </c>
      <c r="BV1566">
        <v>0</v>
      </c>
      <c r="BW1566">
        <v>0</v>
      </c>
      <c r="BX1566">
        <v>0</v>
      </c>
      <c r="BY1566">
        <v>0</v>
      </c>
      <c r="BZ1566">
        <v>1</v>
      </c>
      <c r="CA1566">
        <v>0</v>
      </c>
      <c r="CB1566">
        <v>0</v>
      </c>
      <c r="CC1566">
        <v>0</v>
      </c>
      <c r="CD1566">
        <v>1</v>
      </c>
      <c r="CE1566" s="15">
        <v>0</v>
      </c>
      <c r="CF1566">
        <v>2.3879999999999999</v>
      </c>
      <c r="CG1566">
        <v>389</v>
      </c>
      <c r="CH1566">
        <v>1</v>
      </c>
      <c r="CI1566">
        <v>0</v>
      </c>
      <c r="CJ1566">
        <v>25</v>
      </c>
      <c r="CK1566" s="28" t="s">
        <v>80</v>
      </c>
    </row>
    <row r="1567" spans="1:89" x14ac:dyDescent="0.35">
      <c r="A1567">
        <v>1566</v>
      </c>
      <c r="B1567">
        <v>99</v>
      </c>
      <c r="C1567" s="21" t="s">
        <v>268</v>
      </c>
      <c r="D1567" s="11">
        <v>7.2</v>
      </c>
      <c r="E1567" s="12">
        <v>0.3</v>
      </c>
      <c r="F1567" s="7">
        <f t="shared" si="269"/>
        <v>24</v>
      </c>
      <c r="G1567" s="8">
        <v>0</v>
      </c>
      <c r="H1567" s="9">
        <v>0</v>
      </c>
      <c r="I1567" s="9">
        <v>0</v>
      </c>
      <c r="J1567" s="9">
        <v>0</v>
      </c>
      <c r="K1567" s="9">
        <v>1</v>
      </c>
      <c r="L1567" s="8">
        <v>4142</v>
      </c>
      <c r="M1567" s="9">
        <v>5</v>
      </c>
      <c r="N1567" s="9">
        <f t="shared" si="267"/>
        <v>4136</v>
      </c>
      <c r="O1567" s="9">
        <f t="shared" si="268"/>
        <v>11</v>
      </c>
      <c r="P1567" s="7">
        <v>11.07</v>
      </c>
      <c r="Q1567" s="7">
        <f t="shared" si="270"/>
        <v>32.93</v>
      </c>
      <c r="R1567" s="9">
        <v>1</v>
      </c>
      <c r="S1567" s="9">
        <v>0</v>
      </c>
      <c r="T1567" s="9">
        <v>1</v>
      </c>
      <c r="U1567" s="9">
        <v>0</v>
      </c>
      <c r="V1567" s="9">
        <v>0</v>
      </c>
      <c r="W1567" s="25">
        <v>0</v>
      </c>
      <c r="X1567" s="9">
        <v>0</v>
      </c>
      <c r="Y1567" s="9">
        <v>0</v>
      </c>
      <c r="Z1567" s="25">
        <v>1</v>
      </c>
      <c r="AA1567" s="9">
        <v>0</v>
      </c>
      <c r="AB1567" s="25">
        <v>1</v>
      </c>
      <c r="AC1567" s="17">
        <v>1985</v>
      </c>
      <c r="AD1567" s="27" t="s">
        <v>87</v>
      </c>
      <c r="AE1567" s="27" t="s">
        <v>87</v>
      </c>
      <c r="AF1567" s="27" t="s">
        <v>87</v>
      </c>
      <c r="AG1567" s="34" t="s">
        <v>87</v>
      </c>
      <c r="AH1567" s="33">
        <v>1</v>
      </c>
      <c r="AI1567" s="15">
        <v>0</v>
      </c>
      <c r="AJ1567">
        <v>0.48</v>
      </c>
      <c r="AK1567" s="31">
        <v>0.52</v>
      </c>
      <c r="AL1567" t="s">
        <v>87</v>
      </c>
      <c r="AM1567" s="31" t="s">
        <v>87</v>
      </c>
      <c r="AN1567">
        <v>1</v>
      </c>
      <c r="AO1567" s="15">
        <v>0</v>
      </c>
      <c r="AP1567" t="s">
        <v>87</v>
      </c>
      <c r="AQ1567" s="15" t="s">
        <v>87</v>
      </c>
      <c r="AR1567" s="15" t="s">
        <v>206</v>
      </c>
      <c r="AS1567">
        <v>1</v>
      </c>
      <c r="AT1567">
        <v>0</v>
      </c>
      <c r="AU1567">
        <v>0</v>
      </c>
      <c r="AV1567">
        <v>0</v>
      </c>
      <c r="AW1567">
        <v>0</v>
      </c>
      <c r="AX1567">
        <v>0</v>
      </c>
      <c r="AY1567" s="15">
        <v>0</v>
      </c>
      <c r="AZ1567">
        <v>1</v>
      </c>
      <c r="BA1567">
        <v>0</v>
      </c>
      <c r="BB1567" s="15">
        <v>0</v>
      </c>
      <c r="BC1567">
        <v>14533</v>
      </c>
      <c r="BD1567">
        <v>1132</v>
      </c>
      <c r="BE1567" s="21">
        <v>0.877</v>
      </c>
      <c r="BF1567" s="21">
        <v>50</v>
      </c>
      <c r="BG1567">
        <v>1</v>
      </c>
      <c r="BH1567">
        <v>0</v>
      </c>
      <c r="BI1567">
        <v>0</v>
      </c>
      <c r="BJ1567">
        <v>0</v>
      </c>
      <c r="BK1567">
        <v>0</v>
      </c>
      <c r="BL1567" s="15">
        <v>1</v>
      </c>
      <c r="BM1567">
        <v>0</v>
      </c>
      <c r="BN1567">
        <v>0</v>
      </c>
      <c r="BO1567">
        <v>0</v>
      </c>
      <c r="BP1567" s="15">
        <v>1</v>
      </c>
      <c r="BQ1567">
        <v>0</v>
      </c>
      <c r="BR1567">
        <v>0</v>
      </c>
      <c r="BS1567" s="15">
        <v>1</v>
      </c>
      <c r="BT1567">
        <v>1</v>
      </c>
      <c r="BU1567">
        <v>1</v>
      </c>
      <c r="BV1567">
        <v>0</v>
      </c>
      <c r="BW1567">
        <v>0</v>
      </c>
      <c r="BX1567">
        <v>0</v>
      </c>
      <c r="BY1567">
        <v>0</v>
      </c>
      <c r="BZ1567">
        <v>1</v>
      </c>
      <c r="CA1567">
        <v>0</v>
      </c>
      <c r="CB1567">
        <v>0</v>
      </c>
      <c r="CC1567">
        <v>0</v>
      </c>
      <c r="CD1567">
        <v>1</v>
      </c>
      <c r="CE1567" s="15">
        <v>0</v>
      </c>
      <c r="CF1567">
        <v>2.3879999999999999</v>
      </c>
      <c r="CG1567">
        <v>389</v>
      </c>
      <c r="CH1567">
        <v>1</v>
      </c>
      <c r="CI1567">
        <v>0</v>
      </c>
      <c r="CJ1567">
        <v>25</v>
      </c>
      <c r="CK1567" s="28" t="s">
        <v>80</v>
      </c>
    </row>
    <row r="1568" spans="1:89" x14ac:dyDescent="0.35">
      <c r="A1568">
        <v>1567</v>
      </c>
      <c r="B1568">
        <v>99</v>
      </c>
      <c r="C1568" s="21" t="s">
        <v>268</v>
      </c>
      <c r="D1568" s="11">
        <v>9.4</v>
      </c>
      <c r="E1568" s="12">
        <v>3.3</v>
      </c>
      <c r="F1568" s="7">
        <f t="shared" si="269"/>
        <v>2.8484848484848486</v>
      </c>
      <c r="G1568" s="8">
        <v>0</v>
      </c>
      <c r="H1568" s="9">
        <v>0</v>
      </c>
      <c r="I1568" s="9">
        <v>0</v>
      </c>
      <c r="J1568" s="9">
        <v>0</v>
      </c>
      <c r="K1568" s="9">
        <v>1</v>
      </c>
      <c r="L1568" s="8">
        <v>4142</v>
      </c>
      <c r="M1568" s="9">
        <v>6</v>
      </c>
      <c r="N1568" s="9">
        <f t="shared" si="267"/>
        <v>4135</v>
      </c>
      <c r="O1568" s="9">
        <f t="shared" si="268"/>
        <v>11</v>
      </c>
      <c r="P1568" s="7">
        <v>11.07</v>
      </c>
      <c r="Q1568" s="7">
        <f t="shared" si="270"/>
        <v>32.93</v>
      </c>
      <c r="R1568" s="9">
        <v>1</v>
      </c>
      <c r="S1568" s="9">
        <v>0</v>
      </c>
      <c r="T1568" s="9">
        <v>1</v>
      </c>
      <c r="U1568" s="9">
        <v>0</v>
      </c>
      <c r="V1568" s="9">
        <v>0</v>
      </c>
      <c r="W1568" s="25">
        <v>0</v>
      </c>
      <c r="X1568" s="9">
        <v>0</v>
      </c>
      <c r="Y1568" s="9">
        <v>0</v>
      </c>
      <c r="Z1568" s="25">
        <v>1</v>
      </c>
      <c r="AA1568" s="9">
        <v>0</v>
      </c>
      <c r="AB1568" s="25">
        <v>1</v>
      </c>
      <c r="AC1568" s="17">
        <v>1985</v>
      </c>
      <c r="AD1568" s="27" t="s">
        <v>87</v>
      </c>
      <c r="AE1568" s="27" t="s">
        <v>87</v>
      </c>
      <c r="AF1568" s="27" t="s">
        <v>87</v>
      </c>
      <c r="AG1568" s="34" t="s">
        <v>87</v>
      </c>
      <c r="AH1568" s="33">
        <v>1</v>
      </c>
      <c r="AI1568" s="15">
        <v>0</v>
      </c>
      <c r="AJ1568">
        <v>0.48</v>
      </c>
      <c r="AK1568" s="31">
        <v>0.52</v>
      </c>
      <c r="AL1568" t="s">
        <v>87</v>
      </c>
      <c r="AM1568" s="31" t="s">
        <v>87</v>
      </c>
      <c r="AN1568">
        <v>1</v>
      </c>
      <c r="AO1568" s="15">
        <v>0</v>
      </c>
      <c r="AP1568" t="s">
        <v>87</v>
      </c>
      <c r="AQ1568" s="15" t="s">
        <v>87</v>
      </c>
      <c r="AR1568" s="15" t="s">
        <v>206</v>
      </c>
      <c r="AS1568">
        <v>1</v>
      </c>
      <c r="AT1568">
        <v>0</v>
      </c>
      <c r="AU1568">
        <v>0</v>
      </c>
      <c r="AV1568">
        <v>0</v>
      </c>
      <c r="AW1568">
        <v>0</v>
      </c>
      <c r="AX1568">
        <v>0</v>
      </c>
      <c r="AY1568" s="15">
        <v>0</v>
      </c>
      <c r="AZ1568">
        <v>1</v>
      </c>
      <c r="BA1568">
        <v>0</v>
      </c>
      <c r="BB1568" s="15">
        <v>0</v>
      </c>
      <c r="BC1568">
        <v>14533</v>
      </c>
      <c r="BD1568">
        <v>1132</v>
      </c>
      <c r="BE1568" s="21">
        <v>0.877</v>
      </c>
      <c r="BF1568" s="21">
        <v>50</v>
      </c>
      <c r="BG1568">
        <v>0</v>
      </c>
      <c r="BH1568">
        <v>0</v>
      </c>
      <c r="BI1568">
        <v>0</v>
      </c>
      <c r="BJ1568">
        <v>0</v>
      </c>
      <c r="BK1568">
        <v>0</v>
      </c>
      <c r="BL1568" s="15">
        <v>1</v>
      </c>
      <c r="BM1568">
        <v>0</v>
      </c>
      <c r="BN1568">
        <v>0</v>
      </c>
      <c r="BO1568">
        <v>0</v>
      </c>
      <c r="BP1568" s="15">
        <v>1</v>
      </c>
      <c r="BQ1568">
        <v>0</v>
      </c>
      <c r="BR1568">
        <v>0</v>
      </c>
      <c r="BS1568" s="15">
        <v>1</v>
      </c>
      <c r="BT1568">
        <v>1</v>
      </c>
      <c r="BU1568">
        <v>1</v>
      </c>
      <c r="BV1568">
        <v>0</v>
      </c>
      <c r="BW1568">
        <v>0</v>
      </c>
      <c r="BX1568">
        <v>0</v>
      </c>
      <c r="BY1568">
        <v>0</v>
      </c>
      <c r="BZ1568">
        <v>1</v>
      </c>
      <c r="CA1568">
        <v>0</v>
      </c>
      <c r="CB1568">
        <v>0</v>
      </c>
      <c r="CC1568">
        <v>0</v>
      </c>
      <c r="CD1568">
        <v>1</v>
      </c>
      <c r="CE1568" s="15">
        <v>0</v>
      </c>
      <c r="CF1568">
        <v>2.3879999999999999</v>
      </c>
      <c r="CG1568">
        <v>389</v>
      </c>
      <c r="CH1568">
        <v>1</v>
      </c>
      <c r="CI1568">
        <v>0</v>
      </c>
      <c r="CJ1568">
        <v>25</v>
      </c>
      <c r="CK1568" s="28" t="s">
        <v>80</v>
      </c>
    </row>
    <row r="1569" spans="1:89" x14ac:dyDescent="0.35">
      <c r="A1569">
        <v>1568</v>
      </c>
      <c r="B1569">
        <v>99</v>
      </c>
      <c r="C1569" s="21" t="s">
        <v>268</v>
      </c>
      <c r="D1569" s="11">
        <v>9.6</v>
      </c>
      <c r="E1569" s="12">
        <v>3.4</v>
      </c>
      <c r="F1569" s="7">
        <f t="shared" si="269"/>
        <v>2.8235294117647061</v>
      </c>
      <c r="G1569" s="8">
        <v>0</v>
      </c>
      <c r="H1569" s="9">
        <v>0</v>
      </c>
      <c r="I1569" s="9">
        <v>0</v>
      </c>
      <c r="J1569" s="9">
        <v>0</v>
      </c>
      <c r="K1569" s="9">
        <v>1</v>
      </c>
      <c r="L1569" s="8">
        <v>4142</v>
      </c>
      <c r="M1569" s="9">
        <v>6</v>
      </c>
      <c r="N1569" s="9">
        <f t="shared" si="267"/>
        <v>4135</v>
      </c>
      <c r="O1569" s="9">
        <f t="shared" si="268"/>
        <v>11</v>
      </c>
      <c r="P1569" s="7">
        <v>11.07</v>
      </c>
      <c r="Q1569" s="7">
        <f t="shared" si="270"/>
        <v>32.93</v>
      </c>
      <c r="R1569" s="9">
        <v>1</v>
      </c>
      <c r="S1569" s="9">
        <v>0</v>
      </c>
      <c r="T1569" s="9">
        <v>1</v>
      </c>
      <c r="U1569" s="9">
        <v>0</v>
      </c>
      <c r="V1569" s="9">
        <v>0</v>
      </c>
      <c r="W1569" s="25">
        <v>0</v>
      </c>
      <c r="X1569" s="9">
        <v>0</v>
      </c>
      <c r="Y1569" s="9">
        <v>0</v>
      </c>
      <c r="Z1569" s="25">
        <v>1</v>
      </c>
      <c r="AA1569" s="9">
        <v>0</v>
      </c>
      <c r="AB1569" s="25">
        <v>1</v>
      </c>
      <c r="AC1569" s="17">
        <v>1985</v>
      </c>
      <c r="AD1569" s="27" t="s">
        <v>87</v>
      </c>
      <c r="AE1569" s="27" t="s">
        <v>87</v>
      </c>
      <c r="AF1569" s="27" t="s">
        <v>87</v>
      </c>
      <c r="AG1569" s="34" t="s">
        <v>87</v>
      </c>
      <c r="AH1569" s="33">
        <v>1</v>
      </c>
      <c r="AI1569" s="15">
        <v>0</v>
      </c>
      <c r="AJ1569">
        <v>0.48</v>
      </c>
      <c r="AK1569" s="31">
        <v>0.52</v>
      </c>
      <c r="AL1569" t="s">
        <v>87</v>
      </c>
      <c r="AM1569" s="31" t="s">
        <v>87</v>
      </c>
      <c r="AN1569">
        <v>1</v>
      </c>
      <c r="AO1569" s="15">
        <v>0</v>
      </c>
      <c r="AP1569" t="s">
        <v>87</v>
      </c>
      <c r="AQ1569" s="15" t="s">
        <v>87</v>
      </c>
      <c r="AR1569" s="15" t="s">
        <v>206</v>
      </c>
      <c r="AS1569">
        <v>1</v>
      </c>
      <c r="AT1569">
        <v>0</v>
      </c>
      <c r="AU1569">
        <v>0</v>
      </c>
      <c r="AV1569">
        <v>0</v>
      </c>
      <c r="AW1569">
        <v>0</v>
      </c>
      <c r="AX1569">
        <v>0</v>
      </c>
      <c r="AY1569" s="15">
        <v>0</v>
      </c>
      <c r="AZ1569">
        <v>1</v>
      </c>
      <c r="BA1569">
        <v>0</v>
      </c>
      <c r="BB1569" s="15">
        <v>0</v>
      </c>
      <c r="BC1569">
        <v>14533</v>
      </c>
      <c r="BD1569">
        <v>1132</v>
      </c>
      <c r="BE1569" s="21">
        <v>0.877</v>
      </c>
      <c r="BF1569" s="21">
        <v>50</v>
      </c>
      <c r="BG1569">
        <v>0</v>
      </c>
      <c r="BH1569">
        <v>0</v>
      </c>
      <c r="BI1569">
        <v>0</v>
      </c>
      <c r="BJ1569">
        <v>0</v>
      </c>
      <c r="BK1569">
        <v>0</v>
      </c>
      <c r="BL1569" s="15">
        <v>1</v>
      </c>
      <c r="BM1569">
        <v>0</v>
      </c>
      <c r="BN1569">
        <v>0</v>
      </c>
      <c r="BO1569">
        <v>0</v>
      </c>
      <c r="BP1569" s="15">
        <v>1</v>
      </c>
      <c r="BQ1569">
        <v>0</v>
      </c>
      <c r="BR1569">
        <v>0</v>
      </c>
      <c r="BS1569" s="15">
        <v>1</v>
      </c>
      <c r="BT1569">
        <v>1</v>
      </c>
      <c r="BU1569">
        <v>1</v>
      </c>
      <c r="BV1569">
        <v>0</v>
      </c>
      <c r="BW1569">
        <v>0</v>
      </c>
      <c r="BX1569">
        <v>0</v>
      </c>
      <c r="BY1569">
        <v>0</v>
      </c>
      <c r="BZ1569">
        <v>1</v>
      </c>
      <c r="CA1569">
        <v>0</v>
      </c>
      <c r="CB1569">
        <v>0</v>
      </c>
      <c r="CC1569">
        <v>0</v>
      </c>
      <c r="CD1569">
        <v>1</v>
      </c>
      <c r="CE1569" s="15">
        <v>0</v>
      </c>
      <c r="CF1569">
        <v>2.3879999999999999</v>
      </c>
      <c r="CG1569">
        <v>389</v>
      </c>
      <c r="CH1569">
        <v>1</v>
      </c>
      <c r="CI1569">
        <v>0</v>
      </c>
      <c r="CJ1569">
        <v>25</v>
      </c>
      <c r="CK1569" s="28" t="s">
        <v>80</v>
      </c>
    </row>
    <row r="1570" spans="1:89" x14ac:dyDescent="0.35">
      <c r="A1570">
        <v>1569</v>
      </c>
      <c r="B1570">
        <v>99</v>
      </c>
      <c r="C1570" s="21" t="s">
        <v>268</v>
      </c>
      <c r="D1570" s="11">
        <v>8.6999999999999993</v>
      </c>
      <c r="E1570" s="12">
        <v>2.7</v>
      </c>
      <c r="F1570" s="7">
        <f t="shared" si="269"/>
        <v>3.2222222222222219</v>
      </c>
      <c r="G1570" s="8">
        <v>0</v>
      </c>
      <c r="H1570" s="9">
        <v>0</v>
      </c>
      <c r="I1570" s="9">
        <v>0</v>
      </c>
      <c r="J1570" s="9">
        <v>0</v>
      </c>
      <c r="K1570" s="9">
        <v>1</v>
      </c>
      <c r="L1570" s="8">
        <v>4142</v>
      </c>
      <c r="M1570" s="9">
        <v>7</v>
      </c>
      <c r="N1570" s="9">
        <f t="shared" si="267"/>
        <v>4134</v>
      </c>
      <c r="O1570" s="9">
        <f t="shared" si="268"/>
        <v>11</v>
      </c>
      <c r="P1570" s="7">
        <v>11.07</v>
      </c>
      <c r="Q1570" s="7">
        <f t="shared" si="270"/>
        <v>32.93</v>
      </c>
      <c r="R1570" s="9">
        <v>1</v>
      </c>
      <c r="S1570" s="9">
        <v>0</v>
      </c>
      <c r="T1570" s="9">
        <v>1</v>
      </c>
      <c r="U1570" s="9">
        <v>0</v>
      </c>
      <c r="V1570" s="9">
        <v>0</v>
      </c>
      <c r="W1570" s="25">
        <v>0</v>
      </c>
      <c r="X1570" s="9">
        <v>0</v>
      </c>
      <c r="Y1570" s="9">
        <v>0</v>
      </c>
      <c r="Z1570" s="25">
        <v>1</v>
      </c>
      <c r="AA1570" s="9">
        <v>0</v>
      </c>
      <c r="AB1570" s="25">
        <v>1</v>
      </c>
      <c r="AC1570" s="17">
        <v>1985</v>
      </c>
      <c r="AD1570" s="27" t="s">
        <v>87</v>
      </c>
      <c r="AE1570" s="27" t="s">
        <v>87</v>
      </c>
      <c r="AF1570" s="27" t="s">
        <v>87</v>
      </c>
      <c r="AG1570" s="34" t="s">
        <v>87</v>
      </c>
      <c r="AH1570" s="33">
        <v>1</v>
      </c>
      <c r="AI1570" s="15">
        <v>0</v>
      </c>
      <c r="AJ1570">
        <v>0.48</v>
      </c>
      <c r="AK1570" s="31">
        <v>0.52</v>
      </c>
      <c r="AL1570" t="s">
        <v>87</v>
      </c>
      <c r="AM1570" s="31" t="s">
        <v>87</v>
      </c>
      <c r="AN1570">
        <v>1</v>
      </c>
      <c r="AO1570" s="15">
        <v>0</v>
      </c>
      <c r="AP1570" t="s">
        <v>87</v>
      </c>
      <c r="AQ1570" s="15" t="s">
        <v>87</v>
      </c>
      <c r="AR1570" s="15" t="s">
        <v>206</v>
      </c>
      <c r="AS1570">
        <v>1</v>
      </c>
      <c r="AT1570">
        <v>0</v>
      </c>
      <c r="AU1570">
        <v>0</v>
      </c>
      <c r="AV1570">
        <v>0</v>
      </c>
      <c r="AW1570">
        <v>0</v>
      </c>
      <c r="AX1570">
        <v>0</v>
      </c>
      <c r="AY1570" s="15">
        <v>0</v>
      </c>
      <c r="AZ1570">
        <v>1</v>
      </c>
      <c r="BA1570">
        <v>0</v>
      </c>
      <c r="BB1570" s="15">
        <v>0</v>
      </c>
      <c r="BC1570">
        <v>14533</v>
      </c>
      <c r="BD1570">
        <v>1132</v>
      </c>
      <c r="BE1570" s="21">
        <v>0.877</v>
      </c>
      <c r="BF1570" s="21">
        <v>50</v>
      </c>
      <c r="BG1570">
        <v>0</v>
      </c>
      <c r="BH1570">
        <v>0</v>
      </c>
      <c r="BI1570">
        <v>0</v>
      </c>
      <c r="BJ1570">
        <v>0</v>
      </c>
      <c r="BK1570">
        <v>0</v>
      </c>
      <c r="BL1570" s="15">
        <v>1</v>
      </c>
      <c r="BM1570">
        <v>0</v>
      </c>
      <c r="BN1570">
        <v>0</v>
      </c>
      <c r="BO1570">
        <v>0</v>
      </c>
      <c r="BP1570" s="15">
        <v>1</v>
      </c>
      <c r="BQ1570">
        <v>0</v>
      </c>
      <c r="BR1570">
        <v>0</v>
      </c>
      <c r="BS1570" s="15">
        <v>1</v>
      </c>
      <c r="BT1570">
        <v>1</v>
      </c>
      <c r="BU1570">
        <v>1</v>
      </c>
      <c r="BV1570">
        <v>0</v>
      </c>
      <c r="BW1570">
        <v>0</v>
      </c>
      <c r="BX1570">
        <v>0</v>
      </c>
      <c r="BY1570">
        <v>0</v>
      </c>
      <c r="BZ1570">
        <v>1</v>
      </c>
      <c r="CA1570">
        <v>0</v>
      </c>
      <c r="CB1570">
        <v>0</v>
      </c>
      <c r="CC1570">
        <v>0</v>
      </c>
      <c r="CD1570">
        <v>1</v>
      </c>
      <c r="CE1570" s="15">
        <v>0</v>
      </c>
      <c r="CF1570">
        <v>2.3879999999999999</v>
      </c>
      <c r="CG1570">
        <v>389</v>
      </c>
      <c r="CH1570">
        <v>1</v>
      </c>
      <c r="CI1570">
        <v>0</v>
      </c>
      <c r="CJ1570">
        <v>25</v>
      </c>
      <c r="CK1570" s="28" t="s">
        <v>80</v>
      </c>
    </row>
    <row r="1571" spans="1:89" x14ac:dyDescent="0.35">
      <c r="A1571">
        <v>1570</v>
      </c>
      <c r="B1571">
        <v>99</v>
      </c>
      <c r="C1571" s="21" t="s">
        <v>268</v>
      </c>
      <c r="D1571" s="11">
        <v>16.2</v>
      </c>
      <c r="E1571" s="12">
        <v>5.5</v>
      </c>
      <c r="F1571" s="7">
        <f t="shared" si="269"/>
        <v>2.9454545454545453</v>
      </c>
      <c r="G1571" s="8">
        <v>0</v>
      </c>
      <c r="H1571" s="9">
        <v>0</v>
      </c>
      <c r="I1571" s="9">
        <v>0</v>
      </c>
      <c r="J1571" s="9">
        <v>0</v>
      </c>
      <c r="K1571" s="9">
        <v>1</v>
      </c>
      <c r="L1571" s="8">
        <v>4142</v>
      </c>
      <c r="M1571" s="9">
        <v>6</v>
      </c>
      <c r="N1571" s="9">
        <f t="shared" si="267"/>
        <v>4135</v>
      </c>
      <c r="O1571" s="9">
        <f t="shared" si="268"/>
        <v>11</v>
      </c>
      <c r="P1571" s="7">
        <v>11.07</v>
      </c>
      <c r="Q1571" s="7">
        <f t="shared" si="270"/>
        <v>32.93</v>
      </c>
      <c r="R1571" s="9">
        <v>1</v>
      </c>
      <c r="S1571" s="9">
        <v>0</v>
      </c>
      <c r="T1571" s="9">
        <v>1</v>
      </c>
      <c r="U1571" s="9">
        <v>0</v>
      </c>
      <c r="V1571" s="9">
        <v>0</v>
      </c>
      <c r="W1571" s="25">
        <v>0</v>
      </c>
      <c r="X1571" s="9">
        <v>0</v>
      </c>
      <c r="Y1571" s="9">
        <v>0</v>
      </c>
      <c r="Z1571" s="25">
        <v>1</v>
      </c>
      <c r="AA1571" s="9">
        <v>0</v>
      </c>
      <c r="AB1571" s="25">
        <v>1</v>
      </c>
      <c r="AC1571" s="17">
        <v>1985</v>
      </c>
      <c r="AD1571" s="27" t="s">
        <v>87</v>
      </c>
      <c r="AE1571" s="27" t="s">
        <v>87</v>
      </c>
      <c r="AF1571" s="27" t="s">
        <v>87</v>
      </c>
      <c r="AG1571" s="34" t="s">
        <v>87</v>
      </c>
      <c r="AH1571" s="33">
        <v>1</v>
      </c>
      <c r="AI1571" s="15">
        <v>0</v>
      </c>
      <c r="AJ1571">
        <v>0.48</v>
      </c>
      <c r="AK1571" s="31">
        <v>0.52</v>
      </c>
      <c r="AL1571" t="s">
        <v>87</v>
      </c>
      <c r="AM1571" s="31" t="s">
        <v>87</v>
      </c>
      <c r="AN1571">
        <v>1</v>
      </c>
      <c r="AO1571" s="15">
        <v>0</v>
      </c>
      <c r="AP1571" t="s">
        <v>87</v>
      </c>
      <c r="AQ1571" s="15" t="s">
        <v>87</v>
      </c>
      <c r="AR1571" s="15" t="s">
        <v>206</v>
      </c>
      <c r="AS1571">
        <v>1</v>
      </c>
      <c r="AT1571">
        <v>0</v>
      </c>
      <c r="AU1571">
        <v>0</v>
      </c>
      <c r="AV1571">
        <v>0</v>
      </c>
      <c r="AW1571">
        <v>0</v>
      </c>
      <c r="AX1571">
        <v>0</v>
      </c>
      <c r="AY1571" s="15">
        <v>0</v>
      </c>
      <c r="AZ1571">
        <v>1</v>
      </c>
      <c r="BA1571">
        <v>0</v>
      </c>
      <c r="BB1571" s="15">
        <v>0</v>
      </c>
      <c r="BC1571">
        <v>14533</v>
      </c>
      <c r="BD1571">
        <v>1132</v>
      </c>
      <c r="BE1571" s="21">
        <v>0.877</v>
      </c>
      <c r="BF1571" s="21">
        <v>50</v>
      </c>
      <c r="BG1571">
        <v>0</v>
      </c>
      <c r="BH1571">
        <v>0</v>
      </c>
      <c r="BI1571">
        <v>0</v>
      </c>
      <c r="BJ1571">
        <v>0</v>
      </c>
      <c r="BK1571">
        <v>0</v>
      </c>
      <c r="BL1571" s="15">
        <v>1</v>
      </c>
      <c r="BM1571">
        <v>0</v>
      </c>
      <c r="BN1571">
        <v>0</v>
      </c>
      <c r="BO1571">
        <v>0</v>
      </c>
      <c r="BP1571" s="15">
        <v>1</v>
      </c>
      <c r="BQ1571">
        <v>0</v>
      </c>
      <c r="BR1571">
        <v>0</v>
      </c>
      <c r="BS1571" s="15">
        <v>1</v>
      </c>
      <c r="BT1571">
        <v>1</v>
      </c>
      <c r="BU1571">
        <v>1</v>
      </c>
      <c r="BV1571">
        <v>0</v>
      </c>
      <c r="BW1571">
        <v>0</v>
      </c>
      <c r="BX1571">
        <v>0</v>
      </c>
      <c r="BY1571">
        <v>0</v>
      </c>
      <c r="BZ1571">
        <v>1</v>
      </c>
      <c r="CA1571">
        <v>0</v>
      </c>
      <c r="CB1571">
        <v>0</v>
      </c>
      <c r="CC1571">
        <v>0</v>
      </c>
      <c r="CD1571">
        <v>1</v>
      </c>
      <c r="CE1571" s="15">
        <v>0</v>
      </c>
      <c r="CF1571">
        <v>2.3879999999999999</v>
      </c>
      <c r="CG1571">
        <v>389</v>
      </c>
      <c r="CH1571">
        <v>1</v>
      </c>
      <c r="CI1571">
        <v>0</v>
      </c>
      <c r="CJ1571">
        <v>25</v>
      </c>
      <c r="CK1571" s="28" t="s">
        <v>80</v>
      </c>
    </row>
    <row r="1572" spans="1:89" x14ac:dyDescent="0.35">
      <c r="A1572">
        <v>1571</v>
      </c>
      <c r="B1572">
        <v>100</v>
      </c>
      <c r="C1572" s="21" t="s">
        <v>269</v>
      </c>
      <c r="D1572" s="11">
        <v>7.1</v>
      </c>
      <c r="E1572" s="12">
        <v>0.5</v>
      </c>
      <c r="F1572" s="7">
        <f t="shared" si="269"/>
        <v>14.2</v>
      </c>
      <c r="G1572" s="8">
        <v>0</v>
      </c>
      <c r="H1572" s="9">
        <v>0</v>
      </c>
      <c r="I1572" s="9">
        <v>0</v>
      </c>
      <c r="J1572" s="9">
        <v>0</v>
      </c>
      <c r="K1572" s="9">
        <v>1</v>
      </c>
      <c r="L1572" s="8">
        <v>1211</v>
      </c>
      <c r="M1572" s="9">
        <v>6</v>
      </c>
      <c r="N1572" s="9">
        <f t="shared" si="267"/>
        <v>1204</v>
      </c>
      <c r="O1572" s="9">
        <f t="shared" si="268"/>
        <v>5</v>
      </c>
      <c r="P1572" s="7">
        <v>9.74</v>
      </c>
      <c r="Q1572" s="7">
        <v>12.1</v>
      </c>
      <c r="R1572" s="9">
        <v>1</v>
      </c>
      <c r="S1572" s="9">
        <v>0</v>
      </c>
      <c r="T1572" s="9">
        <v>0</v>
      </c>
      <c r="U1572" s="9">
        <v>1</v>
      </c>
      <c r="V1572" s="9">
        <v>0</v>
      </c>
      <c r="W1572" s="25">
        <v>0</v>
      </c>
      <c r="X1572" s="9">
        <v>0</v>
      </c>
      <c r="Y1572" s="9">
        <v>0</v>
      </c>
      <c r="Z1572" s="25">
        <v>1</v>
      </c>
      <c r="AA1572" s="9">
        <v>0</v>
      </c>
      <c r="AB1572" s="25">
        <v>1</v>
      </c>
      <c r="AC1572" s="17">
        <v>1993</v>
      </c>
      <c r="AD1572" s="27">
        <f>1-AE1572-AF1572-AG1572</f>
        <v>8.0000000000000016E-2</v>
      </c>
      <c r="AE1572" s="27">
        <v>0.48</v>
      </c>
      <c r="AF1572" s="27">
        <v>0.26</v>
      </c>
      <c r="AG1572" s="34">
        <v>0.18</v>
      </c>
      <c r="AH1572" s="33">
        <v>1</v>
      </c>
      <c r="AI1572" s="15">
        <v>0</v>
      </c>
      <c r="AJ1572">
        <v>0.82</v>
      </c>
      <c r="AK1572" s="31">
        <v>0.18</v>
      </c>
      <c r="AL1572">
        <v>0.92</v>
      </c>
      <c r="AM1572" s="31">
        <v>0.08</v>
      </c>
      <c r="AN1572">
        <v>0</v>
      </c>
      <c r="AO1572" s="15">
        <v>1</v>
      </c>
      <c r="AP1572" t="s">
        <v>87</v>
      </c>
      <c r="AQ1572" s="15" t="s">
        <v>87</v>
      </c>
      <c r="AR1572" s="15" t="s">
        <v>10</v>
      </c>
      <c r="AS1572">
        <v>0</v>
      </c>
      <c r="AT1572">
        <v>0</v>
      </c>
      <c r="AU1572">
        <v>0</v>
      </c>
      <c r="AV1572">
        <v>0</v>
      </c>
      <c r="AW1572">
        <v>0</v>
      </c>
      <c r="AX1572">
        <v>0</v>
      </c>
      <c r="AY1572" s="15">
        <v>1</v>
      </c>
      <c r="AZ1572">
        <v>0</v>
      </c>
      <c r="BA1572">
        <v>0</v>
      </c>
      <c r="BB1572" s="15">
        <v>1</v>
      </c>
      <c r="BC1572" t="s">
        <v>87</v>
      </c>
      <c r="BD1572">
        <v>19</v>
      </c>
      <c r="BE1572" s="56">
        <v>0.77100000000000002</v>
      </c>
      <c r="BF1572" s="56">
        <f>P1572+Q1572+6</f>
        <v>27.84</v>
      </c>
      <c r="BG1572">
        <v>1</v>
      </c>
      <c r="BH1572">
        <v>0</v>
      </c>
      <c r="BI1572">
        <v>0</v>
      </c>
      <c r="BJ1572">
        <v>0</v>
      </c>
      <c r="BK1572">
        <v>0</v>
      </c>
      <c r="BL1572" s="15">
        <v>0</v>
      </c>
      <c r="BM1572">
        <v>0</v>
      </c>
      <c r="BN1572">
        <v>0</v>
      </c>
      <c r="BO1572">
        <v>1</v>
      </c>
      <c r="BP1572" s="15">
        <v>0</v>
      </c>
      <c r="BQ1572">
        <v>0</v>
      </c>
      <c r="BR1572">
        <v>0</v>
      </c>
      <c r="BS1572" s="15">
        <v>0</v>
      </c>
      <c r="BT1572">
        <v>0</v>
      </c>
      <c r="BU1572">
        <v>0</v>
      </c>
      <c r="BV1572">
        <v>1</v>
      </c>
      <c r="BW1572">
        <v>1</v>
      </c>
      <c r="BX1572">
        <v>0</v>
      </c>
      <c r="BY1572">
        <v>1</v>
      </c>
      <c r="BZ1572">
        <v>0</v>
      </c>
      <c r="CA1572">
        <v>0</v>
      </c>
      <c r="CB1572">
        <v>0</v>
      </c>
      <c r="CC1572">
        <v>0</v>
      </c>
      <c r="CD1572">
        <v>0</v>
      </c>
      <c r="CE1572" s="15">
        <v>0</v>
      </c>
      <c r="CF1572">
        <v>0.76700000000000002</v>
      </c>
      <c r="CG1572">
        <v>217</v>
      </c>
      <c r="CH1572">
        <v>1</v>
      </c>
      <c r="CI1572">
        <v>0</v>
      </c>
      <c r="CJ1572">
        <v>22</v>
      </c>
      <c r="CK1572" s="28" t="s">
        <v>80</v>
      </c>
    </row>
    <row r="1573" spans="1:89" x14ac:dyDescent="0.35">
      <c r="A1573">
        <v>1572</v>
      </c>
      <c r="B1573">
        <v>100</v>
      </c>
      <c r="C1573" s="21" t="s">
        <v>269</v>
      </c>
      <c r="D1573" s="11">
        <v>7.3</v>
      </c>
      <c r="E1573" s="12">
        <v>0.5</v>
      </c>
      <c r="F1573" s="7">
        <f t="shared" si="269"/>
        <v>14.6</v>
      </c>
      <c r="G1573" s="8">
        <v>0</v>
      </c>
      <c r="H1573" s="9">
        <v>0</v>
      </c>
      <c r="I1573" s="9">
        <v>0</v>
      </c>
      <c r="J1573" s="9">
        <v>0</v>
      </c>
      <c r="K1573" s="9">
        <v>1</v>
      </c>
      <c r="L1573" s="8">
        <v>1211</v>
      </c>
      <c r="M1573" s="9">
        <v>6</v>
      </c>
      <c r="N1573" s="9">
        <f t="shared" si="267"/>
        <v>1204</v>
      </c>
      <c r="O1573" s="9">
        <f t="shared" si="268"/>
        <v>5</v>
      </c>
      <c r="P1573" s="7">
        <v>9.74</v>
      </c>
      <c r="Q1573" s="7">
        <v>12.1</v>
      </c>
      <c r="R1573" s="9">
        <v>1</v>
      </c>
      <c r="S1573" s="9">
        <v>0</v>
      </c>
      <c r="T1573" s="9">
        <v>0</v>
      </c>
      <c r="U1573" s="9">
        <v>1</v>
      </c>
      <c r="V1573" s="9">
        <v>0</v>
      </c>
      <c r="W1573" s="25">
        <v>0</v>
      </c>
      <c r="X1573" s="9">
        <v>0</v>
      </c>
      <c r="Y1573" s="9">
        <v>0</v>
      </c>
      <c r="Z1573" s="25">
        <v>1</v>
      </c>
      <c r="AA1573" s="9">
        <v>0</v>
      </c>
      <c r="AB1573" s="25">
        <v>1</v>
      </c>
      <c r="AC1573" s="17">
        <v>1993</v>
      </c>
      <c r="AD1573" s="27">
        <f>1-AE1573-AF1573-AG1573</f>
        <v>8.0000000000000016E-2</v>
      </c>
      <c r="AE1573" s="27">
        <v>0.48</v>
      </c>
      <c r="AF1573" s="27">
        <v>0.26</v>
      </c>
      <c r="AG1573" s="34">
        <v>0.18</v>
      </c>
      <c r="AH1573" s="33">
        <v>1</v>
      </c>
      <c r="AI1573" s="15">
        <v>0</v>
      </c>
      <c r="AJ1573">
        <v>0.82</v>
      </c>
      <c r="AK1573" s="31">
        <v>0.18</v>
      </c>
      <c r="AL1573">
        <v>0.92</v>
      </c>
      <c r="AM1573" s="31">
        <v>0.08</v>
      </c>
      <c r="AN1573">
        <v>0</v>
      </c>
      <c r="AO1573" s="15">
        <v>1</v>
      </c>
      <c r="AP1573" t="s">
        <v>87</v>
      </c>
      <c r="AQ1573" s="15" t="s">
        <v>87</v>
      </c>
      <c r="AR1573" s="15" t="s">
        <v>10</v>
      </c>
      <c r="AS1573">
        <v>0</v>
      </c>
      <c r="AT1573">
        <v>0</v>
      </c>
      <c r="AU1573">
        <v>0</v>
      </c>
      <c r="AV1573">
        <v>0</v>
      </c>
      <c r="AW1573">
        <v>0</v>
      </c>
      <c r="AX1573">
        <v>0</v>
      </c>
      <c r="AY1573" s="15">
        <v>1</v>
      </c>
      <c r="AZ1573">
        <v>0</v>
      </c>
      <c r="BA1573">
        <v>0</v>
      </c>
      <c r="BB1573" s="15">
        <v>1</v>
      </c>
      <c r="BC1573" t="s">
        <v>87</v>
      </c>
      <c r="BD1573">
        <v>19</v>
      </c>
      <c r="BE1573" s="56">
        <v>0.77100000000000002</v>
      </c>
      <c r="BF1573" s="56">
        <f>P1573+Q1573+6</f>
        <v>27.84</v>
      </c>
      <c r="BG1573">
        <v>1</v>
      </c>
      <c r="BH1573">
        <v>0</v>
      </c>
      <c r="BI1573">
        <v>0</v>
      </c>
      <c r="BJ1573">
        <v>0</v>
      </c>
      <c r="BK1573">
        <v>0</v>
      </c>
      <c r="BL1573" s="15">
        <v>0</v>
      </c>
      <c r="BM1573">
        <v>0</v>
      </c>
      <c r="BN1573">
        <v>0</v>
      </c>
      <c r="BO1573">
        <v>1</v>
      </c>
      <c r="BP1573" s="15">
        <v>0</v>
      </c>
      <c r="BQ1573">
        <v>0</v>
      </c>
      <c r="BR1573">
        <v>0</v>
      </c>
      <c r="BS1573" s="15">
        <v>0</v>
      </c>
      <c r="BT1573">
        <v>0</v>
      </c>
      <c r="BU1573">
        <v>0</v>
      </c>
      <c r="BV1573">
        <v>1</v>
      </c>
      <c r="BW1573">
        <v>1</v>
      </c>
      <c r="BX1573">
        <v>0</v>
      </c>
      <c r="BY1573">
        <v>1</v>
      </c>
      <c r="BZ1573">
        <v>0</v>
      </c>
      <c r="CA1573">
        <v>0</v>
      </c>
      <c r="CB1573">
        <v>0</v>
      </c>
      <c r="CC1573">
        <v>0</v>
      </c>
      <c r="CD1573">
        <v>0</v>
      </c>
      <c r="CE1573" s="15">
        <v>0</v>
      </c>
      <c r="CF1573">
        <v>0.76700000000000002</v>
      </c>
      <c r="CG1573">
        <v>217</v>
      </c>
      <c r="CH1573">
        <v>1</v>
      </c>
      <c r="CI1573">
        <v>0</v>
      </c>
      <c r="CJ1573">
        <v>22</v>
      </c>
      <c r="CK1573" s="28" t="s">
        <v>80</v>
      </c>
    </row>
    <row r="1574" spans="1:89" x14ac:dyDescent="0.35">
      <c r="A1574">
        <v>1573</v>
      </c>
      <c r="B1574">
        <v>100</v>
      </c>
      <c r="C1574" s="21" t="s">
        <v>269</v>
      </c>
      <c r="D1574" s="11">
        <v>3.9</v>
      </c>
      <c r="E1574" s="12">
        <v>2.2000000000000002</v>
      </c>
      <c r="F1574" s="7">
        <f t="shared" si="269"/>
        <v>1.7727272727272725</v>
      </c>
      <c r="G1574" s="8">
        <v>0</v>
      </c>
      <c r="H1574" s="9">
        <v>0</v>
      </c>
      <c r="I1574" s="9">
        <v>0</v>
      </c>
      <c r="J1574" s="9">
        <v>0</v>
      </c>
      <c r="K1574" s="9">
        <v>1</v>
      </c>
      <c r="L1574" s="8">
        <v>1211</v>
      </c>
      <c r="M1574" s="9">
        <v>6</v>
      </c>
      <c r="N1574" s="9">
        <f t="shared" si="267"/>
        <v>1204</v>
      </c>
      <c r="O1574" s="9">
        <f t="shared" si="268"/>
        <v>5</v>
      </c>
      <c r="P1574" s="7">
        <v>9.74</v>
      </c>
      <c r="Q1574" s="7">
        <v>12.1</v>
      </c>
      <c r="R1574" s="9">
        <v>1</v>
      </c>
      <c r="S1574" s="9">
        <v>0</v>
      </c>
      <c r="T1574" s="9">
        <v>0</v>
      </c>
      <c r="U1574" s="9">
        <v>1</v>
      </c>
      <c r="V1574" s="9">
        <v>0</v>
      </c>
      <c r="W1574" s="25">
        <v>0</v>
      </c>
      <c r="X1574" s="9">
        <v>0</v>
      </c>
      <c r="Y1574" s="9">
        <v>0</v>
      </c>
      <c r="Z1574" s="25">
        <v>1</v>
      </c>
      <c r="AA1574" s="9">
        <v>0</v>
      </c>
      <c r="AB1574" s="25">
        <v>1</v>
      </c>
      <c r="AC1574" s="17">
        <v>1993</v>
      </c>
      <c r="AD1574" s="27">
        <f>1-AE1574-AF1574-AG1574</f>
        <v>8.0000000000000016E-2</v>
      </c>
      <c r="AE1574" s="27">
        <v>0.48</v>
      </c>
      <c r="AF1574" s="27">
        <v>0.26</v>
      </c>
      <c r="AG1574" s="34">
        <v>0.18</v>
      </c>
      <c r="AH1574" s="33">
        <v>1</v>
      </c>
      <c r="AI1574" s="15">
        <v>0</v>
      </c>
      <c r="AJ1574">
        <v>0.82</v>
      </c>
      <c r="AK1574" s="31">
        <v>0.18</v>
      </c>
      <c r="AL1574">
        <v>0.92</v>
      </c>
      <c r="AM1574" s="31">
        <v>0.08</v>
      </c>
      <c r="AN1574">
        <v>0</v>
      </c>
      <c r="AO1574" s="15">
        <v>1</v>
      </c>
      <c r="AP1574" t="s">
        <v>87</v>
      </c>
      <c r="AQ1574" s="15" t="s">
        <v>87</v>
      </c>
      <c r="AR1574" s="15" t="s">
        <v>10</v>
      </c>
      <c r="AS1574">
        <v>0</v>
      </c>
      <c r="AT1574">
        <v>0</v>
      </c>
      <c r="AU1574">
        <v>0</v>
      </c>
      <c r="AV1574">
        <v>0</v>
      </c>
      <c r="AW1574">
        <v>0</v>
      </c>
      <c r="AX1574">
        <v>0</v>
      </c>
      <c r="AY1574" s="15">
        <v>1</v>
      </c>
      <c r="AZ1574">
        <v>0</v>
      </c>
      <c r="BA1574">
        <v>0</v>
      </c>
      <c r="BB1574" s="15">
        <v>1</v>
      </c>
      <c r="BC1574" t="s">
        <v>87</v>
      </c>
      <c r="BD1574">
        <v>19</v>
      </c>
      <c r="BE1574" s="56">
        <v>0.77100000000000002</v>
      </c>
      <c r="BF1574" s="56">
        <f>P1574+Q1574+6</f>
        <v>27.84</v>
      </c>
      <c r="BG1574">
        <v>1</v>
      </c>
      <c r="BH1574">
        <v>0</v>
      </c>
      <c r="BI1574">
        <v>0</v>
      </c>
      <c r="BJ1574">
        <v>0</v>
      </c>
      <c r="BK1574">
        <v>0</v>
      </c>
      <c r="BL1574" s="15">
        <v>0</v>
      </c>
      <c r="BM1574">
        <v>0</v>
      </c>
      <c r="BN1574">
        <v>0</v>
      </c>
      <c r="BO1574">
        <v>1</v>
      </c>
      <c r="BP1574" s="15">
        <v>0</v>
      </c>
      <c r="BQ1574">
        <v>0</v>
      </c>
      <c r="BR1574">
        <v>0</v>
      </c>
      <c r="BS1574" s="15">
        <v>0</v>
      </c>
      <c r="BT1574">
        <v>0</v>
      </c>
      <c r="BU1574">
        <v>0</v>
      </c>
      <c r="BV1574">
        <v>1</v>
      </c>
      <c r="BW1574">
        <v>1</v>
      </c>
      <c r="BX1574">
        <v>0</v>
      </c>
      <c r="BY1574">
        <v>1</v>
      </c>
      <c r="BZ1574">
        <v>0</v>
      </c>
      <c r="CA1574">
        <v>0</v>
      </c>
      <c r="CB1574">
        <v>0</v>
      </c>
      <c r="CC1574">
        <v>0</v>
      </c>
      <c r="CD1574">
        <v>0</v>
      </c>
      <c r="CE1574" s="15">
        <v>0</v>
      </c>
      <c r="CF1574">
        <v>0.76700000000000002</v>
      </c>
      <c r="CG1574">
        <v>217</v>
      </c>
      <c r="CH1574">
        <v>1</v>
      </c>
      <c r="CI1574">
        <v>0</v>
      </c>
      <c r="CJ1574">
        <v>22</v>
      </c>
      <c r="CK1574" s="28" t="s">
        <v>80</v>
      </c>
    </row>
    <row r="1575" spans="1:89" x14ac:dyDescent="0.35">
      <c r="A1575">
        <v>1574</v>
      </c>
      <c r="B1575">
        <v>100</v>
      </c>
      <c r="C1575" s="21" t="s">
        <v>269</v>
      </c>
      <c r="D1575" s="11">
        <v>9</v>
      </c>
      <c r="E1575" s="12">
        <v>8.1999999999999993</v>
      </c>
      <c r="F1575" s="7">
        <f t="shared" si="269"/>
        <v>1.0975609756097562</v>
      </c>
      <c r="G1575" s="8">
        <v>0</v>
      </c>
      <c r="H1575" s="9">
        <v>0</v>
      </c>
      <c r="I1575" s="9">
        <v>0</v>
      </c>
      <c r="J1575" s="9">
        <v>0</v>
      </c>
      <c r="K1575" s="9">
        <v>1</v>
      </c>
      <c r="L1575" s="8">
        <v>1211</v>
      </c>
      <c r="M1575" s="9">
        <v>6</v>
      </c>
      <c r="N1575" s="9">
        <f t="shared" si="267"/>
        <v>1204</v>
      </c>
      <c r="O1575" s="9">
        <f t="shared" si="268"/>
        <v>5</v>
      </c>
      <c r="P1575" s="7">
        <v>9.74</v>
      </c>
      <c r="Q1575" s="7">
        <v>12.1</v>
      </c>
      <c r="R1575" s="9">
        <v>1</v>
      </c>
      <c r="S1575" s="9">
        <v>0</v>
      </c>
      <c r="T1575" s="9">
        <v>0</v>
      </c>
      <c r="U1575" s="9">
        <v>1</v>
      </c>
      <c r="V1575" s="9">
        <v>0</v>
      </c>
      <c r="W1575" s="25">
        <v>0</v>
      </c>
      <c r="X1575" s="9">
        <v>0</v>
      </c>
      <c r="Y1575" s="9">
        <v>0</v>
      </c>
      <c r="Z1575" s="25">
        <v>1</v>
      </c>
      <c r="AA1575" s="9">
        <v>0</v>
      </c>
      <c r="AB1575" s="25">
        <v>1</v>
      </c>
      <c r="AC1575" s="17">
        <v>1993</v>
      </c>
      <c r="AD1575" s="27">
        <f>1-AE1575-AF1575-AG1575</f>
        <v>8.0000000000000016E-2</v>
      </c>
      <c r="AE1575" s="27">
        <v>0.48</v>
      </c>
      <c r="AF1575" s="27">
        <v>0.26</v>
      </c>
      <c r="AG1575" s="34">
        <v>0.18</v>
      </c>
      <c r="AH1575" s="33">
        <v>1</v>
      </c>
      <c r="AI1575" s="15">
        <v>0</v>
      </c>
      <c r="AJ1575">
        <v>0.82</v>
      </c>
      <c r="AK1575" s="31">
        <v>0.18</v>
      </c>
      <c r="AL1575">
        <v>0.92</v>
      </c>
      <c r="AM1575" s="31">
        <v>0.08</v>
      </c>
      <c r="AN1575">
        <v>0</v>
      </c>
      <c r="AO1575" s="15">
        <v>1</v>
      </c>
      <c r="AP1575" t="s">
        <v>87</v>
      </c>
      <c r="AQ1575" s="15" t="s">
        <v>87</v>
      </c>
      <c r="AR1575" s="15" t="s">
        <v>10</v>
      </c>
      <c r="AS1575">
        <v>0</v>
      </c>
      <c r="AT1575">
        <v>0</v>
      </c>
      <c r="AU1575">
        <v>0</v>
      </c>
      <c r="AV1575">
        <v>0</v>
      </c>
      <c r="AW1575">
        <v>0</v>
      </c>
      <c r="AX1575">
        <v>0</v>
      </c>
      <c r="AY1575" s="15">
        <v>1</v>
      </c>
      <c r="AZ1575">
        <v>0</v>
      </c>
      <c r="BA1575">
        <v>0</v>
      </c>
      <c r="BB1575" s="15">
        <v>1</v>
      </c>
      <c r="BC1575" t="s">
        <v>87</v>
      </c>
      <c r="BD1575">
        <v>19</v>
      </c>
      <c r="BE1575" s="56">
        <v>0.77100000000000002</v>
      </c>
      <c r="BF1575" s="56">
        <f>P1575+Q1575+6</f>
        <v>27.84</v>
      </c>
      <c r="BG1575">
        <v>1</v>
      </c>
      <c r="BH1575">
        <v>0</v>
      </c>
      <c r="BI1575">
        <v>0</v>
      </c>
      <c r="BJ1575">
        <v>0</v>
      </c>
      <c r="BK1575">
        <v>0</v>
      </c>
      <c r="BL1575" s="15">
        <v>0</v>
      </c>
      <c r="BM1575">
        <v>0</v>
      </c>
      <c r="BN1575">
        <v>0</v>
      </c>
      <c r="BO1575">
        <v>1</v>
      </c>
      <c r="BP1575" s="15">
        <v>0</v>
      </c>
      <c r="BQ1575">
        <v>0</v>
      </c>
      <c r="BR1575">
        <v>0</v>
      </c>
      <c r="BS1575" s="15">
        <v>0</v>
      </c>
      <c r="BT1575">
        <v>0</v>
      </c>
      <c r="BU1575">
        <v>0</v>
      </c>
      <c r="BV1575">
        <v>1</v>
      </c>
      <c r="BW1575">
        <v>1</v>
      </c>
      <c r="BX1575">
        <v>0</v>
      </c>
      <c r="BY1575">
        <v>1</v>
      </c>
      <c r="BZ1575">
        <v>0</v>
      </c>
      <c r="CA1575">
        <v>0</v>
      </c>
      <c r="CB1575">
        <v>0</v>
      </c>
      <c r="CC1575">
        <v>0</v>
      </c>
      <c r="CD1575">
        <v>0</v>
      </c>
      <c r="CE1575" s="15">
        <v>0</v>
      </c>
      <c r="CF1575">
        <v>0.76700000000000002</v>
      </c>
      <c r="CG1575">
        <v>217</v>
      </c>
      <c r="CH1575">
        <v>1</v>
      </c>
      <c r="CI1575">
        <v>0</v>
      </c>
      <c r="CJ1575">
        <v>22</v>
      </c>
      <c r="CK1575" s="28" t="s">
        <v>80</v>
      </c>
    </row>
    <row r="1576" spans="1:89" x14ac:dyDescent="0.35">
      <c r="A1576">
        <v>1575</v>
      </c>
      <c r="B1576">
        <v>100</v>
      </c>
      <c r="C1576" s="21" t="s">
        <v>269</v>
      </c>
      <c r="D1576" s="11">
        <v>5.5</v>
      </c>
      <c r="E1576" s="12">
        <v>0.6</v>
      </c>
      <c r="F1576" s="7">
        <f t="shared" si="269"/>
        <v>9.1666666666666679</v>
      </c>
      <c r="G1576" s="8">
        <v>0</v>
      </c>
      <c r="H1576" s="9">
        <v>0</v>
      </c>
      <c r="I1576" s="9">
        <v>0</v>
      </c>
      <c r="J1576" s="9">
        <v>0</v>
      </c>
      <c r="K1576" s="9">
        <v>1</v>
      </c>
      <c r="L1576" s="8">
        <v>1211</v>
      </c>
      <c r="M1576" s="9">
        <v>6</v>
      </c>
      <c r="N1576" s="9">
        <f t="shared" si="267"/>
        <v>1204</v>
      </c>
      <c r="O1576" s="9">
        <f t="shared" si="268"/>
        <v>5</v>
      </c>
      <c r="P1576" s="7">
        <v>9.74</v>
      </c>
      <c r="Q1576" s="7">
        <v>12.1</v>
      </c>
      <c r="R1576" s="9">
        <v>1</v>
      </c>
      <c r="S1576" s="9">
        <v>0</v>
      </c>
      <c r="T1576" s="9">
        <v>0</v>
      </c>
      <c r="U1576" s="9">
        <v>1</v>
      </c>
      <c r="V1576" s="9">
        <v>0</v>
      </c>
      <c r="W1576" s="25">
        <v>0</v>
      </c>
      <c r="X1576" s="9">
        <v>0</v>
      </c>
      <c r="Y1576" s="9">
        <v>0</v>
      </c>
      <c r="Z1576" s="25">
        <v>1</v>
      </c>
      <c r="AA1576" s="9">
        <v>0</v>
      </c>
      <c r="AB1576" s="25">
        <v>1</v>
      </c>
      <c r="AC1576" s="17">
        <v>1993</v>
      </c>
      <c r="AD1576" s="27">
        <f>1-AE1576-AF1576-AG1576</f>
        <v>8.0000000000000016E-2</v>
      </c>
      <c r="AE1576" s="27">
        <v>0.48</v>
      </c>
      <c r="AF1576" s="27">
        <v>0.26</v>
      </c>
      <c r="AG1576" s="34">
        <v>0.18</v>
      </c>
      <c r="AH1576" s="33">
        <v>1</v>
      </c>
      <c r="AI1576" s="15">
        <v>0</v>
      </c>
      <c r="AJ1576">
        <v>0.82</v>
      </c>
      <c r="AK1576" s="31">
        <v>0.18</v>
      </c>
      <c r="AL1576">
        <v>0.92</v>
      </c>
      <c r="AM1576" s="31">
        <v>0.08</v>
      </c>
      <c r="AN1576">
        <v>0</v>
      </c>
      <c r="AO1576" s="15">
        <v>1</v>
      </c>
      <c r="AP1576" t="s">
        <v>87</v>
      </c>
      <c r="AQ1576" s="15" t="s">
        <v>87</v>
      </c>
      <c r="AR1576" s="15" t="s">
        <v>10</v>
      </c>
      <c r="AS1576">
        <v>0</v>
      </c>
      <c r="AT1576">
        <v>0</v>
      </c>
      <c r="AU1576">
        <v>0</v>
      </c>
      <c r="AV1576">
        <v>0</v>
      </c>
      <c r="AW1576">
        <v>0</v>
      </c>
      <c r="AX1576">
        <v>0</v>
      </c>
      <c r="AY1576" s="15">
        <v>1</v>
      </c>
      <c r="AZ1576">
        <v>0</v>
      </c>
      <c r="BA1576">
        <v>0</v>
      </c>
      <c r="BB1576" s="15">
        <v>1</v>
      </c>
      <c r="BC1576" t="s">
        <v>87</v>
      </c>
      <c r="BD1576">
        <v>19</v>
      </c>
      <c r="BE1576" s="56">
        <v>0.77100000000000002</v>
      </c>
      <c r="BF1576" s="56">
        <f>P1576+Q1576+6</f>
        <v>27.84</v>
      </c>
      <c r="BG1576">
        <v>1</v>
      </c>
      <c r="BH1576">
        <v>0</v>
      </c>
      <c r="BI1576">
        <v>0</v>
      </c>
      <c r="BJ1576">
        <v>0</v>
      </c>
      <c r="BK1576">
        <v>0</v>
      </c>
      <c r="BL1576" s="15">
        <v>0</v>
      </c>
      <c r="BM1576">
        <v>0</v>
      </c>
      <c r="BN1576">
        <v>0</v>
      </c>
      <c r="BO1576">
        <v>1</v>
      </c>
      <c r="BP1576" s="15">
        <v>0</v>
      </c>
      <c r="BQ1576">
        <v>0</v>
      </c>
      <c r="BR1576">
        <v>0</v>
      </c>
      <c r="BS1576" s="15">
        <v>0</v>
      </c>
      <c r="BT1576">
        <v>0</v>
      </c>
      <c r="BU1576">
        <v>0</v>
      </c>
      <c r="BV1576">
        <v>1</v>
      </c>
      <c r="BW1576">
        <v>1</v>
      </c>
      <c r="BX1576">
        <v>0</v>
      </c>
      <c r="BY1576">
        <v>1</v>
      </c>
      <c r="BZ1576">
        <v>0</v>
      </c>
      <c r="CA1576">
        <v>0</v>
      </c>
      <c r="CB1576">
        <v>0</v>
      </c>
      <c r="CC1576">
        <v>0</v>
      </c>
      <c r="CD1576">
        <v>0</v>
      </c>
      <c r="CE1576" s="15">
        <v>0</v>
      </c>
      <c r="CF1576">
        <v>0.76700000000000002</v>
      </c>
      <c r="CG1576">
        <v>217</v>
      </c>
      <c r="CH1576">
        <v>1</v>
      </c>
      <c r="CI1576">
        <v>0</v>
      </c>
      <c r="CJ1576">
        <v>22</v>
      </c>
      <c r="CK1576" s="28" t="s">
        <v>80</v>
      </c>
    </row>
    <row r="1577" spans="1:89" x14ac:dyDescent="0.35">
      <c r="A1577">
        <v>1576</v>
      </c>
      <c r="B1577">
        <v>101</v>
      </c>
      <c r="C1577" s="21" t="s">
        <v>270</v>
      </c>
      <c r="D1577" s="11">
        <v>7</v>
      </c>
      <c r="E1577" s="12">
        <v>0.5</v>
      </c>
      <c r="F1577" s="7">
        <f t="shared" si="269"/>
        <v>14</v>
      </c>
      <c r="G1577" s="8">
        <v>0</v>
      </c>
      <c r="H1577" s="9">
        <v>0</v>
      </c>
      <c r="I1577" s="9">
        <v>0</v>
      </c>
      <c r="J1577" s="9">
        <v>1</v>
      </c>
      <c r="K1577" s="9">
        <v>0</v>
      </c>
      <c r="L1577" s="8">
        <v>2272</v>
      </c>
      <c r="M1577" s="9">
        <v>24</v>
      </c>
      <c r="N1577" s="9">
        <f t="shared" si="267"/>
        <v>2247</v>
      </c>
      <c r="O1577" s="9">
        <f t="shared" si="268"/>
        <v>20</v>
      </c>
      <c r="P1577" s="7">
        <v>13.6</v>
      </c>
      <c r="Q1577" s="7">
        <v>7</v>
      </c>
      <c r="R1577" s="9">
        <v>0</v>
      </c>
      <c r="S1577" s="9">
        <v>1</v>
      </c>
      <c r="T1577" s="9">
        <v>1</v>
      </c>
      <c r="U1577" s="9">
        <v>0</v>
      </c>
      <c r="V1577" s="9">
        <v>0</v>
      </c>
      <c r="W1577" s="25">
        <v>0</v>
      </c>
      <c r="X1577" s="9">
        <v>0</v>
      </c>
      <c r="Y1577" s="9">
        <v>0</v>
      </c>
      <c r="Z1577" s="25">
        <v>1</v>
      </c>
      <c r="AA1577" s="9">
        <v>0</v>
      </c>
      <c r="AB1577" s="25">
        <v>1</v>
      </c>
      <c r="AC1577" s="17">
        <v>1986</v>
      </c>
      <c r="AD1577" s="27">
        <v>0</v>
      </c>
      <c r="AE1577" s="27">
        <v>0</v>
      </c>
      <c r="AF1577" s="27">
        <v>0.81699999999999995</v>
      </c>
      <c r="AG1577" s="34">
        <v>0.183</v>
      </c>
      <c r="AH1577" s="33">
        <v>0.90900000000000003</v>
      </c>
      <c r="AI1577" s="15">
        <v>9.0999999999999998E-2</v>
      </c>
      <c r="AJ1577">
        <v>1</v>
      </c>
      <c r="AK1577" s="31">
        <v>0</v>
      </c>
      <c r="AL1577">
        <v>0.84199999999999997</v>
      </c>
      <c r="AM1577" s="31">
        <v>0.158</v>
      </c>
      <c r="AN1577">
        <v>0</v>
      </c>
      <c r="AO1577" s="15">
        <v>1</v>
      </c>
      <c r="AP1577" t="s">
        <v>87</v>
      </c>
      <c r="AQ1577" s="15" t="s">
        <v>87</v>
      </c>
      <c r="AR1577" s="15" t="s">
        <v>129</v>
      </c>
      <c r="AS1577">
        <v>1</v>
      </c>
      <c r="AT1577">
        <v>0</v>
      </c>
      <c r="AU1577">
        <v>0</v>
      </c>
      <c r="AV1577">
        <v>0</v>
      </c>
      <c r="AW1577">
        <v>0</v>
      </c>
      <c r="AX1577">
        <v>0</v>
      </c>
      <c r="AY1577" s="15">
        <v>0</v>
      </c>
      <c r="AZ1577">
        <v>1</v>
      </c>
      <c r="BA1577">
        <v>0</v>
      </c>
      <c r="BB1577" s="15">
        <v>0</v>
      </c>
      <c r="BC1577">
        <v>22873</v>
      </c>
      <c r="BD1577">
        <v>1435</v>
      </c>
      <c r="BE1577" s="21">
        <v>0.91900000000000004</v>
      </c>
      <c r="BF1577" s="21">
        <v>38</v>
      </c>
      <c r="BG1577">
        <v>1</v>
      </c>
      <c r="BH1577">
        <v>0</v>
      </c>
      <c r="BI1577">
        <v>0</v>
      </c>
      <c r="BJ1577">
        <v>0</v>
      </c>
      <c r="BK1577">
        <v>0</v>
      </c>
      <c r="BL1577" s="15">
        <v>0</v>
      </c>
      <c r="BM1577">
        <v>0</v>
      </c>
      <c r="BN1577">
        <v>0</v>
      </c>
      <c r="BO1577">
        <v>0</v>
      </c>
      <c r="BP1577" s="15">
        <v>1</v>
      </c>
      <c r="BQ1577">
        <v>0</v>
      </c>
      <c r="BR1577">
        <v>0</v>
      </c>
      <c r="BS1577" s="15">
        <v>0</v>
      </c>
      <c r="BT1577">
        <v>0</v>
      </c>
      <c r="BU1577">
        <v>0</v>
      </c>
      <c r="BV1577">
        <v>1</v>
      </c>
      <c r="BW1577">
        <v>0</v>
      </c>
      <c r="BX1577">
        <v>1</v>
      </c>
      <c r="BY1577">
        <v>0</v>
      </c>
      <c r="BZ1577">
        <v>0</v>
      </c>
      <c r="CA1577">
        <v>0</v>
      </c>
      <c r="CB1577">
        <v>0</v>
      </c>
      <c r="CC1577">
        <v>0</v>
      </c>
      <c r="CD1577">
        <v>1</v>
      </c>
      <c r="CE1577" s="15">
        <v>0</v>
      </c>
      <c r="CF1577">
        <v>0.13900000000000001</v>
      </c>
      <c r="CG1577">
        <v>1442</v>
      </c>
      <c r="CH1577">
        <v>1</v>
      </c>
      <c r="CI1577">
        <v>0</v>
      </c>
      <c r="CJ1577">
        <v>14</v>
      </c>
      <c r="CK1577" s="28" t="s">
        <v>80</v>
      </c>
    </row>
    <row r="1578" spans="1:89" x14ac:dyDescent="0.35">
      <c r="A1578">
        <v>1577</v>
      </c>
      <c r="B1578">
        <v>101</v>
      </c>
      <c r="C1578" s="21" t="s">
        <v>270</v>
      </c>
      <c r="D1578" s="11">
        <v>8</v>
      </c>
      <c r="E1578" s="12">
        <v>0.5</v>
      </c>
      <c r="F1578" s="7">
        <f t="shared" si="269"/>
        <v>16</v>
      </c>
      <c r="G1578" s="8">
        <v>0</v>
      </c>
      <c r="H1578" s="9">
        <v>0</v>
      </c>
      <c r="I1578" s="9">
        <v>0</v>
      </c>
      <c r="J1578" s="9">
        <v>1</v>
      </c>
      <c r="K1578" s="9">
        <v>0</v>
      </c>
      <c r="L1578" s="8">
        <v>2271</v>
      </c>
      <c r="M1578" s="9">
        <v>25</v>
      </c>
      <c r="N1578" s="9">
        <f t="shared" si="267"/>
        <v>2245</v>
      </c>
      <c r="O1578" s="9">
        <f t="shared" si="268"/>
        <v>20</v>
      </c>
      <c r="P1578" s="7">
        <v>13.7</v>
      </c>
      <c r="Q1578" s="7">
        <v>7</v>
      </c>
      <c r="R1578" s="9">
        <v>0</v>
      </c>
      <c r="S1578" s="9">
        <v>1</v>
      </c>
      <c r="T1578" s="9">
        <v>0</v>
      </c>
      <c r="U1578" s="9">
        <v>0</v>
      </c>
      <c r="V1578" s="9">
        <v>0</v>
      </c>
      <c r="W1578" s="25">
        <v>1</v>
      </c>
      <c r="X1578" s="9">
        <v>0</v>
      </c>
      <c r="Y1578" s="9">
        <v>0</v>
      </c>
      <c r="Z1578" s="25">
        <v>1</v>
      </c>
      <c r="AA1578" s="9">
        <v>0</v>
      </c>
      <c r="AB1578" s="25">
        <v>1</v>
      </c>
      <c r="AC1578" s="17">
        <v>1990</v>
      </c>
      <c r="AD1578" s="27">
        <v>0</v>
      </c>
      <c r="AE1578" s="27">
        <v>0</v>
      </c>
      <c r="AF1578" s="27">
        <v>0.64600000000000002</v>
      </c>
      <c r="AG1578" s="34">
        <v>0.35399999999999998</v>
      </c>
      <c r="AH1578" s="33">
        <v>0.90100000000000002</v>
      </c>
      <c r="AI1578" s="15">
        <v>9.9000000000000005E-2</v>
      </c>
      <c r="AJ1578">
        <v>0</v>
      </c>
      <c r="AK1578" s="31">
        <v>1</v>
      </c>
      <c r="AL1578">
        <v>0.84699999999999998</v>
      </c>
      <c r="AM1578" s="31">
        <v>0.153</v>
      </c>
      <c r="AN1578">
        <v>0</v>
      </c>
      <c r="AO1578" s="15">
        <v>1</v>
      </c>
      <c r="AP1578" t="s">
        <v>87</v>
      </c>
      <c r="AQ1578" s="15" t="s">
        <v>87</v>
      </c>
      <c r="AR1578" s="15" t="s">
        <v>129</v>
      </c>
      <c r="AS1578">
        <v>1</v>
      </c>
      <c r="AT1578">
        <v>0</v>
      </c>
      <c r="AU1578">
        <v>0</v>
      </c>
      <c r="AV1578">
        <v>0</v>
      </c>
      <c r="AW1578">
        <v>0</v>
      </c>
      <c r="AX1578">
        <v>0</v>
      </c>
      <c r="AY1578" s="15">
        <v>0</v>
      </c>
      <c r="AZ1578">
        <v>1</v>
      </c>
      <c r="BA1578">
        <v>0</v>
      </c>
      <c r="BB1578" s="15">
        <v>0</v>
      </c>
      <c r="BC1578">
        <v>24883</v>
      </c>
      <c r="BD1578">
        <v>1325</v>
      </c>
      <c r="BE1578" s="21">
        <v>0.92100000000000004</v>
      </c>
      <c r="BF1578" s="21">
        <v>30</v>
      </c>
      <c r="BG1578">
        <v>1</v>
      </c>
      <c r="BH1578">
        <v>0</v>
      </c>
      <c r="BI1578">
        <v>0</v>
      </c>
      <c r="BJ1578">
        <v>0</v>
      </c>
      <c r="BK1578">
        <v>0</v>
      </c>
      <c r="BL1578" s="15">
        <v>0</v>
      </c>
      <c r="BM1578">
        <v>0</v>
      </c>
      <c r="BN1578">
        <v>0</v>
      </c>
      <c r="BO1578">
        <v>0</v>
      </c>
      <c r="BP1578" s="15">
        <v>1</v>
      </c>
      <c r="BQ1578">
        <v>0</v>
      </c>
      <c r="BR1578">
        <v>0</v>
      </c>
      <c r="BS1578" s="15">
        <v>0</v>
      </c>
      <c r="BT1578">
        <v>0</v>
      </c>
      <c r="BU1578">
        <v>0</v>
      </c>
      <c r="BV1578">
        <v>1</v>
      </c>
      <c r="BW1578">
        <v>0</v>
      </c>
      <c r="BX1578">
        <v>1</v>
      </c>
      <c r="BY1578">
        <v>0</v>
      </c>
      <c r="BZ1578">
        <v>0</v>
      </c>
      <c r="CA1578">
        <v>0</v>
      </c>
      <c r="CB1578">
        <v>0</v>
      </c>
      <c r="CC1578">
        <v>0</v>
      </c>
      <c r="CD1578">
        <v>1</v>
      </c>
      <c r="CE1578" s="15">
        <v>0</v>
      </c>
      <c r="CF1578">
        <v>0.13900000000000001</v>
      </c>
      <c r="CG1578">
        <v>1442</v>
      </c>
      <c r="CH1578">
        <v>1</v>
      </c>
      <c r="CI1578">
        <v>0</v>
      </c>
      <c r="CJ1578">
        <v>14</v>
      </c>
      <c r="CK1578" s="28" t="s">
        <v>80</v>
      </c>
    </row>
    <row r="1579" spans="1:89" x14ac:dyDescent="0.35">
      <c r="A1579">
        <v>1578</v>
      </c>
      <c r="B1579">
        <v>101</v>
      </c>
      <c r="C1579" s="21" t="s">
        <v>270</v>
      </c>
      <c r="D1579" s="11">
        <v>7.3</v>
      </c>
      <c r="E1579" s="12">
        <v>0.5</v>
      </c>
      <c r="F1579" s="7">
        <f t="shared" si="269"/>
        <v>14.6</v>
      </c>
      <c r="G1579" s="8">
        <v>0</v>
      </c>
      <c r="H1579" s="9">
        <v>0</v>
      </c>
      <c r="I1579" s="9">
        <v>0</v>
      </c>
      <c r="J1579" s="9">
        <v>1</v>
      </c>
      <c r="K1579" s="9">
        <v>0</v>
      </c>
      <c r="L1579" s="8">
        <v>2119</v>
      </c>
      <c r="M1579" s="9">
        <v>25</v>
      </c>
      <c r="N1579" s="9">
        <f t="shared" si="267"/>
        <v>2093</v>
      </c>
      <c r="O1579" s="9">
        <f t="shared" si="268"/>
        <v>20</v>
      </c>
      <c r="P1579" s="7">
        <v>13.6</v>
      </c>
      <c r="Q1579" s="7">
        <v>7</v>
      </c>
      <c r="R1579" s="9">
        <v>0</v>
      </c>
      <c r="S1579" s="9">
        <v>1</v>
      </c>
      <c r="T1579" s="9">
        <v>1</v>
      </c>
      <c r="U1579" s="9">
        <v>0</v>
      </c>
      <c r="V1579" s="9">
        <v>0</v>
      </c>
      <c r="W1579" s="25">
        <v>0</v>
      </c>
      <c r="X1579" s="9">
        <v>0</v>
      </c>
      <c r="Y1579" s="9">
        <v>0</v>
      </c>
      <c r="Z1579" s="25">
        <v>1</v>
      </c>
      <c r="AA1579" s="9">
        <v>0</v>
      </c>
      <c r="AB1579" s="25">
        <v>1</v>
      </c>
      <c r="AC1579" s="17">
        <v>1986</v>
      </c>
      <c r="AD1579" s="27">
        <v>0</v>
      </c>
      <c r="AE1579" s="27">
        <v>0</v>
      </c>
      <c r="AF1579" s="27">
        <v>0.81699999999999995</v>
      </c>
      <c r="AG1579" s="34">
        <v>0.183</v>
      </c>
      <c r="AH1579" s="33">
        <v>0.90900000000000003</v>
      </c>
      <c r="AI1579" s="15">
        <v>9.0999999999999998E-2</v>
      </c>
      <c r="AJ1579">
        <v>1</v>
      </c>
      <c r="AK1579" s="31">
        <v>0</v>
      </c>
      <c r="AL1579">
        <v>0.84199999999999997</v>
      </c>
      <c r="AM1579" s="31">
        <v>0.158</v>
      </c>
      <c r="AN1579">
        <v>0</v>
      </c>
      <c r="AO1579" s="15">
        <v>1</v>
      </c>
      <c r="AP1579" t="s">
        <v>87</v>
      </c>
      <c r="AQ1579" s="15" t="s">
        <v>87</v>
      </c>
      <c r="AR1579" s="15" t="s">
        <v>129</v>
      </c>
      <c r="AS1579">
        <v>1</v>
      </c>
      <c r="AT1579">
        <v>0</v>
      </c>
      <c r="AU1579">
        <v>0</v>
      </c>
      <c r="AV1579">
        <v>0</v>
      </c>
      <c r="AW1579">
        <v>0</v>
      </c>
      <c r="AX1579">
        <v>0</v>
      </c>
      <c r="AY1579" s="15">
        <v>0</v>
      </c>
      <c r="AZ1579">
        <v>1</v>
      </c>
      <c r="BA1579">
        <v>0</v>
      </c>
      <c r="BB1579" s="15">
        <v>0</v>
      </c>
      <c r="BC1579">
        <v>22873</v>
      </c>
      <c r="BD1579">
        <v>1435</v>
      </c>
      <c r="BE1579" s="21">
        <v>0.91900000000000004</v>
      </c>
      <c r="BF1579" s="21">
        <v>38</v>
      </c>
      <c r="BG1579">
        <v>1</v>
      </c>
      <c r="BH1579">
        <v>0</v>
      </c>
      <c r="BI1579">
        <v>0</v>
      </c>
      <c r="BJ1579">
        <v>0</v>
      </c>
      <c r="BK1579">
        <v>0</v>
      </c>
      <c r="BL1579" s="15">
        <v>0</v>
      </c>
      <c r="BM1579">
        <v>0</v>
      </c>
      <c r="BN1579">
        <v>0</v>
      </c>
      <c r="BO1579">
        <v>0</v>
      </c>
      <c r="BP1579" s="15">
        <v>1</v>
      </c>
      <c r="BQ1579">
        <v>0</v>
      </c>
      <c r="BR1579">
        <v>0</v>
      </c>
      <c r="BS1579" s="15">
        <v>0</v>
      </c>
      <c r="BT1579">
        <v>0</v>
      </c>
      <c r="BU1579">
        <v>0</v>
      </c>
      <c r="BV1579">
        <v>1</v>
      </c>
      <c r="BW1579">
        <v>0</v>
      </c>
      <c r="BX1579">
        <v>1</v>
      </c>
      <c r="BY1579">
        <v>0</v>
      </c>
      <c r="BZ1579">
        <v>0</v>
      </c>
      <c r="CA1579">
        <v>0</v>
      </c>
      <c r="CB1579">
        <v>0</v>
      </c>
      <c r="CC1579">
        <v>0</v>
      </c>
      <c r="CD1579">
        <v>1</v>
      </c>
      <c r="CE1579" s="15">
        <v>0</v>
      </c>
      <c r="CF1579">
        <v>0.13900000000000001</v>
      </c>
      <c r="CG1579">
        <v>1442</v>
      </c>
      <c r="CH1579">
        <v>1</v>
      </c>
      <c r="CI1579">
        <v>0</v>
      </c>
      <c r="CJ1579">
        <v>14</v>
      </c>
      <c r="CK1579" s="28" t="s">
        <v>80</v>
      </c>
    </row>
    <row r="1580" spans="1:89" x14ac:dyDescent="0.35">
      <c r="A1580">
        <v>1579</v>
      </c>
      <c r="B1580">
        <v>101</v>
      </c>
      <c r="C1580" s="21" t="s">
        <v>270</v>
      </c>
      <c r="D1580" s="11">
        <v>9.3000000000000007</v>
      </c>
      <c r="E1580" s="12">
        <v>0.5</v>
      </c>
      <c r="F1580" s="7">
        <f t="shared" si="269"/>
        <v>18.600000000000001</v>
      </c>
      <c r="G1580" s="8">
        <v>0</v>
      </c>
      <c r="H1580" s="9">
        <v>0</v>
      </c>
      <c r="I1580" s="9">
        <v>0</v>
      </c>
      <c r="J1580" s="9">
        <v>1</v>
      </c>
      <c r="K1580" s="9">
        <v>0</v>
      </c>
      <c r="L1580" s="8">
        <v>2478</v>
      </c>
      <c r="M1580" s="9">
        <v>24</v>
      </c>
      <c r="N1580" s="9">
        <f t="shared" si="267"/>
        <v>2453</v>
      </c>
      <c r="O1580" s="9">
        <f t="shared" si="268"/>
        <v>20</v>
      </c>
      <c r="P1580" s="7">
        <v>13.7</v>
      </c>
      <c r="Q1580" s="7">
        <v>7</v>
      </c>
      <c r="R1580" s="9">
        <v>0</v>
      </c>
      <c r="S1580" s="9">
        <v>1</v>
      </c>
      <c r="T1580" s="9">
        <v>0</v>
      </c>
      <c r="U1580" s="9">
        <v>0</v>
      </c>
      <c r="V1580" s="9">
        <v>0</v>
      </c>
      <c r="W1580" s="25">
        <v>1</v>
      </c>
      <c r="X1580" s="9">
        <v>0</v>
      </c>
      <c r="Y1580" s="9">
        <v>0</v>
      </c>
      <c r="Z1580" s="25">
        <v>1</v>
      </c>
      <c r="AA1580" s="9">
        <v>0</v>
      </c>
      <c r="AB1580" s="25">
        <v>1</v>
      </c>
      <c r="AC1580" s="17">
        <v>1990</v>
      </c>
      <c r="AD1580" s="27">
        <v>0</v>
      </c>
      <c r="AE1580" s="27">
        <v>0</v>
      </c>
      <c r="AF1580" s="27">
        <v>0.64600000000000002</v>
      </c>
      <c r="AG1580" s="34">
        <v>0.35399999999999998</v>
      </c>
      <c r="AH1580" s="33">
        <v>0.90100000000000002</v>
      </c>
      <c r="AI1580" s="15">
        <v>9.9000000000000005E-2</v>
      </c>
      <c r="AJ1580">
        <v>0</v>
      </c>
      <c r="AK1580" s="31">
        <v>1</v>
      </c>
      <c r="AL1580">
        <v>0.84699999999999998</v>
      </c>
      <c r="AM1580" s="31">
        <v>0.153</v>
      </c>
      <c r="AN1580">
        <v>0</v>
      </c>
      <c r="AO1580" s="15">
        <v>1</v>
      </c>
      <c r="AP1580" t="s">
        <v>87</v>
      </c>
      <c r="AQ1580" s="15" t="s">
        <v>87</v>
      </c>
      <c r="AR1580" s="15" t="s">
        <v>129</v>
      </c>
      <c r="AS1580">
        <v>1</v>
      </c>
      <c r="AT1580">
        <v>0</v>
      </c>
      <c r="AU1580">
        <v>0</v>
      </c>
      <c r="AV1580">
        <v>0</v>
      </c>
      <c r="AW1580">
        <v>0</v>
      </c>
      <c r="AX1580">
        <v>0</v>
      </c>
      <c r="AY1580" s="15">
        <v>0</v>
      </c>
      <c r="AZ1580">
        <v>1</v>
      </c>
      <c r="BA1580">
        <v>0</v>
      </c>
      <c r="BB1580" s="15">
        <v>0</v>
      </c>
      <c r="BC1580">
        <v>24883</v>
      </c>
      <c r="BD1580">
        <v>1325</v>
      </c>
      <c r="BE1580" s="21">
        <v>0.92100000000000004</v>
      </c>
      <c r="BF1580" s="21">
        <v>30</v>
      </c>
      <c r="BG1580">
        <v>1</v>
      </c>
      <c r="BH1580">
        <v>0</v>
      </c>
      <c r="BI1580">
        <v>0</v>
      </c>
      <c r="BJ1580">
        <v>0</v>
      </c>
      <c r="BK1580">
        <v>0</v>
      </c>
      <c r="BL1580" s="15">
        <v>0</v>
      </c>
      <c r="BM1580">
        <v>0</v>
      </c>
      <c r="BN1580">
        <v>0</v>
      </c>
      <c r="BO1580">
        <v>0</v>
      </c>
      <c r="BP1580" s="15">
        <v>1</v>
      </c>
      <c r="BQ1580">
        <v>0</v>
      </c>
      <c r="BR1580">
        <v>0</v>
      </c>
      <c r="BS1580" s="15">
        <v>0</v>
      </c>
      <c r="BT1580">
        <v>0</v>
      </c>
      <c r="BU1580">
        <v>0</v>
      </c>
      <c r="BV1580">
        <v>1</v>
      </c>
      <c r="BW1580">
        <v>0</v>
      </c>
      <c r="BX1580">
        <v>1</v>
      </c>
      <c r="BY1580">
        <v>0</v>
      </c>
      <c r="BZ1580">
        <v>0</v>
      </c>
      <c r="CA1580">
        <v>0</v>
      </c>
      <c r="CB1580">
        <v>0</v>
      </c>
      <c r="CC1580">
        <v>0</v>
      </c>
      <c r="CD1580">
        <v>1</v>
      </c>
      <c r="CE1580" s="15">
        <v>0</v>
      </c>
      <c r="CF1580">
        <v>0.13900000000000001</v>
      </c>
      <c r="CG1580">
        <v>1442</v>
      </c>
      <c r="CH1580">
        <v>1</v>
      </c>
      <c r="CI1580">
        <v>0</v>
      </c>
      <c r="CJ1580">
        <v>14</v>
      </c>
      <c r="CK1580" s="28" t="s">
        <v>80</v>
      </c>
    </row>
    <row r="1581" spans="1:89" x14ac:dyDescent="0.35">
      <c r="A1581">
        <v>1580</v>
      </c>
      <c r="B1581">
        <v>101</v>
      </c>
      <c r="C1581" s="21" t="s">
        <v>270</v>
      </c>
      <c r="D1581" s="11">
        <v>4.2786908468946514</v>
      </c>
      <c r="E1581" s="12">
        <v>0.65826362890078405</v>
      </c>
      <c r="F1581" s="7">
        <v>6.4999654531111144</v>
      </c>
      <c r="G1581" s="8">
        <v>0</v>
      </c>
      <c r="H1581" s="9">
        <v>0</v>
      </c>
      <c r="I1581" s="9">
        <v>0</v>
      </c>
      <c r="J1581" s="9">
        <v>1</v>
      </c>
      <c r="K1581" s="9">
        <v>0</v>
      </c>
      <c r="L1581" s="8">
        <v>2272</v>
      </c>
      <c r="M1581" s="9">
        <v>24</v>
      </c>
      <c r="N1581" s="9">
        <f t="shared" si="267"/>
        <v>2247</v>
      </c>
      <c r="O1581" s="9">
        <f t="shared" si="268"/>
        <v>20</v>
      </c>
      <c r="P1581" s="7">
        <v>13</v>
      </c>
      <c r="Q1581" s="7">
        <v>5</v>
      </c>
      <c r="R1581" s="9">
        <v>0</v>
      </c>
      <c r="S1581" s="9">
        <v>1</v>
      </c>
      <c r="T1581" s="9">
        <v>1</v>
      </c>
      <c r="U1581" s="9">
        <v>0</v>
      </c>
      <c r="V1581" s="9">
        <v>0</v>
      </c>
      <c r="W1581" s="25">
        <v>0</v>
      </c>
      <c r="X1581" s="9">
        <v>0</v>
      </c>
      <c r="Y1581" s="9">
        <v>0</v>
      </c>
      <c r="Z1581" s="25">
        <v>1</v>
      </c>
      <c r="AA1581" s="9">
        <v>0</v>
      </c>
      <c r="AB1581" s="25">
        <v>1</v>
      </c>
      <c r="AC1581" s="17">
        <v>1986</v>
      </c>
      <c r="AD1581" s="27">
        <v>0</v>
      </c>
      <c r="AE1581" s="27">
        <v>0</v>
      </c>
      <c r="AF1581" s="27">
        <v>0.81699999999999995</v>
      </c>
      <c r="AG1581" s="34">
        <v>0.183</v>
      </c>
      <c r="AH1581" s="33">
        <v>0.90900000000000003</v>
      </c>
      <c r="AI1581" s="15">
        <v>9.0999999999999998E-2</v>
      </c>
      <c r="AJ1581" s="27">
        <v>1</v>
      </c>
      <c r="AK1581" s="31">
        <f t="shared" ref="AK1581:AK1596" si="271">1-AJ1581</f>
        <v>0</v>
      </c>
      <c r="AL1581">
        <v>0.84199999999999997</v>
      </c>
      <c r="AM1581" s="31">
        <v>0.158</v>
      </c>
      <c r="AN1581">
        <v>0</v>
      </c>
      <c r="AO1581" s="15">
        <v>1</v>
      </c>
      <c r="AP1581" t="s">
        <v>87</v>
      </c>
      <c r="AQ1581" s="15" t="s">
        <v>87</v>
      </c>
      <c r="AR1581" s="15" t="s">
        <v>129</v>
      </c>
      <c r="AS1581">
        <v>1</v>
      </c>
      <c r="AT1581">
        <v>0</v>
      </c>
      <c r="AU1581">
        <v>0</v>
      </c>
      <c r="AV1581">
        <v>0</v>
      </c>
      <c r="AW1581">
        <v>0</v>
      </c>
      <c r="AX1581">
        <v>0</v>
      </c>
      <c r="AY1581" s="15">
        <v>0</v>
      </c>
      <c r="AZ1581">
        <v>1</v>
      </c>
      <c r="BA1581">
        <v>0</v>
      </c>
      <c r="BB1581" s="15">
        <v>0</v>
      </c>
      <c r="BC1581">
        <v>22873</v>
      </c>
      <c r="BD1581">
        <v>1435</v>
      </c>
      <c r="BE1581" s="21">
        <v>0.91900000000000004</v>
      </c>
      <c r="BF1581" s="21">
        <v>38</v>
      </c>
      <c r="BG1581">
        <v>1</v>
      </c>
      <c r="BH1581">
        <v>0</v>
      </c>
      <c r="BI1581">
        <v>0</v>
      </c>
      <c r="BJ1581">
        <v>0</v>
      </c>
      <c r="BK1581">
        <v>0</v>
      </c>
      <c r="BL1581" s="15">
        <v>0</v>
      </c>
      <c r="BM1581">
        <v>0</v>
      </c>
      <c r="BN1581">
        <v>0</v>
      </c>
      <c r="BO1581">
        <v>0</v>
      </c>
      <c r="BP1581" s="15">
        <v>1</v>
      </c>
      <c r="BQ1581">
        <v>0</v>
      </c>
      <c r="BR1581">
        <v>0</v>
      </c>
      <c r="BS1581" s="15">
        <v>0</v>
      </c>
      <c r="BT1581">
        <v>0</v>
      </c>
      <c r="BU1581">
        <v>0</v>
      </c>
      <c r="BV1581">
        <v>1</v>
      </c>
      <c r="BW1581">
        <v>0</v>
      </c>
      <c r="BX1581">
        <v>1</v>
      </c>
      <c r="BY1581">
        <v>0</v>
      </c>
      <c r="BZ1581">
        <v>0</v>
      </c>
      <c r="CA1581">
        <v>0</v>
      </c>
      <c r="CB1581">
        <v>0</v>
      </c>
      <c r="CC1581">
        <v>0</v>
      </c>
      <c r="CD1581">
        <v>1</v>
      </c>
      <c r="CE1581" s="15">
        <v>0</v>
      </c>
      <c r="CF1581">
        <v>0.13900000000000001</v>
      </c>
      <c r="CG1581">
        <v>1442</v>
      </c>
      <c r="CH1581">
        <v>1</v>
      </c>
      <c r="CI1581">
        <v>0</v>
      </c>
      <c r="CJ1581">
        <v>14</v>
      </c>
      <c r="CK1581" s="28" t="s">
        <v>80</v>
      </c>
    </row>
    <row r="1582" spans="1:89" x14ac:dyDescent="0.35">
      <c r="A1582">
        <v>1581</v>
      </c>
      <c r="B1582">
        <v>101</v>
      </c>
      <c r="C1582" s="21" t="s">
        <v>270</v>
      </c>
      <c r="D1582" s="11">
        <v>5.3715413259768363</v>
      </c>
      <c r="E1582" s="12">
        <v>0.68897961343329384</v>
      </c>
      <c r="F1582" s="7">
        <v>7.7963719408323282</v>
      </c>
      <c r="G1582" s="8">
        <v>0</v>
      </c>
      <c r="H1582" s="9">
        <v>0</v>
      </c>
      <c r="I1582" s="9">
        <v>0</v>
      </c>
      <c r="J1582" s="9">
        <v>1</v>
      </c>
      <c r="K1582" s="9">
        <v>0</v>
      </c>
      <c r="L1582" s="8">
        <v>2478</v>
      </c>
      <c r="M1582" s="9">
        <v>24</v>
      </c>
      <c r="N1582" s="9">
        <f t="shared" si="267"/>
        <v>2453</v>
      </c>
      <c r="O1582" s="9">
        <f t="shared" si="268"/>
        <v>20</v>
      </c>
      <c r="P1582" s="7">
        <v>17</v>
      </c>
      <c r="Q1582" s="7">
        <v>9</v>
      </c>
      <c r="R1582" s="9">
        <v>0</v>
      </c>
      <c r="S1582" s="9">
        <v>1</v>
      </c>
      <c r="T1582" s="9">
        <v>0</v>
      </c>
      <c r="U1582" s="9">
        <v>0</v>
      </c>
      <c r="V1582" s="9">
        <v>0</v>
      </c>
      <c r="W1582" s="25">
        <v>1</v>
      </c>
      <c r="X1582" s="9">
        <v>0</v>
      </c>
      <c r="Y1582" s="9">
        <v>0</v>
      </c>
      <c r="Z1582" s="25">
        <v>1</v>
      </c>
      <c r="AA1582" s="9">
        <v>0</v>
      </c>
      <c r="AB1582" s="25">
        <v>1</v>
      </c>
      <c r="AC1582" s="17">
        <v>1986</v>
      </c>
      <c r="AD1582" s="27">
        <v>0</v>
      </c>
      <c r="AE1582" s="27">
        <v>0</v>
      </c>
      <c r="AF1582" s="27">
        <v>0.81699999999999995</v>
      </c>
      <c r="AG1582" s="34">
        <v>0.183</v>
      </c>
      <c r="AH1582" s="33">
        <v>0.90900000000000003</v>
      </c>
      <c r="AI1582" s="15">
        <v>9.0999999999999998E-2</v>
      </c>
      <c r="AJ1582" s="27">
        <v>1</v>
      </c>
      <c r="AK1582" s="31">
        <f t="shared" si="271"/>
        <v>0</v>
      </c>
      <c r="AL1582">
        <v>0.84199999999999997</v>
      </c>
      <c r="AM1582" s="31">
        <v>0.158</v>
      </c>
      <c r="AN1582">
        <v>0</v>
      </c>
      <c r="AO1582" s="15">
        <v>1</v>
      </c>
      <c r="AP1582" t="s">
        <v>87</v>
      </c>
      <c r="AQ1582" s="15" t="s">
        <v>87</v>
      </c>
      <c r="AR1582" s="15" t="s">
        <v>129</v>
      </c>
      <c r="AS1582">
        <v>1</v>
      </c>
      <c r="AT1582">
        <v>0</v>
      </c>
      <c r="AU1582">
        <v>0</v>
      </c>
      <c r="AV1582">
        <v>0</v>
      </c>
      <c r="AW1582">
        <v>0</v>
      </c>
      <c r="AX1582">
        <v>0</v>
      </c>
      <c r="AY1582" s="15">
        <v>0</v>
      </c>
      <c r="AZ1582">
        <v>1</v>
      </c>
      <c r="BA1582">
        <v>0</v>
      </c>
      <c r="BB1582" s="15">
        <v>0</v>
      </c>
      <c r="BC1582">
        <v>22873</v>
      </c>
      <c r="BD1582">
        <v>1435</v>
      </c>
      <c r="BE1582" s="21">
        <v>0.91900000000000004</v>
      </c>
      <c r="BF1582" s="21">
        <v>38</v>
      </c>
      <c r="BG1582">
        <v>1</v>
      </c>
      <c r="BH1582">
        <v>0</v>
      </c>
      <c r="BI1582">
        <v>0</v>
      </c>
      <c r="BJ1582">
        <v>0</v>
      </c>
      <c r="BK1582">
        <v>0</v>
      </c>
      <c r="BL1582" s="15">
        <v>0</v>
      </c>
      <c r="BM1582">
        <v>0</v>
      </c>
      <c r="BN1582">
        <v>0</v>
      </c>
      <c r="BO1582">
        <v>0</v>
      </c>
      <c r="BP1582" s="15">
        <v>1</v>
      </c>
      <c r="BQ1582">
        <v>0</v>
      </c>
      <c r="BR1582">
        <v>0</v>
      </c>
      <c r="BS1582" s="15">
        <v>0</v>
      </c>
      <c r="BT1582">
        <v>0</v>
      </c>
      <c r="BU1582">
        <v>0</v>
      </c>
      <c r="BV1582">
        <v>1</v>
      </c>
      <c r="BW1582">
        <v>0</v>
      </c>
      <c r="BX1582">
        <v>1</v>
      </c>
      <c r="BY1582">
        <v>0</v>
      </c>
      <c r="BZ1582">
        <v>0</v>
      </c>
      <c r="CA1582">
        <v>0</v>
      </c>
      <c r="CB1582">
        <v>0</v>
      </c>
      <c r="CC1582">
        <v>0</v>
      </c>
      <c r="CD1582">
        <v>1</v>
      </c>
      <c r="CE1582" s="15">
        <v>0</v>
      </c>
      <c r="CF1582">
        <v>0.13900000000000001</v>
      </c>
      <c r="CG1582">
        <v>1442</v>
      </c>
      <c r="CH1582">
        <v>1</v>
      </c>
      <c r="CI1582">
        <v>0</v>
      </c>
      <c r="CJ1582">
        <v>14</v>
      </c>
      <c r="CK1582" s="28" t="s">
        <v>80</v>
      </c>
    </row>
    <row r="1583" spans="1:89" x14ac:dyDescent="0.35">
      <c r="A1583">
        <v>1582</v>
      </c>
      <c r="B1583">
        <v>101</v>
      </c>
      <c r="C1583" s="21" t="s">
        <v>270</v>
      </c>
      <c r="D1583" s="11">
        <v>6.2953547338883364</v>
      </c>
      <c r="E1583" s="12">
        <v>0.66446878941386545</v>
      </c>
      <c r="F1583" s="7">
        <v>9.4742670147705983</v>
      </c>
      <c r="G1583" s="8">
        <v>0</v>
      </c>
      <c r="H1583" s="9">
        <v>0</v>
      </c>
      <c r="I1583" s="9">
        <v>0</v>
      </c>
      <c r="J1583" s="9">
        <v>1</v>
      </c>
      <c r="K1583" s="9">
        <v>0</v>
      </c>
      <c r="L1583" s="8">
        <v>2271</v>
      </c>
      <c r="M1583" s="9">
        <v>25</v>
      </c>
      <c r="N1583" s="9">
        <f t="shared" si="267"/>
        <v>2245</v>
      </c>
      <c r="O1583" s="9">
        <f t="shared" si="268"/>
        <v>20</v>
      </c>
      <c r="P1583" s="7">
        <v>13</v>
      </c>
      <c r="Q1583" s="7">
        <v>5</v>
      </c>
      <c r="R1583" s="9">
        <v>0</v>
      </c>
      <c r="S1583" s="9">
        <v>1</v>
      </c>
      <c r="T1583" s="9">
        <v>1</v>
      </c>
      <c r="U1583" s="9">
        <v>0</v>
      </c>
      <c r="V1583" s="9">
        <v>0</v>
      </c>
      <c r="W1583" s="25">
        <v>0</v>
      </c>
      <c r="X1583" s="9">
        <v>0</v>
      </c>
      <c r="Y1583" s="9">
        <v>0</v>
      </c>
      <c r="Z1583" s="25">
        <v>1</v>
      </c>
      <c r="AA1583" s="9">
        <v>0</v>
      </c>
      <c r="AB1583" s="25">
        <v>1</v>
      </c>
      <c r="AC1583" s="17">
        <v>1990</v>
      </c>
      <c r="AD1583" s="27">
        <v>0</v>
      </c>
      <c r="AE1583" s="27">
        <v>0</v>
      </c>
      <c r="AF1583" s="27">
        <v>0.64600000000000002</v>
      </c>
      <c r="AG1583" s="34">
        <v>0.35399999999999998</v>
      </c>
      <c r="AH1583" s="33">
        <v>0.90100000000000002</v>
      </c>
      <c r="AI1583" s="15">
        <v>9.9000000000000005E-2</v>
      </c>
      <c r="AJ1583" s="27">
        <v>1</v>
      </c>
      <c r="AK1583" s="31">
        <f t="shared" si="271"/>
        <v>0</v>
      </c>
      <c r="AL1583">
        <v>0.84699999999999998</v>
      </c>
      <c r="AM1583" s="31">
        <v>0.153</v>
      </c>
      <c r="AN1583">
        <v>0</v>
      </c>
      <c r="AO1583" s="15">
        <v>1</v>
      </c>
      <c r="AP1583" t="s">
        <v>87</v>
      </c>
      <c r="AQ1583" s="15" t="s">
        <v>87</v>
      </c>
      <c r="AR1583" s="15" t="s">
        <v>129</v>
      </c>
      <c r="AS1583">
        <v>1</v>
      </c>
      <c r="AT1583">
        <v>0</v>
      </c>
      <c r="AU1583">
        <v>0</v>
      </c>
      <c r="AV1583">
        <v>0</v>
      </c>
      <c r="AW1583">
        <v>0</v>
      </c>
      <c r="AX1583">
        <v>0</v>
      </c>
      <c r="AY1583" s="15">
        <v>0</v>
      </c>
      <c r="AZ1583">
        <v>1</v>
      </c>
      <c r="BA1583">
        <v>0</v>
      </c>
      <c r="BB1583" s="15">
        <v>0</v>
      </c>
      <c r="BC1583">
        <v>24883</v>
      </c>
      <c r="BD1583">
        <v>1325</v>
      </c>
      <c r="BE1583" s="21">
        <v>0.92100000000000004</v>
      </c>
      <c r="BF1583" s="21">
        <v>30</v>
      </c>
      <c r="BG1583">
        <v>1</v>
      </c>
      <c r="BH1583">
        <v>0</v>
      </c>
      <c r="BI1583">
        <v>0</v>
      </c>
      <c r="BJ1583">
        <v>0</v>
      </c>
      <c r="BK1583">
        <v>0</v>
      </c>
      <c r="BL1583" s="15">
        <v>0</v>
      </c>
      <c r="BM1583">
        <v>0</v>
      </c>
      <c r="BN1583">
        <v>0</v>
      </c>
      <c r="BO1583">
        <v>0</v>
      </c>
      <c r="BP1583" s="15">
        <v>1</v>
      </c>
      <c r="BQ1583">
        <v>0</v>
      </c>
      <c r="BR1583">
        <v>0</v>
      </c>
      <c r="BS1583" s="15">
        <v>0</v>
      </c>
      <c r="BT1583">
        <v>0</v>
      </c>
      <c r="BU1583">
        <v>0</v>
      </c>
      <c r="BV1583">
        <v>1</v>
      </c>
      <c r="BW1583">
        <v>0</v>
      </c>
      <c r="BX1583">
        <v>1</v>
      </c>
      <c r="BY1583">
        <v>0</v>
      </c>
      <c r="BZ1583">
        <v>0</v>
      </c>
      <c r="CA1583">
        <v>0</v>
      </c>
      <c r="CB1583">
        <v>0</v>
      </c>
      <c r="CC1583">
        <v>0</v>
      </c>
      <c r="CD1583">
        <v>1</v>
      </c>
      <c r="CE1583" s="15">
        <v>0</v>
      </c>
      <c r="CF1583">
        <v>0.13900000000000001</v>
      </c>
      <c r="CG1583">
        <v>1442</v>
      </c>
      <c r="CH1583">
        <v>1</v>
      </c>
      <c r="CI1583">
        <v>0</v>
      </c>
      <c r="CJ1583">
        <v>14</v>
      </c>
      <c r="CK1583" s="28" t="s">
        <v>80</v>
      </c>
    </row>
    <row r="1584" spans="1:89" x14ac:dyDescent="0.35">
      <c r="A1584">
        <v>1583</v>
      </c>
      <c r="B1584">
        <v>101</v>
      </c>
      <c r="C1584" s="21" t="s">
        <v>270</v>
      </c>
      <c r="D1584" s="11">
        <v>8.9142560524957624</v>
      </c>
      <c r="E1584" s="12">
        <v>0.76776764091642691</v>
      </c>
      <c r="F1584" s="7">
        <v>11.61061703753948</v>
      </c>
      <c r="G1584" s="8">
        <v>0</v>
      </c>
      <c r="H1584" s="9">
        <v>0</v>
      </c>
      <c r="I1584" s="9">
        <v>0</v>
      </c>
      <c r="J1584" s="9">
        <v>1</v>
      </c>
      <c r="K1584" s="9">
        <v>0</v>
      </c>
      <c r="L1584" s="8">
        <v>2253</v>
      </c>
      <c r="M1584" s="9">
        <v>25</v>
      </c>
      <c r="N1584" s="9">
        <f t="shared" si="267"/>
        <v>2227</v>
      </c>
      <c r="O1584" s="9">
        <f t="shared" si="268"/>
        <v>20</v>
      </c>
      <c r="P1584" s="7">
        <v>17</v>
      </c>
      <c r="Q1584" s="7">
        <v>9</v>
      </c>
      <c r="R1584" s="9">
        <v>0</v>
      </c>
      <c r="S1584" s="9">
        <v>1</v>
      </c>
      <c r="T1584" s="9">
        <v>0</v>
      </c>
      <c r="U1584" s="9">
        <v>0</v>
      </c>
      <c r="V1584" s="9">
        <v>0</v>
      </c>
      <c r="W1584" s="25">
        <v>1</v>
      </c>
      <c r="X1584" s="9">
        <v>0</v>
      </c>
      <c r="Y1584" s="9">
        <v>0</v>
      </c>
      <c r="Z1584" s="25">
        <v>1</v>
      </c>
      <c r="AA1584" s="9">
        <v>0</v>
      </c>
      <c r="AB1584" s="25">
        <v>1</v>
      </c>
      <c r="AC1584" s="17">
        <v>1990</v>
      </c>
      <c r="AD1584" s="27">
        <v>0</v>
      </c>
      <c r="AE1584" s="27">
        <v>0</v>
      </c>
      <c r="AF1584" s="27">
        <v>0.64600000000000002</v>
      </c>
      <c r="AG1584" s="34">
        <v>0.35399999999999998</v>
      </c>
      <c r="AH1584" s="33">
        <v>0.90100000000000002</v>
      </c>
      <c r="AI1584" s="15">
        <v>9.9000000000000005E-2</v>
      </c>
      <c r="AJ1584" s="27">
        <v>1</v>
      </c>
      <c r="AK1584" s="31">
        <f t="shared" si="271"/>
        <v>0</v>
      </c>
      <c r="AL1584">
        <v>0.84699999999999998</v>
      </c>
      <c r="AM1584" s="31">
        <v>0.153</v>
      </c>
      <c r="AN1584">
        <v>0</v>
      </c>
      <c r="AO1584" s="15">
        <v>1</v>
      </c>
      <c r="AP1584" t="s">
        <v>87</v>
      </c>
      <c r="AQ1584" s="15" t="s">
        <v>87</v>
      </c>
      <c r="AR1584" s="15" t="s">
        <v>129</v>
      </c>
      <c r="AS1584">
        <v>1</v>
      </c>
      <c r="AT1584">
        <v>0</v>
      </c>
      <c r="AU1584">
        <v>0</v>
      </c>
      <c r="AV1584">
        <v>0</v>
      </c>
      <c r="AW1584">
        <v>0</v>
      </c>
      <c r="AX1584">
        <v>0</v>
      </c>
      <c r="AY1584" s="15">
        <v>0</v>
      </c>
      <c r="AZ1584">
        <v>1</v>
      </c>
      <c r="BA1584">
        <v>0</v>
      </c>
      <c r="BB1584" s="15">
        <v>0</v>
      </c>
      <c r="BC1584">
        <v>24883</v>
      </c>
      <c r="BD1584">
        <v>1325</v>
      </c>
      <c r="BE1584" s="21">
        <v>0.92100000000000004</v>
      </c>
      <c r="BF1584" s="21">
        <v>30</v>
      </c>
      <c r="BG1584">
        <v>1</v>
      </c>
      <c r="BH1584">
        <v>0</v>
      </c>
      <c r="BI1584">
        <v>0</v>
      </c>
      <c r="BJ1584">
        <v>0</v>
      </c>
      <c r="BK1584">
        <v>0</v>
      </c>
      <c r="BL1584" s="15">
        <v>0</v>
      </c>
      <c r="BM1584">
        <v>0</v>
      </c>
      <c r="BN1584">
        <v>0</v>
      </c>
      <c r="BO1584">
        <v>0</v>
      </c>
      <c r="BP1584" s="15">
        <v>1</v>
      </c>
      <c r="BQ1584">
        <v>0</v>
      </c>
      <c r="BR1584">
        <v>0</v>
      </c>
      <c r="BS1584" s="15">
        <v>0</v>
      </c>
      <c r="BT1584">
        <v>0</v>
      </c>
      <c r="BU1584">
        <v>0</v>
      </c>
      <c r="BV1584">
        <v>1</v>
      </c>
      <c r="BW1584">
        <v>0</v>
      </c>
      <c r="BX1584">
        <v>1</v>
      </c>
      <c r="BY1584">
        <v>0</v>
      </c>
      <c r="BZ1584">
        <v>0</v>
      </c>
      <c r="CA1584">
        <v>0</v>
      </c>
      <c r="CB1584">
        <v>0</v>
      </c>
      <c r="CC1584">
        <v>0</v>
      </c>
      <c r="CD1584">
        <v>1</v>
      </c>
      <c r="CE1584" s="15">
        <v>0</v>
      </c>
      <c r="CF1584">
        <v>0.13900000000000001</v>
      </c>
      <c r="CG1584">
        <v>1442</v>
      </c>
      <c r="CH1584">
        <v>1</v>
      </c>
      <c r="CI1584">
        <v>0</v>
      </c>
      <c r="CJ1584">
        <v>14</v>
      </c>
      <c r="CK1584" s="28" t="s">
        <v>80</v>
      </c>
    </row>
    <row r="1585" spans="1:89" x14ac:dyDescent="0.35">
      <c r="A1585">
        <v>1584</v>
      </c>
      <c r="B1585">
        <v>101</v>
      </c>
      <c r="C1585" s="21" t="s">
        <v>270</v>
      </c>
      <c r="D1585" s="11">
        <v>5.8610647434669039</v>
      </c>
      <c r="E1585" s="12">
        <v>0.56538463596352106</v>
      </c>
      <c r="F1585" s="7">
        <v>10.366508692756669</v>
      </c>
      <c r="G1585" s="8">
        <v>0</v>
      </c>
      <c r="H1585" s="9">
        <v>0</v>
      </c>
      <c r="I1585" s="9">
        <v>0</v>
      </c>
      <c r="J1585" s="9">
        <v>1</v>
      </c>
      <c r="K1585" s="9">
        <v>0</v>
      </c>
      <c r="L1585" s="8">
        <v>2414</v>
      </c>
      <c r="M1585" s="9">
        <v>24</v>
      </c>
      <c r="N1585" s="9">
        <f t="shared" si="267"/>
        <v>2389</v>
      </c>
      <c r="O1585" s="9">
        <f t="shared" si="268"/>
        <v>20</v>
      </c>
      <c r="P1585" s="7">
        <v>13</v>
      </c>
      <c r="Q1585" s="7">
        <v>5</v>
      </c>
      <c r="R1585" s="9">
        <v>0</v>
      </c>
      <c r="S1585" s="9">
        <v>1</v>
      </c>
      <c r="T1585" s="9">
        <v>1</v>
      </c>
      <c r="U1585" s="9">
        <v>0</v>
      </c>
      <c r="V1585" s="9">
        <v>0</v>
      </c>
      <c r="W1585" s="25">
        <v>0</v>
      </c>
      <c r="X1585" s="9">
        <v>0</v>
      </c>
      <c r="Y1585" s="9">
        <v>0</v>
      </c>
      <c r="Z1585" s="25">
        <v>1</v>
      </c>
      <c r="AA1585" s="9">
        <v>0</v>
      </c>
      <c r="AB1585" s="25">
        <v>1</v>
      </c>
      <c r="AC1585" s="17">
        <v>1986</v>
      </c>
      <c r="AD1585" s="27">
        <v>0</v>
      </c>
      <c r="AE1585" s="27">
        <v>0</v>
      </c>
      <c r="AF1585" s="27">
        <v>0.81699999999999995</v>
      </c>
      <c r="AG1585" s="34">
        <v>0.183</v>
      </c>
      <c r="AH1585" s="33">
        <v>0.90900000000000003</v>
      </c>
      <c r="AI1585" s="15">
        <v>9.0999999999999998E-2</v>
      </c>
      <c r="AJ1585" s="27">
        <v>1</v>
      </c>
      <c r="AK1585" s="31">
        <f t="shared" si="271"/>
        <v>0</v>
      </c>
      <c r="AL1585">
        <v>0.84199999999999997</v>
      </c>
      <c r="AM1585" s="31">
        <v>0.158</v>
      </c>
      <c r="AN1585">
        <v>0</v>
      </c>
      <c r="AO1585" s="15">
        <v>1</v>
      </c>
      <c r="AP1585" t="s">
        <v>87</v>
      </c>
      <c r="AQ1585" s="15" t="s">
        <v>87</v>
      </c>
      <c r="AR1585" s="15" t="s">
        <v>129</v>
      </c>
      <c r="AS1585">
        <v>1</v>
      </c>
      <c r="AT1585">
        <v>0</v>
      </c>
      <c r="AU1585">
        <v>0</v>
      </c>
      <c r="AV1585">
        <v>0</v>
      </c>
      <c r="AW1585">
        <v>0</v>
      </c>
      <c r="AX1585">
        <v>0</v>
      </c>
      <c r="AY1585" s="15">
        <v>0</v>
      </c>
      <c r="AZ1585">
        <v>1</v>
      </c>
      <c r="BA1585">
        <v>0</v>
      </c>
      <c r="BB1585" s="15">
        <v>0</v>
      </c>
      <c r="BC1585">
        <v>22873</v>
      </c>
      <c r="BD1585">
        <v>1435</v>
      </c>
      <c r="BE1585" s="21">
        <v>0.91900000000000004</v>
      </c>
      <c r="BF1585" s="21">
        <v>38</v>
      </c>
      <c r="BG1585">
        <v>1</v>
      </c>
      <c r="BH1585">
        <v>0</v>
      </c>
      <c r="BI1585">
        <v>0</v>
      </c>
      <c r="BJ1585">
        <v>0</v>
      </c>
      <c r="BK1585">
        <v>0</v>
      </c>
      <c r="BL1585" s="15">
        <v>0</v>
      </c>
      <c r="BM1585">
        <v>0</v>
      </c>
      <c r="BN1585">
        <v>0</v>
      </c>
      <c r="BO1585">
        <v>0</v>
      </c>
      <c r="BP1585" s="15">
        <v>1</v>
      </c>
      <c r="BQ1585">
        <v>0</v>
      </c>
      <c r="BR1585">
        <v>0</v>
      </c>
      <c r="BS1585" s="15">
        <v>0</v>
      </c>
      <c r="BT1585">
        <v>0</v>
      </c>
      <c r="BU1585">
        <v>0</v>
      </c>
      <c r="BV1585">
        <v>1</v>
      </c>
      <c r="BW1585">
        <v>0</v>
      </c>
      <c r="BX1585">
        <v>1</v>
      </c>
      <c r="BY1585">
        <v>0</v>
      </c>
      <c r="BZ1585">
        <v>0</v>
      </c>
      <c r="CA1585">
        <v>0</v>
      </c>
      <c r="CB1585">
        <v>0</v>
      </c>
      <c r="CC1585">
        <v>0</v>
      </c>
      <c r="CD1585">
        <v>1</v>
      </c>
      <c r="CE1585" s="15">
        <v>0</v>
      </c>
      <c r="CF1585">
        <v>0.13900000000000001</v>
      </c>
      <c r="CG1585">
        <v>1442</v>
      </c>
      <c r="CH1585">
        <v>1</v>
      </c>
      <c r="CI1585">
        <v>0</v>
      </c>
      <c r="CJ1585">
        <v>14</v>
      </c>
      <c r="CK1585" s="28" t="s">
        <v>80</v>
      </c>
    </row>
    <row r="1586" spans="1:89" x14ac:dyDescent="0.35">
      <c r="A1586">
        <v>1585</v>
      </c>
      <c r="B1586">
        <v>101</v>
      </c>
      <c r="C1586" s="21" t="s">
        <v>270</v>
      </c>
      <c r="D1586" s="11">
        <v>5.9760853102581279</v>
      </c>
      <c r="E1586" s="12">
        <v>0.81667767751681331</v>
      </c>
      <c r="F1586" s="7">
        <v>7.3175568217181937</v>
      </c>
      <c r="G1586" s="8">
        <v>0</v>
      </c>
      <c r="H1586" s="9">
        <v>0</v>
      </c>
      <c r="I1586" s="9">
        <v>0</v>
      </c>
      <c r="J1586" s="9">
        <v>1</v>
      </c>
      <c r="K1586" s="9">
        <v>0</v>
      </c>
      <c r="L1586" s="8">
        <v>2178</v>
      </c>
      <c r="M1586" s="9">
        <v>24</v>
      </c>
      <c r="N1586" s="9">
        <f t="shared" si="267"/>
        <v>2153</v>
      </c>
      <c r="O1586" s="9">
        <f t="shared" si="268"/>
        <v>20</v>
      </c>
      <c r="P1586" s="7">
        <v>17</v>
      </c>
      <c r="Q1586" s="7">
        <v>9</v>
      </c>
      <c r="R1586" s="9">
        <v>0</v>
      </c>
      <c r="S1586" s="9">
        <v>1</v>
      </c>
      <c r="T1586" s="9">
        <v>0</v>
      </c>
      <c r="U1586" s="9">
        <v>0</v>
      </c>
      <c r="V1586" s="9">
        <v>0</v>
      </c>
      <c r="W1586" s="25">
        <v>1</v>
      </c>
      <c r="X1586" s="9">
        <v>0</v>
      </c>
      <c r="Y1586" s="9">
        <v>0</v>
      </c>
      <c r="Z1586" s="25">
        <v>1</v>
      </c>
      <c r="AA1586" s="9">
        <v>0</v>
      </c>
      <c r="AB1586" s="25">
        <v>1</v>
      </c>
      <c r="AC1586" s="17">
        <v>1986</v>
      </c>
      <c r="AD1586" s="27">
        <v>0</v>
      </c>
      <c r="AE1586" s="27">
        <v>0</v>
      </c>
      <c r="AF1586" s="27">
        <v>0.81699999999999995</v>
      </c>
      <c r="AG1586" s="34">
        <v>0.183</v>
      </c>
      <c r="AH1586" s="33">
        <v>0.90900000000000003</v>
      </c>
      <c r="AI1586" s="15">
        <v>9.0999999999999998E-2</v>
      </c>
      <c r="AJ1586" s="27">
        <v>1</v>
      </c>
      <c r="AK1586" s="31">
        <f t="shared" si="271"/>
        <v>0</v>
      </c>
      <c r="AL1586">
        <v>0.84199999999999997</v>
      </c>
      <c r="AM1586" s="31">
        <v>0.158</v>
      </c>
      <c r="AN1586">
        <v>0</v>
      </c>
      <c r="AO1586" s="15">
        <v>1</v>
      </c>
      <c r="AP1586" t="s">
        <v>87</v>
      </c>
      <c r="AQ1586" s="15" t="s">
        <v>87</v>
      </c>
      <c r="AR1586" s="15" t="s">
        <v>129</v>
      </c>
      <c r="AS1586">
        <v>1</v>
      </c>
      <c r="AT1586">
        <v>0</v>
      </c>
      <c r="AU1586">
        <v>0</v>
      </c>
      <c r="AV1586">
        <v>0</v>
      </c>
      <c r="AW1586">
        <v>0</v>
      </c>
      <c r="AX1586">
        <v>0</v>
      </c>
      <c r="AY1586" s="15">
        <v>0</v>
      </c>
      <c r="AZ1586">
        <v>1</v>
      </c>
      <c r="BA1586">
        <v>0</v>
      </c>
      <c r="BB1586" s="15">
        <v>0</v>
      </c>
      <c r="BC1586">
        <v>22873</v>
      </c>
      <c r="BD1586">
        <v>1435</v>
      </c>
      <c r="BE1586" s="21">
        <v>0.91900000000000004</v>
      </c>
      <c r="BF1586" s="21">
        <v>38</v>
      </c>
      <c r="BG1586">
        <v>1</v>
      </c>
      <c r="BH1586">
        <v>0</v>
      </c>
      <c r="BI1586">
        <v>0</v>
      </c>
      <c r="BJ1586">
        <v>0</v>
      </c>
      <c r="BK1586">
        <v>0</v>
      </c>
      <c r="BL1586" s="15">
        <v>0</v>
      </c>
      <c r="BM1586">
        <v>0</v>
      </c>
      <c r="BN1586">
        <v>0</v>
      </c>
      <c r="BO1586">
        <v>0</v>
      </c>
      <c r="BP1586" s="15">
        <v>1</v>
      </c>
      <c r="BQ1586">
        <v>0</v>
      </c>
      <c r="BR1586">
        <v>0</v>
      </c>
      <c r="BS1586" s="15">
        <v>0</v>
      </c>
      <c r="BT1586">
        <v>0</v>
      </c>
      <c r="BU1586">
        <v>0</v>
      </c>
      <c r="BV1586">
        <v>1</v>
      </c>
      <c r="BW1586">
        <v>0</v>
      </c>
      <c r="BX1586">
        <v>1</v>
      </c>
      <c r="BY1586">
        <v>0</v>
      </c>
      <c r="BZ1586">
        <v>0</v>
      </c>
      <c r="CA1586">
        <v>0</v>
      </c>
      <c r="CB1586">
        <v>0</v>
      </c>
      <c r="CC1586">
        <v>0</v>
      </c>
      <c r="CD1586">
        <v>1</v>
      </c>
      <c r="CE1586" s="15">
        <v>0</v>
      </c>
      <c r="CF1586">
        <v>0.13900000000000001</v>
      </c>
      <c r="CG1586">
        <v>1442</v>
      </c>
      <c r="CH1586">
        <v>1</v>
      </c>
      <c r="CI1586">
        <v>0</v>
      </c>
      <c r="CJ1586">
        <v>14</v>
      </c>
      <c r="CK1586" s="28" t="s">
        <v>80</v>
      </c>
    </row>
    <row r="1587" spans="1:89" x14ac:dyDescent="0.35">
      <c r="A1587">
        <v>1586</v>
      </c>
      <c r="B1587">
        <v>101</v>
      </c>
      <c r="C1587" s="21" t="s">
        <v>270</v>
      </c>
      <c r="D1587" s="11">
        <v>6.0991641807428554</v>
      </c>
      <c r="E1587" s="12">
        <v>0.69170853619411754</v>
      </c>
      <c r="F1587" s="7">
        <v>8.8175349321281438</v>
      </c>
      <c r="G1587" s="8">
        <v>0</v>
      </c>
      <c r="H1587" s="9">
        <v>0</v>
      </c>
      <c r="I1587" s="9">
        <v>0</v>
      </c>
      <c r="J1587" s="9">
        <v>1</v>
      </c>
      <c r="K1587" s="9">
        <v>0</v>
      </c>
      <c r="L1587" s="8">
        <v>2277</v>
      </c>
      <c r="M1587" s="9">
        <v>25</v>
      </c>
      <c r="N1587" s="9">
        <f t="shared" si="267"/>
        <v>2251</v>
      </c>
      <c r="O1587" s="9">
        <f t="shared" si="268"/>
        <v>20</v>
      </c>
      <c r="P1587" s="7">
        <v>13</v>
      </c>
      <c r="Q1587" s="7">
        <v>5</v>
      </c>
      <c r="R1587" s="9">
        <v>0</v>
      </c>
      <c r="S1587" s="9">
        <v>1</v>
      </c>
      <c r="T1587" s="9">
        <v>1</v>
      </c>
      <c r="U1587" s="9">
        <v>0</v>
      </c>
      <c r="V1587" s="9">
        <v>0</v>
      </c>
      <c r="W1587" s="25">
        <v>0</v>
      </c>
      <c r="X1587" s="9">
        <v>0</v>
      </c>
      <c r="Y1587" s="9">
        <v>0</v>
      </c>
      <c r="Z1587" s="25">
        <v>1</v>
      </c>
      <c r="AA1587" s="9">
        <v>0</v>
      </c>
      <c r="AB1587" s="25">
        <v>1</v>
      </c>
      <c r="AC1587" s="17">
        <v>1990</v>
      </c>
      <c r="AD1587" s="27">
        <v>0</v>
      </c>
      <c r="AE1587" s="27">
        <v>0</v>
      </c>
      <c r="AF1587" s="27">
        <v>0.64600000000000002</v>
      </c>
      <c r="AG1587" s="34">
        <v>0.35399999999999998</v>
      </c>
      <c r="AH1587" s="33">
        <v>0.90100000000000002</v>
      </c>
      <c r="AI1587" s="15">
        <v>9.9000000000000005E-2</v>
      </c>
      <c r="AJ1587" s="27">
        <v>1</v>
      </c>
      <c r="AK1587" s="31">
        <f t="shared" si="271"/>
        <v>0</v>
      </c>
      <c r="AL1587">
        <v>0.84699999999999998</v>
      </c>
      <c r="AM1587" s="31">
        <v>0.153</v>
      </c>
      <c r="AN1587">
        <v>0</v>
      </c>
      <c r="AO1587" s="15">
        <v>1</v>
      </c>
      <c r="AP1587" t="s">
        <v>87</v>
      </c>
      <c r="AQ1587" s="15" t="s">
        <v>87</v>
      </c>
      <c r="AR1587" s="15" t="s">
        <v>129</v>
      </c>
      <c r="AS1587">
        <v>1</v>
      </c>
      <c r="AT1587">
        <v>0</v>
      </c>
      <c r="AU1587">
        <v>0</v>
      </c>
      <c r="AV1587">
        <v>0</v>
      </c>
      <c r="AW1587">
        <v>0</v>
      </c>
      <c r="AX1587">
        <v>0</v>
      </c>
      <c r="AY1587" s="15">
        <v>0</v>
      </c>
      <c r="AZ1587">
        <v>1</v>
      </c>
      <c r="BA1587">
        <v>0</v>
      </c>
      <c r="BB1587" s="15">
        <v>0</v>
      </c>
      <c r="BC1587">
        <v>24883</v>
      </c>
      <c r="BD1587">
        <v>1325</v>
      </c>
      <c r="BE1587" s="21">
        <v>0.92100000000000004</v>
      </c>
      <c r="BF1587" s="21">
        <v>30</v>
      </c>
      <c r="BG1587">
        <v>1</v>
      </c>
      <c r="BH1587">
        <v>0</v>
      </c>
      <c r="BI1587">
        <v>0</v>
      </c>
      <c r="BJ1587">
        <v>0</v>
      </c>
      <c r="BK1587">
        <v>0</v>
      </c>
      <c r="BL1587" s="15">
        <v>0</v>
      </c>
      <c r="BM1587">
        <v>0</v>
      </c>
      <c r="BN1587">
        <v>0</v>
      </c>
      <c r="BO1587">
        <v>0</v>
      </c>
      <c r="BP1587" s="15">
        <v>1</v>
      </c>
      <c r="BQ1587">
        <v>0</v>
      </c>
      <c r="BR1587">
        <v>0</v>
      </c>
      <c r="BS1587" s="15">
        <v>0</v>
      </c>
      <c r="BT1587">
        <v>0</v>
      </c>
      <c r="BU1587">
        <v>0</v>
      </c>
      <c r="BV1587">
        <v>1</v>
      </c>
      <c r="BW1587">
        <v>0</v>
      </c>
      <c r="BX1587">
        <v>1</v>
      </c>
      <c r="BY1587">
        <v>0</v>
      </c>
      <c r="BZ1587">
        <v>0</v>
      </c>
      <c r="CA1587">
        <v>0</v>
      </c>
      <c r="CB1587">
        <v>0</v>
      </c>
      <c r="CC1587">
        <v>0</v>
      </c>
      <c r="CD1587">
        <v>1</v>
      </c>
      <c r="CE1587" s="15">
        <v>0</v>
      </c>
      <c r="CF1587">
        <v>0.13900000000000001</v>
      </c>
      <c r="CG1587">
        <v>1442</v>
      </c>
      <c r="CH1587">
        <v>1</v>
      </c>
      <c r="CI1587">
        <v>0</v>
      </c>
      <c r="CJ1587">
        <v>14</v>
      </c>
      <c r="CK1587" s="28" t="s">
        <v>80</v>
      </c>
    </row>
    <row r="1588" spans="1:89" x14ac:dyDescent="0.35">
      <c r="A1588">
        <v>1587</v>
      </c>
      <c r="B1588">
        <v>101</v>
      </c>
      <c r="C1588" s="21" t="s">
        <v>270</v>
      </c>
      <c r="D1588" s="11">
        <v>7.8386182272375926</v>
      </c>
      <c r="E1588" s="12">
        <v>0.9291112589680609</v>
      </c>
      <c r="F1588" s="7">
        <v>8.4366841447425109</v>
      </c>
      <c r="G1588" s="8">
        <v>0</v>
      </c>
      <c r="H1588" s="9">
        <v>0</v>
      </c>
      <c r="I1588" s="9">
        <v>0</v>
      </c>
      <c r="J1588" s="9">
        <v>1</v>
      </c>
      <c r="K1588" s="9">
        <v>0</v>
      </c>
      <c r="L1588" s="8">
        <v>2119</v>
      </c>
      <c r="M1588" s="9">
        <v>25</v>
      </c>
      <c r="N1588" s="9">
        <f t="shared" si="267"/>
        <v>2093</v>
      </c>
      <c r="O1588" s="9">
        <f t="shared" si="268"/>
        <v>20</v>
      </c>
      <c r="P1588" s="7">
        <v>17</v>
      </c>
      <c r="Q1588" s="7">
        <v>9</v>
      </c>
      <c r="R1588" s="9">
        <v>0</v>
      </c>
      <c r="S1588" s="9">
        <v>1</v>
      </c>
      <c r="T1588" s="9">
        <v>0</v>
      </c>
      <c r="U1588" s="9">
        <v>0</v>
      </c>
      <c r="V1588" s="9">
        <v>0</v>
      </c>
      <c r="W1588" s="25">
        <v>1</v>
      </c>
      <c r="X1588" s="9">
        <v>0</v>
      </c>
      <c r="Y1588" s="9">
        <v>0</v>
      </c>
      <c r="Z1588" s="25">
        <v>1</v>
      </c>
      <c r="AA1588" s="9">
        <v>0</v>
      </c>
      <c r="AB1588" s="25">
        <v>1</v>
      </c>
      <c r="AC1588" s="17">
        <v>1990</v>
      </c>
      <c r="AD1588" s="27">
        <v>0</v>
      </c>
      <c r="AE1588" s="27">
        <v>0</v>
      </c>
      <c r="AF1588" s="27">
        <v>0.64600000000000002</v>
      </c>
      <c r="AG1588" s="34">
        <v>0.35399999999999998</v>
      </c>
      <c r="AH1588" s="33">
        <v>0.90100000000000002</v>
      </c>
      <c r="AI1588" s="15">
        <v>9.9000000000000005E-2</v>
      </c>
      <c r="AJ1588" s="27">
        <v>1</v>
      </c>
      <c r="AK1588" s="31">
        <f t="shared" si="271"/>
        <v>0</v>
      </c>
      <c r="AL1588">
        <v>0.84699999999999998</v>
      </c>
      <c r="AM1588" s="31">
        <v>0.153</v>
      </c>
      <c r="AN1588">
        <v>0</v>
      </c>
      <c r="AO1588" s="15">
        <v>1</v>
      </c>
      <c r="AP1588" t="s">
        <v>87</v>
      </c>
      <c r="AQ1588" s="15" t="s">
        <v>87</v>
      </c>
      <c r="AR1588" s="15" t="s">
        <v>129</v>
      </c>
      <c r="AS1588">
        <v>1</v>
      </c>
      <c r="AT1588">
        <v>0</v>
      </c>
      <c r="AU1588">
        <v>0</v>
      </c>
      <c r="AV1588">
        <v>0</v>
      </c>
      <c r="AW1588">
        <v>0</v>
      </c>
      <c r="AX1588">
        <v>0</v>
      </c>
      <c r="AY1588" s="15">
        <v>0</v>
      </c>
      <c r="AZ1588">
        <v>1</v>
      </c>
      <c r="BA1588">
        <v>0</v>
      </c>
      <c r="BB1588" s="15">
        <v>0</v>
      </c>
      <c r="BC1588">
        <v>24883</v>
      </c>
      <c r="BD1588">
        <v>1325</v>
      </c>
      <c r="BE1588" s="21">
        <v>0.92100000000000004</v>
      </c>
      <c r="BF1588" s="21">
        <v>30</v>
      </c>
      <c r="BG1588">
        <v>1</v>
      </c>
      <c r="BH1588">
        <v>0</v>
      </c>
      <c r="BI1588">
        <v>0</v>
      </c>
      <c r="BJ1588">
        <v>0</v>
      </c>
      <c r="BK1588">
        <v>0</v>
      </c>
      <c r="BL1588" s="15">
        <v>0</v>
      </c>
      <c r="BM1588">
        <v>0</v>
      </c>
      <c r="BN1588">
        <v>0</v>
      </c>
      <c r="BO1588">
        <v>0</v>
      </c>
      <c r="BP1588" s="15">
        <v>1</v>
      </c>
      <c r="BQ1588">
        <v>0</v>
      </c>
      <c r="BR1588">
        <v>0</v>
      </c>
      <c r="BS1588" s="15">
        <v>0</v>
      </c>
      <c r="BT1588">
        <v>0</v>
      </c>
      <c r="BU1588">
        <v>0</v>
      </c>
      <c r="BV1588">
        <v>1</v>
      </c>
      <c r="BW1588">
        <v>0</v>
      </c>
      <c r="BX1588">
        <v>1</v>
      </c>
      <c r="BY1588">
        <v>0</v>
      </c>
      <c r="BZ1588">
        <v>0</v>
      </c>
      <c r="CA1588">
        <v>0</v>
      </c>
      <c r="CB1588">
        <v>0</v>
      </c>
      <c r="CC1588">
        <v>0</v>
      </c>
      <c r="CD1588">
        <v>1</v>
      </c>
      <c r="CE1588" s="15">
        <v>0</v>
      </c>
      <c r="CF1588">
        <v>0.13900000000000001</v>
      </c>
      <c r="CG1588">
        <v>1442</v>
      </c>
      <c r="CH1588">
        <v>1</v>
      </c>
      <c r="CI1588">
        <v>0</v>
      </c>
      <c r="CJ1588">
        <v>14</v>
      </c>
      <c r="CK1588" s="28" t="s">
        <v>80</v>
      </c>
    </row>
    <row r="1589" spans="1:89" x14ac:dyDescent="0.35">
      <c r="A1589">
        <v>1588</v>
      </c>
      <c r="B1589">
        <v>101</v>
      </c>
      <c r="C1589" s="21" t="s">
        <v>270</v>
      </c>
      <c r="D1589" s="11">
        <v>3.0776406404415151</v>
      </c>
      <c r="E1589" s="12">
        <v>2.532071925379316</v>
      </c>
      <c r="F1589" s="7">
        <v>1.2154633561526771</v>
      </c>
      <c r="G1589" s="8">
        <v>0</v>
      </c>
      <c r="H1589" s="9">
        <v>0</v>
      </c>
      <c r="I1589" s="9">
        <v>0</v>
      </c>
      <c r="J1589" s="9">
        <v>1</v>
      </c>
      <c r="K1589" s="9">
        <v>0</v>
      </c>
      <c r="L1589" s="8">
        <v>2272</v>
      </c>
      <c r="M1589" s="9">
        <v>24</v>
      </c>
      <c r="N1589" s="9">
        <f t="shared" si="267"/>
        <v>2247</v>
      </c>
      <c r="O1589" s="9">
        <f t="shared" si="268"/>
        <v>20</v>
      </c>
      <c r="P1589" s="7">
        <v>13</v>
      </c>
      <c r="Q1589" s="7">
        <v>5</v>
      </c>
      <c r="R1589" s="9">
        <v>0</v>
      </c>
      <c r="S1589" s="9">
        <v>1</v>
      </c>
      <c r="T1589" s="9">
        <v>1</v>
      </c>
      <c r="U1589" s="9">
        <v>0</v>
      </c>
      <c r="V1589" s="9">
        <v>0</v>
      </c>
      <c r="W1589" s="25">
        <v>0</v>
      </c>
      <c r="X1589" s="9">
        <v>0</v>
      </c>
      <c r="Y1589" s="9">
        <v>0</v>
      </c>
      <c r="Z1589" s="25">
        <v>1</v>
      </c>
      <c r="AA1589" s="9">
        <v>0</v>
      </c>
      <c r="AB1589" s="25">
        <v>1</v>
      </c>
      <c r="AC1589" s="17">
        <v>1986</v>
      </c>
      <c r="AD1589" s="27">
        <v>0</v>
      </c>
      <c r="AE1589" s="27">
        <v>0</v>
      </c>
      <c r="AF1589" s="27">
        <v>0.81699999999999995</v>
      </c>
      <c r="AG1589" s="34">
        <v>0.183</v>
      </c>
      <c r="AH1589" s="33">
        <v>0.90900000000000003</v>
      </c>
      <c r="AI1589" s="15">
        <v>9.0999999999999998E-2</v>
      </c>
      <c r="AJ1589" s="27">
        <v>0</v>
      </c>
      <c r="AK1589" s="31">
        <f t="shared" si="271"/>
        <v>1</v>
      </c>
      <c r="AL1589">
        <v>0.84199999999999997</v>
      </c>
      <c r="AM1589" s="31">
        <v>0.158</v>
      </c>
      <c r="AN1589">
        <v>0</v>
      </c>
      <c r="AO1589" s="15">
        <v>1</v>
      </c>
      <c r="AP1589" t="s">
        <v>87</v>
      </c>
      <c r="AQ1589" s="15" t="s">
        <v>87</v>
      </c>
      <c r="AR1589" s="15" t="s">
        <v>129</v>
      </c>
      <c r="AS1589">
        <v>1</v>
      </c>
      <c r="AT1589">
        <v>0</v>
      </c>
      <c r="AU1589">
        <v>0</v>
      </c>
      <c r="AV1589">
        <v>0</v>
      </c>
      <c r="AW1589">
        <v>0</v>
      </c>
      <c r="AX1589">
        <v>0</v>
      </c>
      <c r="AY1589" s="15">
        <v>0</v>
      </c>
      <c r="AZ1589">
        <v>1</v>
      </c>
      <c r="BA1589">
        <v>0</v>
      </c>
      <c r="BB1589" s="15">
        <v>0</v>
      </c>
      <c r="BC1589">
        <v>22873</v>
      </c>
      <c r="BD1589">
        <v>1435</v>
      </c>
      <c r="BE1589" s="21">
        <v>0.91900000000000004</v>
      </c>
      <c r="BF1589" s="21">
        <v>38</v>
      </c>
      <c r="BG1589">
        <v>1</v>
      </c>
      <c r="BH1589">
        <v>0</v>
      </c>
      <c r="BI1589">
        <v>0</v>
      </c>
      <c r="BJ1589">
        <v>0</v>
      </c>
      <c r="BK1589">
        <v>0</v>
      </c>
      <c r="BL1589" s="15">
        <v>0</v>
      </c>
      <c r="BM1589">
        <v>0</v>
      </c>
      <c r="BN1589">
        <v>0</v>
      </c>
      <c r="BO1589">
        <v>0</v>
      </c>
      <c r="BP1589" s="15">
        <v>1</v>
      </c>
      <c r="BQ1589">
        <v>0</v>
      </c>
      <c r="BR1589">
        <v>0</v>
      </c>
      <c r="BS1589" s="15">
        <v>0</v>
      </c>
      <c r="BT1589">
        <v>0</v>
      </c>
      <c r="BU1589">
        <v>0</v>
      </c>
      <c r="BV1589">
        <v>1</v>
      </c>
      <c r="BW1589">
        <v>0</v>
      </c>
      <c r="BX1589">
        <v>1</v>
      </c>
      <c r="BY1589">
        <v>0</v>
      </c>
      <c r="BZ1589">
        <v>0</v>
      </c>
      <c r="CA1589">
        <v>0</v>
      </c>
      <c r="CB1589">
        <v>0</v>
      </c>
      <c r="CC1589">
        <v>0</v>
      </c>
      <c r="CD1589">
        <v>1</v>
      </c>
      <c r="CE1589" s="15">
        <v>0</v>
      </c>
      <c r="CF1589">
        <v>0.13900000000000001</v>
      </c>
      <c r="CG1589">
        <v>1442</v>
      </c>
      <c r="CH1589">
        <v>1</v>
      </c>
      <c r="CI1589">
        <v>0</v>
      </c>
      <c r="CJ1589">
        <v>14</v>
      </c>
      <c r="CK1589" s="28" t="s">
        <v>80</v>
      </c>
    </row>
    <row r="1590" spans="1:89" x14ac:dyDescent="0.35">
      <c r="A1590">
        <v>1589</v>
      </c>
      <c r="B1590">
        <v>101</v>
      </c>
      <c r="C1590" s="21" t="s">
        <v>270</v>
      </c>
      <c r="D1590" s="11">
        <v>4.6613586764475254</v>
      </c>
      <c r="E1590" s="12">
        <v>2.6848495333286251</v>
      </c>
      <c r="F1590" s="7">
        <v>1.7361712895204451</v>
      </c>
      <c r="G1590" s="8">
        <v>0</v>
      </c>
      <c r="H1590" s="9">
        <v>0</v>
      </c>
      <c r="I1590" s="9">
        <v>0</v>
      </c>
      <c r="J1590" s="9">
        <v>1</v>
      </c>
      <c r="K1590" s="9">
        <v>0</v>
      </c>
      <c r="L1590" s="8">
        <v>2478</v>
      </c>
      <c r="M1590" s="9">
        <v>24</v>
      </c>
      <c r="N1590" s="9">
        <f t="shared" si="267"/>
        <v>2453</v>
      </c>
      <c r="O1590" s="9">
        <f t="shared" si="268"/>
        <v>20</v>
      </c>
      <c r="P1590" s="7">
        <v>17</v>
      </c>
      <c r="Q1590" s="7">
        <v>9</v>
      </c>
      <c r="R1590" s="9">
        <v>0</v>
      </c>
      <c r="S1590" s="9">
        <v>1</v>
      </c>
      <c r="T1590" s="9">
        <v>0</v>
      </c>
      <c r="U1590" s="9">
        <v>0</v>
      </c>
      <c r="V1590" s="9">
        <v>0</v>
      </c>
      <c r="W1590" s="25">
        <v>1</v>
      </c>
      <c r="X1590" s="9">
        <v>0</v>
      </c>
      <c r="Y1590" s="9">
        <v>0</v>
      </c>
      <c r="Z1590" s="25">
        <v>1</v>
      </c>
      <c r="AA1590" s="9">
        <v>0</v>
      </c>
      <c r="AB1590" s="25">
        <v>1</v>
      </c>
      <c r="AC1590" s="17">
        <v>1986</v>
      </c>
      <c r="AD1590" s="27">
        <v>0</v>
      </c>
      <c r="AE1590" s="27">
        <v>0</v>
      </c>
      <c r="AF1590" s="27">
        <v>0.81699999999999995</v>
      </c>
      <c r="AG1590" s="34">
        <v>0.183</v>
      </c>
      <c r="AH1590" s="33">
        <v>0.90900000000000003</v>
      </c>
      <c r="AI1590" s="15">
        <v>9.0999999999999998E-2</v>
      </c>
      <c r="AJ1590" s="27">
        <v>0</v>
      </c>
      <c r="AK1590" s="31">
        <f t="shared" si="271"/>
        <v>1</v>
      </c>
      <c r="AL1590">
        <v>0.84199999999999997</v>
      </c>
      <c r="AM1590" s="31">
        <v>0.158</v>
      </c>
      <c r="AN1590">
        <v>0</v>
      </c>
      <c r="AO1590" s="15">
        <v>1</v>
      </c>
      <c r="AP1590" t="s">
        <v>87</v>
      </c>
      <c r="AQ1590" s="15" t="s">
        <v>87</v>
      </c>
      <c r="AR1590" s="15" t="s">
        <v>129</v>
      </c>
      <c r="AS1590">
        <v>1</v>
      </c>
      <c r="AT1590">
        <v>0</v>
      </c>
      <c r="AU1590">
        <v>0</v>
      </c>
      <c r="AV1590">
        <v>0</v>
      </c>
      <c r="AW1590">
        <v>0</v>
      </c>
      <c r="AX1590">
        <v>0</v>
      </c>
      <c r="AY1590" s="15">
        <v>0</v>
      </c>
      <c r="AZ1590">
        <v>1</v>
      </c>
      <c r="BA1590">
        <v>0</v>
      </c>
      <c r="BB1590" s="15">
        <v>0</v>
      </c>
      <c r="BC1590">
        <v>22873</v>
      </c>
      <c r="BD1590">
        <v>1435</v>
      </c>
      <c r="BE1590" s="21">
        <v>0.91900000000000004</v>
      </c>
      <c r="BF1590" s="21">
        <v>38</v>
      </c>
      <c r="BG1590">
        <v>1</v>
      </c>
      <c r="BH1590">
        <v>0</v>
      </c>
      <c r="BI1590">
        <v>0</v>
      </c>
      <c r="BJ1590">
        <v>0</v>
      </c>
      <c r="BK1590">
        <v>0</v>
      </c>
      <c r="BL1590" s="15">
        <v>0</v>
      </c>
      <c r="BM1590">
        <v>0</v>
      </c>
      <c r="BN1590">
        <v>0</v>
      </c>
      <c r="BO1590">
        <v>0</v>
      </c>
      <c r="BP1590" s="15">
        <v>1</v>
      </c>
      <c r="BQ1590">
        <v>0</v>
      </c>
      <c r="BR1590">
        <v>0</v>
      </c>
      <c r="BS1590" s="15">
        <v>0</v>
      </c>
      <c r="BT1590">
        <v>0</v>
      </c>
      <c r="BU1590">
        <v>0</v>
      </c>
      <c r="BV1590">
        <v>1</v>
      </c>
      <c r="BW1590">
        <v>0</v>
      </c>
      <c r="BX1590">
        <v>1</v>
      </c>
      <c r="BY1590">
        <v>0</v>
      </c>
      <c r="BZ1590">
        <v>0</v>
      </c>
      <c r="CA1590">
        <v>0</v>
      </c>
      <c r="CB1590">
        <v>0</v>
      </c>
      <c r="CC1590">
        <v>0</v>
      </c>
      <c r="CD1590">
        <v>1</v>
      </c>
      <c r="CE1590" s="15">
        <v>0</v>
      </c>
      <c r="CF1590">
        <v>0.13900000000000001</v>
      </c>
      <c r="CG1590">
        <v>1442</v>
      </c>
      <c r="CH1590">
        <v>1</v>
      </c>
      <c r="CI1590">
        <v>0</v>
      </c>
      <c r="CJ1590">
        <v>14</v>
      </c>
      <c r="CK1590" s="28" t="s">
        <v>80</v>
      </c>
    </row>
    <row r="1591" spans="1:89" x14ac:dyDescent="0.35">
      <c r="A1591">
        <v>1590</v>
      </c>
      <c r="B1591">
        <v>101</v>
      </c>
      <c r="C1591" s="21" t="s">
        <v>270</v>
      </c>
      <c r="D1591" s="11">
        <v>9.8544491588756777</v>
      </c>
      <c r="E1591" s="12">
        <v>1.802384896706777</v>
      </c>
      <c r="F1591" s="7">
        <v>5.4674499197597646</v>
      </c>
      <c r="G1591" s="8">
        <v>0</v>
      </c>
      <c r="H1591" s="9">
        <v>0</v>
      </c>
      <c r="I1591" s="9">
        <v>0</v>
      </c>
      <c r="J1591" s="9">
        <v>1</v>
      </c>
      <c r="K1591" s="9">
        <v>0</v>
      </c>
      <c r="L1591" s="8">
        <v>2271</v>
      </c>
      <c r="M1591" s="9">
        <v>25</v>
      </c>
      <c r="N1591" s="9">
        <f t="shared" si="267"/>
        <v>2245</v>
      </c>
      <c r="O1591" s="9">
        <f t="shared" si="268"/>
        <v>20</v>
      </c>
      <c r="P1591" s="7">
        <v>13</v>
      </c>
      <c r="Q1591" s="7">
        <v>5</v>
      </c>
      <c r="R1591" s="9">
        <v>0</v>
      </c>
      <c r="S1591" s="9">
        <v>1</v>
      </c>
      <c r="T1591" s="9">
        <v>1</v>
      </c>
      <c r="U1591" s="9">
        <v>0</v>
      </c>
      <c r="V1591" s="9">
        <v>0</v>
      </c>
      <c r="W1591" s="25">
        <v>0</v>
      </c>
      <c r="X1591" s="9">
        <v>0</v>
      </c>
      <c r="Y1591" s="9">
        <v>0</v>
      </c>
      <c r="Z1591" s="25">
        <v>1</v>
      </c>
      <c r="AA1591" s="9">
        <v>0</v>
      </c>
      <c r="AB1591" s="25">
        <v>1</v>
      </c>
      <c r="AC1591" s="17">
        <v>1990</v>
      </c>
      <c r="AD1591" s="27">
        <v>0</v>
      </c>
      <c r="AE1591" s="27">
        <v>0</v>
      </c>
      <c r="AF1591" s="27">
        <v>0.64600000000000002</v>
      </c>
      <c r="AG1591" s="34">
        <v>0.35399999999999998</v>
      </c>
      <c r="AH1591" s="33">
        <v>0.90100000000000002</v>
      </c>
      <c r="AI1591" s="15">
        <v>9.9000000000000005E-2</v>
      </c>
      <c r="AJ1591" s="27">
        <v>0</v>
      </c>
      <c r="AK1591" s="31">
        <f t="shared" si="271"/>
        <v>1</v>
      </c>
      <c r="AL1591">
        <v>0.84699999999999998</v>
      </c>
      <c r="AM1591" s="31">
        <v>0.153</v>
      </c>
      <c r="AN1591">
        <v>0</v>
      </c>
      <c r="AO1591" s="15">
        <v>1</v>
      </c>
      <c r="AP1591" t="s">
        <v>87</v>
      </c>
      <c r="AQ1591" s="15" t="s">
        <v>87</v>
      </c>
      <c r="AR1591" s="15" t="s">
        <v>129</v>
      </c>
      <c r="AS1591">
        <v>1</v>
      </c>
      <c r="AT1591">
        <v>0</v>
      </c>
      <c r="AU1591">
        <v>0</v>
      </c>
      <c r="AV1591">
        <v>0</v>
      </c>
      <c r="AW1591">
        <v>0</v>
      </c>
      <c r="AX1591">
        <v>0</v>
      </c>
      <c r="AY1591" s="15">
        <v>0</v>
      </c>
      <c r="AZ1591">
        <v>1</v>
      </c>
      <c r="BA1591">
        <v>0</v>
      </c>
      <c r="BB1591" s="15">
        <v>0</v>
      </c>
      <c r="BC1591">
        <v>24883</v>
      </c>
      <c r="BD1591">
        <v>1325</v>
      </c>
      <c r="BE1591" s="21">
        <v>0.92100000000000004</v>
      </c>
      <c r="BF1591" s="21">
        <v>30</v>
      </c>
      <c r="BG1591">
        <v>1</v>
      </c>
      <c r="BH1591">
        <v>0</v>
      </c>
      <c r="BI1591">
        <v>0</v>
      </c>
      <c r="BJ1591">
        <v>0</v>
      </c>
      <c r="BK1591">
        <v>0</v>
      </c>
      <c r="BL1591" s="15">
        <v>0</v>
      </c>
      <c r="BM1591">
        <v>0</v>
      </c>
      <c r="BN1591">
        <v>0</v>
      </c>
      <c r="BO1591">
        <v>0</v>
      </c>
      <c r="BP1591" s="15">
        <v>1</v>
      </c>
      <c r="BQ1591">
        <v>0</v>
      </c>
      <c r="BR1591">
        <v>0</v>
      </c>
      <c r="BS1591" s="15">
        <v>0</v>
      </c>
      <c r="BT1591">
        <v>0</v>
      </c>
      <c r="BU1591">
        <v>0</v>
      </c>
      <c r="BV1591">
        <v>1</v>
      </c>
      <c r="BW1591">
        <v>0</v>
      </c>
      <c r="BX1591">
        <v>1</v>
      </c>
      <c r="BY1591">
        <v>0</v>
      </c>
      <c r="BZ1591">
        <v>0</v>
      </c>
      <c r="CA1591">
        <v>0</v>
      </c>
      <c r="CB1591">
        <v>0</v>
      </c>
      <c r="CC1591">
        <v>0</v>
      </c>
      <c r="CD1591">
        <v>1</v>
      </c>
      <c r="CE1591" s="15">
        <v>0</v>
      </c>
      <c r="CF1591">
        <v>0.13900000000000001</v>
      </c>
      <c r="CG1591">
        <v>1442</v>
      </c>
      <c r="CH1591">
        <v>1</v>
      </c>
      <c r="CI1591">
        <v>0</v>
      </c>
      <c r="CJ1591">
        <v>14</v>
      </c>
      <c r="CK1591" s="28" t="s">
        <v>80</v>
      </c>
    </row>
    <row r="1592" spans="1:89" x14ac:dyDescent="0.35">
      <c r="A1592">
        <v>1591</v>
      </c>
      <c r="B1592">
        <v>101</v>
      </c>
      <c r="C1592" s="21" t="s">
        <v>270</v>
      </c>
      <c r="D1592" s="11">
        <v>11.162043881893441</v>
      </c>
      <c r="E1592" s="12">
        <v>2.41539279617127</v>
      </c>
      <c r="F1592" s="7">
        <v>4.6212127069298257</v>
      </c>
      <c r="G1592" s="8">
        <v>0</v>
      </c>
      <c r="H1592" s="9">
        <v>0</v>
      </c>
      <c r="I1592" s="9">
        <v>0</v>
      </c>
      <c r="J1592" s="9">
        <v>1</v>
      </c>
      <c r="K1592" s="9">
        <v>0</v>
      </c>
      <c r="L1592" s="8">
        <v>2253</v>
      </c>
      <c r="M1592" s="9">
        <v>25</v>
      </c>
      <c r="N1592" s="9">
        <f t="shared" si="267"/>
        <v>2227</v>
      </c>
      <c r="O1592" s="9">
        <f t="shared" si="268"/>
        <v>20</v>
      </c>
      <c r="P1592" s="7">
        <v>17</v>
      </c>
      <c r="Q1592" s="7">
        <v>9</v>
      </c>
      <c r="R1592" s="9">
        <v>0</v>
      </c>
      <c r="S1592" s="9">
        <v>1</v>
      </c>
      <c r="T1592" s="9">
        <v>0</v>
      </c>
      <c r="U1592" s="9">
        <v>0</v>
      </c>
      <c r="V1592" s="9">
        <v>0</v>
      </c>
      <c r="W1592" s="25">
        <v>1</v>
      </c>
      <c r="X1592" s="9">
        <v>0</v>
      </c>
      <c r="Y1592" s="9">
        <v>0</v>
      </c>
      <c r="Z1592" s="25">
        <v>1</v>
      </c>
      <c r="AA1592" s="9">
        <v>0</v>
      </c>
      <c r="AB1592" s="25">
        <v>1</v>
      </c>
      <c r="AC1592" s="17">
        <v>1990</v>
      </c>
      <c r="AD1592" s="27">
        <v>0</v>
      </c>
      <c r="AE1592" s="27">
        <v>0</v>
      </c>
      <c r="AF1592" s="27">
        <v>0.64600000000000002</v>
      </c>
      <c r="AG1592" s="34">
        <v>0.35399999999999998</v>
      </c>
      <c r="AH1592" s="33">
        <v>0.90100000000000002</v>
      </c>
      <c r="AI1592" s="15">
        <v>9.9000000000000005E-2</v>
      </c>
      <c r="AJ1592" s="27">
        <v>0</v>
      </c>
      <c r="AK1592" s="31">
        <f t="shared" si="271"/>
        <v>1</v>
      </c>
      <c r="AL1592">
        <v>0.84699999999999998</v>
      </c>
      <c r="AM1592" s="31">
        <v>0.153</v>
      </c>
      <c r="AN1592">
        <v>0</v>
      </c>
      <c r="AO1592" s="15">
        <v>1</v>
      </c>
      <c r="AP1592" t="s">
        <v>87</v>
      </c>
      <c r="AQ1592" s="15" t="s">
        <v>87</v>
      </c>
      <c r="AR1592" s="15" t="s">
        <v>129</v>
      </c>
      <c r="AS1592">
        <v>1</v>
      </c>
      <c r="AT1592">
        <v>0</v>
      </c>
      <c r="AU1592">
        <v>0</v>
      </c>
      <c r="AV1592">
        <v>0</v>
      </c>
      <c r="AW1592">
        <v>0</v>
      </c>
      <c r="AX1592">
        <v>0</v>
      </c>
      <c r="AY1592" s="15">
        <v>0</v>
      </c>
      <c r="AZ1592">
        <v>1</v>
      </c>
      <c r="BA1592">
        <v>0</v>
      </c>
      <c r="BB1592" s="15">
        <v>0</v>
      </c>
      <c r="BC1592">
        <v>24883</v>
      </c>
      <c r="BD1592">
        <v>1325</v>
      </c>
      <c r="BE1592" s="21">
        <v>0.92100000000000004</v>
      </c>
      <c r="BF1592" s="21">
        <v>30</v>
      </c>
      <c r="BG1592">
        <v>1</v>
      </c>
      <c r="BH1592">
        <v>0</v>
      </c>
      <c r="BI1592">
        <v>0</v>
      </c>
      <c r="BJ1592">
        <v>0</v>
      </c>
      <c r="BK1592">
        <v>0</v>
      </c>
      <c r="BL1592" s="15">
        <v>0</v>
      </c>
      <c r="BM1592">
        <v>0</v>
      </c>
      <c r="BN1592">
        <v>0</v>
      </c>
      <c r="BO1592">
        <v>0</v>
      </c>
      <c r="BP1592" s="15">
        <v>1</v>
      </c>
      <c r="BQ1592">
        <v>0</v>
      </c>
      <c r="BR1592">
        <v>0</v>
      </c>
      <c r="BS1592" s="15">
        <v>0</v>
      </c>
      <c r="BT1592">
        <v>0</v>
      </c>
      <c r="BU1592">
        <v>0</v>
      </c>
      <c r="BV1592">
        <v>1</v>
      </c>
      <c r="BW1592">
        <v>0</v>
      </c>
      <c r="BX1592">
        <v>1</v>
      </c>
      <c r="BY1592">
        <v>0</v>
      </c>
      <c r="BZ1592">
        <v>0</v>
      </c>
      <c r="CA1592">
        <v>0</v>
      </c>
      <c r="CB1592">
        <v>0</v>
      </c>
      <c r="CC1592">
        <v>0</v>
      </c>
      <c r="CD1592">
        <v>1</v>
      </c>
      <c r="CE1592" s="15">
        <v>0</v>
      </c>
      <c r="CF1592">
        <v>0.13900000000000001</v>
      </c>
      <c r="CG1592">
        <v>1442</v>
      </c>
      <c r="CH1592">
        <v>1</v>
      </c>
      <c r="CI1592">
        <v>0</v>
      </c>
      <c r="CJ1592">
        <v>14</v>
      </c>
      <c r="CK1592" s="28" t="s">
        <v>80</v>
      </c>
    </row>
    <row r="1593" spans="1:89" x14ac:dyDescent="0.35">
      <c r="A1593">
        <v>1592</v>
      </c>
      <c r="B1593">
        <v>101</v>
      </c>
      <c r="C1593" s="21" t="s">
        <v>270</v>
      </c>
      <c r="D1593" s="11">
        <v>13.820033386043249</v>
      </c>
      <c r="E1593" s="12">
        <v>1.902125606181271</v>
      </c>
      <c r="F1593" s="7">
        <v>7.2655734937444576</v>
      </c>
      <c r="G1593" s="8">
        <v>0</v>
      </c>
      <c r="H1593" s="9">
        <v>0</v>
      </c>
      <c r="I1593" s="9">
        <v>0</v>
      </c>
      <c r="J1593" s="9">
        <v>1</v>
      </c>
      <c r="K1593" s="9">
        <v>0</v>
      </c>
      <c r="L1593" s="8">
        <v>2414</v>
      </c>
      <c r="M1593" s="9">
        <v>24</v>
      </c>
      <c r="N1593" s="9">
        <f t="shared" si="267"/>
        <v>2389</v>
      </c>
      <c r="O1593" s="9">
        <f t="shared" si="268"/>
        <v>20</v>
      </c>
      <c r="P1593" s="7">
        <v>13</v>
      </c>
      <c r="Q1593" s="7">
        <v>5</v>
      </c>
      <c r="R1593" s="9">
        <v>0</v>
      </c>
      <c r="S1593" s="9">
        <v>1</v>
      </c>
      <c r="T1593" s="9">
        <v>1</v>
      </c>
      <c r="U1593" s="9">
        <v>0</v>
      </c>
      <c r="V1593" s="9">
        <v>0</v>
      </c>
      <c r="W1593" s="25">
        <v>0</v>
      </c>
      <c r="X1593" s="9">
        <v>0</v>
      </c>
      <c r="Y1593" s="9">
        <v>0</v>
      </c>
      <c r="Z1593" s="25">
        <v>1</v>
      </c>
      <c r="AA1593" s="9">
        <v>0</v>
      </c>
      <c r="AB1593" s="25">
        <v>1</v>
      </c>
      <c r="AC1593" s="17">
        <v>1986</v>
      </c>
      <c r="AD1593" s="27">
        <v>0</v>
      </c>
      <c r="AE1593" s="27">
        <v>0</v>
      </c>
      <c r="AF1593" s="27">
        <v>0.81699999999999995</v>
      </c>
      <c r="AG1593" s="34">
        <v>0.183</v>
      </c>
      <c r="AH1593" s="33">
        <v>0.90900000000000003</v>
      </c>
      <c r="AI1593" s="15">
        <v>9.0999999999999998E-2</v>
      </c>
      <c r="AJ1593" s="27">
        <v>0</v>
      </c>
      <c r="AK1593" s="31">
        <f t="shared" si="271"/>
        <v>1</v>
      </c>
      <c r="AL1593">
        <v>0.84199999999999997</v>
      </c>
      <c r="AM1593" s="31">
        <v>0.158</v>
      </c>
      <c r="AN1593">
        <v>0</v>
      </c>
      <c r="AO1593" s="15">
        <v>1</v>
      </c>
      <c r="AP1593" t="s">
        <v>87</v>
      </c>
      <c r="AQ1593" s="15" t="s">
        <v>87</v>
      </c>
      <c r="AR1593" s="15" t="s">
        <v>129</v>
      </c>
      <c r="AS1593">
        <v>1</v>
      </c>
      <c r="AT1593">
        <v>0</v>
      </c>
      <c r="AU1593">
        <v>0</v>
      </c>
      <c r="AV1593">
        <v>0</v>
      </c>
      <c r="AW1593">
        <v>0</v>
      </c>
      <c r="AX1593">
        <v>0</v>
      </c>
      <c r="AY1593" s="15">
        <v>0</v>
      </c>
      <c r="AZ1593">
        <v>1</v>
      </c>
      <c r="BA1593">
        <v>0</v>
      </c>
      <c r="BB1593" s="15">
        <v>0</v>
      </c>
      <c r="BC1593">
        <v>22873</v>
      </c>
      <c r="BD1593">
        <v>1435</v>
      </c>
      <c r="BE1593" s="21">
        <v>0.91900000000000004</v>
      </c>
      <c r="BF1593" s="21">
        <v>38</v>
      </c>
      <c r="BG1593">
        <v>1</v>
      </c>
      <c r="BH1593">
        <v>0</v>
      </c>
      <c r="BI1593">
        <v>0</v>
      </c>
      <c r="BJ1593">
        <v>0</v>
      </c>
      <c r="BK1593">
        <v>0</v>
      </c>
      <c r="BL1593" s="15">
        <v>0</v>
      </c>
      <c r="BM1593">
        <v>0</v>
      </c>
      <c r="BN1593">
        <v>0</v>
      </c>
      <c r="BO1593">
        <v>0</v>
      </c>
      <c r="BP1593" s="15">
        <v>1</v>
      </c>
      <c r="BQ1593">
        <v>0</v>
      </c>
      <c r="BR1593">
        <v>0</v>
      </c>
      <c r="BS1593" s="15">
        <v>0</v>
      </c>
      <c r="BT1593">
        <v>0</v>
      </c>
      <c r="BU1593">
        <v>0</v>
      </c>
      <c r="BV1593">
        <v>1</v>
      </c>
      <c r="BW1593">
        <v>0</v>
      </c>
      <c r="BX1593">
        <v>1</v>
      </c>
      <c r="BY1593">
        <v>0</v>
      </c>
      <c r="BZ1593">
        <v>0</v>
      </c>
      <c r="CA1593">
        <v>0</v>
      </c>
      <c r="CB1593">
        <v>0</v>
      </c>
      <c r="CC1593">
        <v>0</v>
      </c>
      <c r="CD1593">
        <v>1</v>
      </c>
      <c r="CE1593" s="15">
        <v>0</v>
      </c>
      <c r="CF1593">
        <v>0.13900000000000001</v>
      </c>
      <c r="CG1593">
        <v>1442</v>
      </c>
      <c r="CH1593">
        <v>1</v>
      </c>
      <c r="CI1593">
        <v>0</v>
      </c>
      <c r="CJ1593">
        <v>14</v>
      </c>
      <c r="CK1593" s="28" t="s">
        <v>80</v>
      </c>
    </row>
    <row r="1594" spans="1:89" x14ac:dyDescent="0.35">
      <c r="A1594">
        <v>1593</v>
      </c>
      <c r="B1594">
        <v>101</v>
      </c>
      <c r="C1594" s="21" t="s">
        <v>270</v>
      </c>
      <c r="D1594" s="11">
        <v>13.37989239719712</v>
      </c>
      <c r="E1594" s="12">
        <v>2.7870903148591442</v>
      </c>
      <c r="F1594" s="7">
        <v>4.8006669629122971</v>
      </c>
      <c r="G1594" s="8">
        <v>0</v>
      </c>
      <c r="H1594" s="9">
        <v>0</v>
      </c>
      <c r="I1594" s="9">
        <v>0</v>
      </c>
      <c r="J1594" s="9">
        <v>1</v>
      </c>
      <c r="K1594" s="9">
        <v>0</v>
      </c>
      <c r="L1594" s="8">
        <v>2178</v>
      </c>
      <c r="M1594" s="9">
        <v>24</v>
      </c>
      <c r="N1594" s="9">
        <f t="shared" si="267"/>
        <v>2153</v>
      </c>
      <c r="O1594" s="9">
        <f t="shared" si="268"/>
        <v>20</v>
      </c>
      <c r="P1594" s="7">
        <v>17</v>
      </c>
      <c r="Q1594" s="7">
        <v>9</v>
      </c>
      <c r="R1594" s="9">
        <v>0</v>
      </c>
      <c r="S1594" s="9">
        <v>1</v>
      </c>
      <c r="T1594" s="9">
        <v>0</v>
      </c>
      <c r="U1594" s="9">
        <v>0</v>
      </c>
      <c r="V1594" s="9">
        <v>0</v>
      </c>
      <c r="W1594" s="25">
        <v>1</v>
      </c>
      <c r="X1594" s="9">
        <v>0</v>
      </c>
      <c r="Y1594" s="9">
        <v>0</v>
      </c>
      <c r="Z1594" s="25">
        <v>1</v>
      </c>
      <c r="AA1594" s="9">
        <v>0</v>
      </c>
      <c r="AB1594" s="25">
        <v>1</v>
      </c>
      <c r="AC1594" s="17">
        <v>1986</v>
      </c>
      <c r="AD1594" s="27">
        <v>0</v>
      </c>
      <c r="AE1594" s="27">
        <v>0</v>
      </c>
      <c r="AF1594" s="27">
        <v>0.81699999999999995</v>
      </c>
      <c r="AG1594" s="34">
        <v>0.183</v>
      </c>
      <c r="AH1594" s="33">
        <v>0.90900000000000003</v>
      </c>
      <c r="AI1594" s="15">
        <v>9.0999999999999998E-2</v>
      </c>
      <c r="AJ1594" s="27">
        <v>0</v>
      </c>
      <c r="AK1594" s="31">
        <f t="shared" si="271"/>
        <v>1</v>
      </c>
      <c r="AL1594">
        <v>0.84199999999999997</v>
      </c>
      <c r="AM1594" s="31">
        <v>0.158</v>
      </c>
      <c r="AN1594">
        <v>0</v>
      </c>
      <c r="AO1594" s="15">
        <v>1</v>
      </c>
      <c r="AP1594" t="s">
        <v>87</v>
      </c>
      <c r="AQ1594" s="15" t="s">
        <v>87</v>
      </c>
      <c r="AR1594" s="15" t="s">
        <v>129</v>
      </c>
      <c r="AS1594">
        <v>1</v>
      </c>
      <c r="AT1594">
        <v>0</v>
      </c>
      <c r="AU1594">
        <v>0</v>
      </c>
      <c r="AV1594">
        <v>0</v>
      </c>
      <c r="AW1594">
        <v>0</v>
      </c>
      <c r="AX1594">
        <v>0</v>
      </c>
      <c r="AY1594" s="15">
        <v>0</v>
      </c>
      <c r="AZ1594">
        <v>1</v>
      </c>
      <c r="BA1594">
        <v>0</v>
      </c>
      <c r="BB1594" s="15">
        <v>0</v>
      </c>
      <c r="BC1594">
        <v>22873</v>
      </c>
      <c r="BD1594">
        <v>1435</v>
      </c>
      <c r="BE1594" s="21">
        <v>0.91900000000000004</v>
      </c>
      <c r="BF1594" s="21">
        <v>38</v>
      </c>
      <c r="BG1594">
        <v>1</v>
      </c>
      <c r="BH1594">
        <v>0</v>
      </c>
      <c r="BI1594">
        <v>0</v>
      </c>
      <c r="BJ1594">
        <v>0</v>
      </c>
      <c r="BK1594">
        <v>0</v>
      </c>
      <c r="BL1594" s="15">
        <v>0</v>
      </c>
      <c r="BM1594">
        <v>0</v>
      </c>
      <c r="BN1594">
        <v>0</v>
      </c>
      <c r="BO1594">
        <v>0</v>
      </c>
      <c r="BP1594" s="15">
        <v>1</v>
      </c>
      <c r="BQ1594">
        <v>0</v>
      </c>
      <c r="BR1594">
        <v>0</v>
      </c>
      <c r="BS1594" s="15">
        <v>0</v>
      </c>
      <c r="BT1594">
        <v>0</v>
      </c>
      <c r="BU1594">
        <v>0</v>
      </c>
      <c r="BV1594">
        <v>1</v>
      </c>
      <c r="BW1594">
        <v>0</v>
      </c>
      <c r="BX1594">
        <v>1</v>
      </c>
      <c r="BY1594">
        <v>0</v>
      </c>
      <c r="BZ1594">
        <v>0</v>
      </c>
      <c r="CA1594">
        <v>0</v>
      </c>
      <c r="CB1594">
        <v>0</v>
      </c>
      <c r="CC1594">
        <v>0</v>
      </c>
      <c r="CD1594">
        <v>1</v>
      </c>
      <c r="CE1594" s="15">
        <v>0</v>
      </c>
      <c r="CF1594">
        <v>0.13900000000000001</v>
      </c>
      <c r="CG1594">
        <v>1442</v>
      </c>
      <c r="CH1594">
        <v>1</v>
      </c>
      <c r="CI1594">
        <v>0</v>
      </c>
      <c r="CJ1594">
        <v>14</v>
      </c>
      <c r="CK1594" s="28" t="s">
        <v>80</v>
      </c>
    </row>
    <row r="1595" spans="1:89" x14ac:dyDescent="0.35">
      <c r="A1595">
        <v>1594</v>
      </c>
      <c r="B1595">
        <v>101</v>
      </c>
      <c r="C1595" s="21" t="s">
        <v>270</v>
      </c>
      <c r="D1595" s="11">
        <v>8.9816498315198103</v>
      </c>
      <c r="E1595" s="12">
        <v>1.656242131395919</v>
      </c>
      <c r="F1595" s="7">
        <v>5.4229086805984528</v>
      </c>
      <c r="G1595" s="8">
        <v>0</v>
      </c>
      <c r="H1595" s="9">
        <v>0</v>
      </c>
      <c r="I1595" s="9">
        <v>0</v>
      </c>
      <c r="J1595" s="9">
        <v>1</v>
      </c>
      <c r="K1595" s="9">
        <v>0</v>
      </c>
      <c r="L1595" s="8">
        <v>2277</v>
      </c>
      <c r="M1595" s="9">
        <v>25</v>
      </c>
      <c r="N1595" s="9">
        <f t="shared" si="267"/>
        <v>2251</v>
      </c>
      <c r="O1595" s="9">
        <f t="shared" si="268"/>
        <v>20</v>
      </c>
      <c r="P1595" s="7">
        <v>13</v>
      </c>
      <c r="Q1595" s="7">
        <v>5</v>
      </c>
      <c r="R1595" s="9">
        <v>0</v>
      </c>
      <c r="S1595" s="9">
        <v>1</v>
      </c>
      <c r="T1595" s="9">
        <v>1</v>
      </c>
      <c r="U1595" s="9">
        <v>0</v>
      </c>
      <c r="V1595" s="9">
        <v>0</v>
      </c>
      <c r="W1595" s="25">
        <v>0</v>
      </c>
      <c r="X1595" s="9">
        <v>0</v>
      </c>
      <c r="Y1595" s="9">
        <v>0</v>
      </c>
      <c r="Z1595" s="25">
        <v>1</v>
      </c>
      <c r="AA1595" s="9">
        <v>0</v>
      </c>
      <c r="AB1595" s="25">
        <v>1</v>
      </c>
      <c r="AC1595" s="17">
        <v>1990</v>
      </c>
      <c r="AD1595" s="27">
        <v>0</v>
      </c>
      <c r="AE1595" s="27">
        <v>0</v>
      </c>
      <c r="AF1595" s="27">
        <v>0.64600000000000002</v>
      </c>
      <c r="AG1595" s="34">
        <v>0.35399999999999998</v>
      </c>
      <c r="AH1595" s="33">
        <v>0.90100000000000002</v>
      </c>
      <c r="AI1595" s="15">
        <v>9.9000000000000005E-2</v>
      </c>
      <c r="AJ1595" s="27">
        <v>0</v>
      </c>
      <c r="AK1595" s="31">
        <f t="shared" si="271"/>
        <v>1</v>
      </c>
      <c r="AL1595">
        <v>0.84699999999999998</v>
      </c>
      <c r="AM1595" s="31">
        <v>0.153</v>
      </c>
      <c r="AN1595">
        <v>0</v>
      </c>
      <c r="AO1595" s="15">
        <v>1</v>
      </c>
      <c r="AP1595" t="s">
        <v>87</v>
      </c>
      <c r="AQ1595" s="15" t="s">
        <v>87</v>
      </c>
      <c r="AR1595" s="15" t="s">
        <v>129</v>
      </c>
      <c r="AS1595">
        <v>1</v>
      </c>
      <c r="AT1595">
        <v>0</v>
      </c>
      <c r="AU1595">
        <v>0</v>
      </c>
      <c r="AV1595">
        <v>0</v>
      </c>
      <c r="AW1595">
        <v>0</v>
      </c>
      <c r="AX1595">
        <v>0</v>
      </c>
      <c r="AY1595" s="15">
        <v>0</v>
      </c>
      <c r="AZ1595">
        <v>1</v>
      </c>
      <c r="BA1595">
        <v>0</v>
      </c>
      <c r="BB1595" s="15">
        <v>0</v>
      </c>
      <c r="BC1595">
        <v>24883</v>
      </c>
      <c r="BD1595">
        <v>1325</v>
      </c>
      <c r="BE1595" s="21">
        <v>0.92100000000000004</v>
      </c>
      <c r="BF1595" s="21">
        <v>30</v>
      </c>
      <c r="BG1595">
        <v>1</v>
      </c>
      <c r="BH1595">
        <v>0</v>
      </c>
      <c r="BI1595">
        <v>0</v>
      </c>
      <c r="BJ1595">
        <v>0</v>
      </c>
      <c r="BK1595">
        <v>0</v>
      </c>
      <c r="BL1595" s="15">
        <v>0</v>
      </c>
      <c r="BM1595">
        <v>0</v>
      </c>
      <c r="BN1595">
        <v>0</v>
      </c>
      <c r="BO1595">
        <v>0</v>
      </c>
      <c r="BP1595" s="15">
        <v>1</v>
      </c>
      <c r="BQ1595">
        <v>0</v>
      </c>
      <c r="BR1595">
        <v>0</v>
      </c>
      <c r="BS1595" s="15">
        <v>0</v>
      </c>
      <c r="BT1595">
        <v>0</v>
      </c>
      <c r="BU1595">
        <v>0</v>
      </c>
      <c r="BV1595">
        <v>1</v>
      </c>
      <c r="BW1595">
        <v>0</v>
      </c>
      <c r="BX1595">
        <v>1</v>
      </c>
      <c r="BY1595">
        <v>0</v>
      </c>
      <c r="BZ1595">
        <v>0</v>
      </c>
      <c r="CA1595">
        <v>0</v>
      </c>
      <c r="CB1595">
        <v>0</v>
      </c>
      <c r="CC1595">
        <v>0</v>
      </c>
      <c r="CD1595">
        <v>1</v>
      </c>
      <c r="CE1595" s="15">
        <v>0</v>
      </c>
      <c r="CF1595">
        <v>0.13900000000000001</v>
      </c>
      <c r="CG1595">
        <v>1442</v>
      </c>
      <c r="CH1595">
        <v>1</v>
      </c>
      <c r="CI1595">
        <v>0</v>
      </c>
      <c r="CJ1595">
        <v>14</v>
      </c>
      <c r="CK1595" s="28" t="s">
        <v>80</v>
      </c>
    </row>
    <row r="1596" spans="1:89" x14ac:dyDescent="0.35">
      <c r="A1596">
        <v>1595</v>
      </c>
      <c r="B1596">
        <v>101</v>
      </c>
      <c r="C1596" s="21" t="s">
        <v>270</v>
      </c>
      <c r="D1596" s="11">
        <v>14.389684849640179</v>
      </c>
      <c r="E1596" s="12">
        <v>2.369094733989491</v>
      </c>
      <c r="F1596" s="7">
        <v>6.0739170296530718</v>
      </c>
      <c r="G1596" s="8">
        <v>0</v>
      </c>
      <c r="H1596" s="9">
        <v>0</v>
      </c>
      <c r="I1596" s="9">
        <v>0</v>
      </c>
      <c r="J1596" s="9">
        <v>1</v>
      </c>
      <c r="K1596" s="9">
        <v>0</v>
      </c>
      <c r="L1596" s="8">
        <v>2119</v>
      </c>
      <c r="M1596" s="9">
        <v>25</v>
      </c>
      <c r="N1596" s="9">
        <f t="shared" si="267"/>
        <v>2093</v>
      </c>
      <c r="O1596" s="9">
        <f t="shared" si="268"/>
        <v>20</v>
      </c>
      <c r="P1596" s="7">
        <v>17</v>
      </c>
      <c r="Q1596" s="7">
        <v>9</v>
      </c>
      <c r="R1596" s="9">
        <v>0</v>
      </c>
      <c r="S1596" s="9">
        <v>1</v>
      </c>
      <c r="T1596" s="9">
        <v>0</v>
      </c>
      <c r="U1596" s="9">
        <v>0</v>
      </c>
      <c r="V1596" s="9">
        <v>0</v>
      </c>
      <c r="W1596" s="25">
        <v>1</v>
      </c>
      <c r="X1596" s="9">
        <v>0</v>
      </c>
      <c r="Y1596" s="9">
        <v>0</v>
      </c>
      <c r="Z1596" s="25">
        <v>1</v>
      </c>
      <c r="AA1596" s="9">
        <v>0</v>
      </c>
      <c r="AB1596" s="25">
        <v>1</v>
      </c>
      <c r="AC1596" s="17">
        <v>1990</v>
      </c>
      <c r="AD1596" s="27">
        <v>0</v>
      </c>
      <c r="AE1596" s="27">
        <v>0</v>
      </c>
      <c r="AF1596" s="27">
        <v>0.64600000000000002</v>
      </c>
      <c r="AG1596" s="34">
        <v>0.35399999999999998</v>
      </c>
      <c r="AH1596" s="33">
        <v>0.90100000000000002</v>
      </c>
      <c r="AI1596" s="15">
        <v>9.9000000000000005E-2</v>
      </c>
      <c r="AJ1596" s="27">
        <v>0</v>
      </c>
      <c r="AK1596" s="31">
        <f t="shared" si="271"/>
        <v>1</v>
      </c>
      <c r="AL1596">
        <v>0.84699999999999998</v>
      </c>
      <c r="AM1596" s="31">
        <v>0.153</v>
      </c>
      <c r="AN1596">
        <v>0</v>
      </c>
      <c r="AO1596" s="15">
        <v>1</v>
      </c>
      <c r="AP1596" t="s">
        <v>87</v>
      </c>
      <c r="AQ1596" s="15" t="s">
        <v>87</v>
      </c>
      <c r="AR1596" s="15" t="s">
        <v>129</v>
      </c>
      <c r="AS1596">
        <v>1</v>
      </c>
      <c r="AT1596">
        <v>0</v>
      </c>
      <c r="AU1596">
        <v>0</v>
      </c>
      <c r="AV1596">
        <v>0</v>
      </c>
      <c r="AW1596">
        <v>0</v>
      </c>
      <c r="AX1596">
        <v>0</v>
      </c>
      <c r="AY1596" s="15">
        <v>0</v>
      </c>
      <c r="AZ1596">
        <v>1</v>
      </c>
      <c r="BA1596">
        <v>0</v>
      </c>
      <c r="BB1596" s="15">
        <v>0</v>
      </c>
      <c r="BC1596">
        <v>24883</v>
      </c>
      <c r="BD1596">
        <v>1325</v>
      </c>
      <c r="BE1596" s="21">
        <v>0.92100000000000004</v>
      </c>
      <c r="BF1596" s="21">
        <v>30</v>
      </c>
      <c r="BG1596">
        <v>1</v>
      </c>
      <c r="BH1596">
        <v>0</v>
      </c>
      <c r="BI1596">
        <v>0</v>
      </c>
      <c r="BJ1596">
        <v>0</v>
      </c>
      <c r="BK1596">
        <v>0</v>
      </c>
      <c r="BL1596" s="15">
        <v>0</v>
      </c>
      <c r="BM1596">
        <v>0</v>
      </c>
      <c r="BN1596">
        <v>0</v>
      </c>
      <c r="BO1596">
        <v>0</v>
      </c>
      <c r="BP1596" s="15">
        <v>1</v>
      </c>
      <c r="BQ1596">
        <v>0</v>
      </c>
      <c r="BR1596">
        <v>0</v>
      </c>
      <c r="BS1596" s="15">
        <v>0</v>
      </c>
      <c r="BT1596">
        <v>0</v>
      </c>
      <c r="BU1596">
        <v>0</v>
      </c>
      <c r="BV1596">
        <v>1</v>
      </c>
      <c r="BW1596">
        <v>0</v>
      </c>
      <c r="BX1596">
        <v>1</v>
      </c>
      <c r="BY1596">
        <v>0</v>
      </c>
      <c r="BZ1596">
        <v>0</v>
      </c>
      <c r="CA1596">
        <v>0</v>
      </c>
      <c r="CB1596">
        <v>0</v>
      </c>
      <c r="CC1596">
        <v>0</v>
      </c>
      <c r="CD1596">
        <v>1</v>
      </c>
      <c r="CE1596" s="15">
        <v>0</v>
      </c>
      <c r="CF1596">
        <v>0.13900000000000001</v>
      </c>
      <c r="CG1596">
        <v>1442</v>
      </c>
      <c r="CH1596">
        <v>1</v>
      </c>
      <c r="CI1596">
        <v>0</v>
      </c>
      <c r="CJ1596">
        <v>14</v>
      </c>
      <c r="CK1596" s="28" t="s">
        <v>80</v>
      </c>
    </row>
    <row r="1597" spans="1:89" x14ac:dyDescent="0.35">
      <c r="A1597">
        <v>1596</v>
      </c>
      <c r="B1597">
        <v>102</v>
      </c>
      <c r="C1597" s="21" t="s">
        <v>271</v>
      </c>
      <c r="D1597" s="11">
        <v>3.0306510047632962</v>
      </c>
      <c r="E1597" s="12">
        <v>0.83798398143813158</v>
      </c>
      <c r="F1597" s="7">
        <v>3.6165977773968341</v>
      </c>
      <c r="G1597" s="8">
        <v>0</v>
      </c>
      <c r="H1597" s="9">
        <v>0</v>
      </c>
      <c r="I1597" s="9">
        <v>1</v>
      </c>
      <c r="J1597" s="9">
        <v>0</v>
      </c>
      <c r="K1597" s="9">
        <v>0</v>
      </c>
      <c r="L1597" s="8">
        <v>38009</v>
      </c>
      <c r="M1597" s="9">
        <v>30</v>
      </c>
      <c r="N1597" s="9">
        <f t="shared" si="267"/>
        <v>37978</v>
      </c>
      <c r="O1597" s="9">
        <f t="shared" si="268"/>
        <v>24</v>
      </c>
      <c r="P1597" s="7">
        <f t="shared" ref="P1597:P1620" si="272">AD1597*0+AE1597*5+AF1597*12+AG1597*16</f>
        <v>6.1150000000000002</v>
      </c>
      <c r="Q1597" s="7">
        <v>25.26</v>
      </c>
      <c r="R1597" s="9">
        <v>0</v>
      </c>
      <c r="S1597" s="9">
        <v>1</v>
      </c>
      <c r="T1597" s="9">
        <v>0</v>
      </c>
      <c r="U1597" s="9">
        <v>1</v>
      </c>
      <c r="V1597" s="9">
        <v>0</v>
      </c>
      <c r="W1597" s="25">
        <v>0</v>
      </c>
      <c r="X1597" s="9">
        <v>0</v>
      </c>
      <c r="Y1597" s="9">
        <v>1</v>
      </c>
      <c r="Z1597" s="25">
        <v>0</v>
      </c>
      <c r="AA1597" s="9">
        <v>0</v>
      </c>
      <c r="AB1597" s="25">
        <v>1</v>
      </c>
      <c r="AC1597" s="17">
        <v>1983</v>
      </c>
      <c r="AD1597" s="27">
        <v>0.32600000000000001</v>
      </c>
      <c r="AE1597" s="27">
        <v>0.34699999999999998</v>
      </c>
      <c r="AF1597" s="27">
        <v>0.21299999999999999</v>
      </c>
      <c r="AG1597" s="34">
        <v>0.114</v>
      </c>
      <c r="AH1597" s="33">
        <v>0.6</v>
      </c>
      <c r="AI1597" s="15">
        <v>0.4</v>
      </c>
      <c r="AJ1597" s="27">
        <v>1</v>
      </c>
      <c r="AK1597" s="31">
        <v>0</v>
      </c>
      <c r="AL1597" s="30">
        <f t="shared" ref="AL1597:AL1620" si="273">1-AM1597</f>
        <v>0.77600000000000002</v>
      </c>
      <c r="AM1597" s="31">
        <v>0.224</v>
      </c>
      <c r="AN1597">
        <v>0</v>
      </c>
      <c r="AO1597" s="15">
        <v>1</v>
      </c>
      <c r="AP1597">
        <v>0.65</v>
      </c>
      <c r="AQ1597" s="15">
        <v>0.35</v>
      </c>
      <c r="AR1597" s="15" t="s">
        <v>12</v>
      </c>
      <c r="AS1597">
        <v>0</v>
      </c>
      <c r="AT1597">
        <v>0</v>
      </c>
      <c r="AU1597">
        <v>0</v>
      </c>
      <c r="AV1597">
        <v>0</v>
      </c>
      <c r="AW1597">
        <v>0</v>
      </c>
      <c r="AX1597">
        <v>1</v>
      </c>
      <c r="AY1597" s="15">
        <v>0</v>
      </c>
      <c r="AZ1597">
        <v>0</v>
      </c>
      <c r="BA1597">
        <v>1</v>
      </c>
      <c r="BB1597" s="15">
        <v>0</v>
      </c>
      <c r="BC1597">
        <v>329</v>
      </c>
      <c r="BD1597">
        <v>27</v>
      </c>
      <c r="BE1597" s="21">
        <v>0.67300000000000004</v>
      </c>
      <c r="BF1597" s="21">
        <v>37.152500000000003</v>
      </c>
      <c r="BG1597">
        <v>1</v>
      </c>
      <c r="BH1597">
        <v>0</v>
      </c>
      <c r="BI1597">
        <v>0</v>
      </c>
      <c r="BJ1597">
        <v>0</v>
      </c>
      <c r="BK1597">
        <v>0</v>
      </c>
      <c r="BL1597" s="15">
        <v>0</v>
      </c>
      <c r="BM1597">
        <v>0</v>
      </c>
      <c r="BN1597">
        <v>0</v>
      </c>
      <c r="BO1597">
        <v>0</v>
      </c>
      <c r="BP1597" s="15">
        <v>1</v>
      </c>
      <c r="BQ1597">
        <v>0</v>
      </c>
      <c r="BR1597">
        <v>0</v>
      </c>
      <c r="BS1597" s="15">
        <v>0</v>
      </c>
      <c r="BT1597">
        <v>0</v>
      </c>
      <c r="BU1597">
        <v>0</v>
      </c>
      <c r="BV1597">
        <v>1</v>
      </c>
      <c r="BW1597">
        <v>1</v>
      </c>
      <c r="BX1597">
        <v>0</v>
      </c>
      <c r="BY1597">
        <v>0</v>
      </c>
      <c r="BZ1597">
        <v>0</v>
      </c>
      <c r="CA1597">
        <v>1</v>
      </c>
      <c r="CB1597">
        <v>0</v>
      </c>
      <c r="CC1597">
        <v>0</v>
      </c>
      <c r="CD1597">
        <v>1</v>
      </c>
      <c r="CE1597" s="15">
        <v>0</v>
      </c>
      <c r="CF1597">
        <v>0.29799999999999999</v>
      </c>
      <c r="CG1597">
        <v>254</v>
      </c>
      <c r="CH1597">
        <v>1</v>
      </c>
      <c r="CI1597">
        <v>0</v>
      </c>
      <c r="CJ1597">
        <v>27</v>
      </c>
      <c r="CK1597" s="28" t="s">
        <v>80</v>
      </c>
    </row>
    <row r="1598" spans="1:89" x14ac:dyDescent="0.35">
      <c r="A1598">
        <v>1597</v>
      </c>
      <c r="B1598">
        <v>102</v>
      </c>
      <c r="C1598" s="21" t="s">
        <v>271</v>
      </c>
      <c r="D1598" s="11">
        <v>3.2976709945694349</v>
      </c>
      <c r="E1598" s="12">
        <v>0.28443305197258512</v>
      </c>
      <c r="F1598" s="7">
        <v>11.59383894276562</v>
      </c>
      <c r="G1598" s="8">
        <v>0</v>
      </c>
      <c r="H1598" s="9">
        <v>0</v>
      </c>
      <c r="I1598" s="9">
        <v>1</v>
      </c>
      <c r="J1598" s="9">
        <v>0</v>
      </c>
      <c r="K1598" s="9">
        <v>0</v>
      </c>
      <c r="L1598" s="8">
        <v>38009</v>
      </c>
      <c r="M1598" s="9">
        <v>30</v>
      </c>
      <c r="N1598" s="9">
        <f t="shared" si="267"/>
        <v>37978</v>
      </c>
      <c r="O1598" s="9">
        <f t="shared" si="268"/>
        <v>24</v>
      </c>
      <c r="P1598" s="7">
        <f t="shared" si="272"/>
        <v>6.1150000000000002</v>
      </c>
      <c r="Q1598" s="7">
        <v>25.26</v>
      </c>
      <c r="R1598" s="9">
        <v>0</v>
      </c>
      <c r="S1598" s="9">
        <v>1</v>
      </c>
      <c r="T1598" s="9">
        <v>0</v>
      </c>
      <c r="U1598" s="9">
        <v>1</v>
      </c>
      <c r="V1598" s="9">
        <v>0</v>
      </c>
      <c r="W1598" s="25">
        <v>0</v>
      </c>
      <c r="X1598" s="9">
        <v>0</v>
      </c>
      <c r="Y1598" s="9">
        <v>1</v>
      </c>
      <c r="Z1598" s="25">
        <v>0</v>
      </c>
      <c r="AA1598" s="9">
        <v>0</v>
      </c>
      <c r="AB1598" s="25">
        <v>1</v>
      </c>
      <c r="AC1598" s="17">
        <v>1983</v>
      </c>
      <c r="AD1598" s="27">
        <v>0.32600000000000001</v>
      </c>
      <c r="AE1598" s="27">
        <v>0.34699999999999998</v>
      </c>
      <c r="AF1598" s="27">
        <v>0.21299999999999999</v>
      </c>
      <c r="AG1598" s="34">
        <v>0.114</v>
      </c>
      <c r="AH1598" s="33">
        <v>0.6</v>
      </c>
      <c r="AI1598" s="15">
        <v>0.4</v>
      </c>
      <c r="AJ1598" s="27">
        <v>1</v>
      </c>
      <c r="AK1598" s="31">
        <v>0</v>
      </c>
      <c r="AL1598" s="30">
        <f t="shared" si="273"/>
        <v>0.77600000000000002</v>
      </c>
      <c r="AM1598" s="31">
        <v>0.224</v>
      </c>
      <c r="AN1598">
        <v>0</v>
      </c>
      <c r="AO1598" s="15">
        <v>1</v>
      </c>
      <c r="AP1598">
        <v>0.65</v>
      </c>
      <c r="AQ1598" s="15">
        <v>0.35</v>
      </c>
      <c r="AR1598" s="15" t="s">
        <v>12</v>
      </c>
      <c r="AS1598">
        <v>0</v>
      </c>
      <c r="AT1598">
        <v>0</v>
      </c>
      <c r="AU1598">
        <v>0</v>
      </c>
      <c r="AV1598">
        <v>0</v>
      </c>
      <c r="AW1598">
        <v>0</v>
      </c>
      <c r="AX1598">
        <v>1</v>
      </c>
      <c r="AY1598" s="15">
        <v>0</v>
      </c>
      <c r="AZ1598">
        <v>0</v>
      </c>
      <c r="BA1598">
        <v>1</v>
      </c>
      <c r="BB1598" s="15">
        <v>0</v>
      </c>
      <c r="BC1598">
        <v>329</v>
      </c>
      <c r="BD1598">
        <v>27</v>
      </c>
      <c r="BE1598" s="21">
        <v>0.67300000000000004</v>
      </c>
      <c r="BF1598" s="21">
        <v>37.152500000000003</v>
      </c>
      <c r="BG1598">
        <v>1</v>
      </c>
      <c r="BH1598">
        <v>0</v>
      </c>
      <c r="BI1598">
        <v>0</v>
      </c>
      <c r="BJ1598">
        <v>0</v>
      </c>
      <c r="BK1598">
        <v>0</v>
      </c>
      <c r="BL1598" s="15">
        <v>0</v>
      </c>
      <c r="BM1598">
        <v>0</v>
      </c>
      <c r="BN1598">
        <v>0</v>
      </c>
      <c r="BO1598">
        <v>0</v>
      </c>
      <c r="BP1598" s="15">
        <v>1</v>
      </c>
      <c r="BQ1598">
        <v>0</v>
      </c>
      <c r="BR1598">
        <v>0</v>
      </c>
      <c r="BS1598" s="15">
        <v>0</v>
      </c>
      <c r="BT1598">
        <v>0</v>
      </c>
      <c r="BU1598">
        <v>0</v>
      </c>
      <c r="BV1598">
        <v>1</v>
      </c>
      <c r="BW1598">
        <v>1</v>
      </c>
      <c r="BX1598">
        <v>0</v>
      </c>
      <c r="BY1598">
        <v>0</v>
      </c>
      <c r="BZ1598">
        <v>0</v>
      </c>
      <c r="CA1598">
        <v>1</v>
      </c>
      <c r="CB1598">
        <v>0</v>
      </c>
      <c r="CC1598">
        <v>0</v>
      </c>
      <c r="CD1598">
        <v>1</v>
      </c>
      <c r="CE1598" s="15">
        <v>0</v>
      </c>
      <c r="CF1598">
        <v>0.29799999999999999</v>
      </c>
      <c r="CG1598">
        <v>254</v>
      </c>
      <c r="CH1598">
        <v>1</v>
      </c>
      <c r="CI1598">
        <v>0</v>
      </c>
      <c r="CJ1598">
        <v>27</v>
      </c>
      <c r="CK1598" s="28" t="s">
        <v>80</v>
      </c>
    </row>
    <row r="1599" spans="1:89" x14ac:dyDescent="0.35">
      <c r="A1599">
        <v>1598</v>
      </c>
      <c r="B1599">
        <v>102</v>
      </c>
      <c r="C1599" s="21" t="s">
        <v>271</v>
      </c>
      <c r="D1599" s="11">
        <v>4.0277726167322836</v>
      </c>
      <c r="E1599" s="12">
        <v>0.19533061378133729</v>
      </c>
      <c r="F1599" s="7">
        <v>20.6202834197878</v>
      </c>
      <c r="G1599" s="8">
        <v>0</v>
      </c>
      <c r="H1599" s="9">
        <v>0</v>
      </c>
      <c r="I1599" s="9">
        <v>1</v>
      </c>
      <c r="J1599" s="9">
        <v>0</v>
      </c>
      <c r="K1599" s="9">
        <v>0</v>
      </c>
      <c r="L1599" s="8">
        <v>38009</v>
      </c>
      <c r="M1599" s="9">
        <v>30</v>
      </c>
      <c r="N1599" s="9">
        <f t="shared" si="267"/>
        <v>37978</v>
      </c>
      <c r="O1599" s="9">
        <f t="shared" si="268"/>
        <v>24</v>
      </c>
      <c r="P1599" s="7">
        <f t="shared" si="272"/>
        <v>6.1150000000000002</v>
      </c>
      <c r="Q1599" s="7">
        <v>25.26</v>
      </c>
      <c r="R1599" s="9">
        <v>0</v>
      </c>
      <c r="S1599" s="9">
        <v>1</v>
      </c>
      <c r="T1599" s="9">
        <v>0</v>
      </c>
      <c r="U1599" s="9">
        <v>1</v>
      </c>
      <c r="V1599" s="9">
        <v>0</v>
      </c>
      <c r="W1599" s="25">
        <v>0</v>
      </c>
      <c r="X1599" s="9">
        <v>0</v>
      </c>
      <c r="Y1599" s="9">
        <v>1</v>
      </c>
      <c r="Z1599" s="25">
        <v>0</v>
      </c>
      <c r="AA1599" s="9">
        <v>0</v>
      </c>
      <c r="AB1599" s="25">
        <v>1</v>
      </c>
      <c r="AC1599" s="17">
        <v>1983</v>
      </c>
      <c r="AD1599" s="27">
        <v>0.32600000000000001</v>
      </c>
      <c r="AE1599" s="27">
        <v>0.34699999999999998</v>
      </c>
      <c r="AF1599" s="27">
        <v>0.21299999999999999</v>
      </c>
      <c r="AG1599" s="34">
        <v>0.114</v>
      </c>
      <c r="AH1599" s="33">
        <v>0.6</v>
      </c>
      <c r="AI1599" s="15">
        <v>0.4</v>
      </c>
      <c r="AJ1599" s="27">
        <v>1</v>
      </c>
      <c r="AK1599" s="31">
        <v>0</v>
      </c>
      <c r="AL1599" s="30">
        <f t="shared" si="273"/>
        <v>0.77600000000000002</v>
      </c>
      <c r="AM1599" s="31">
        <v>0.224</v>
      </c>
      <c r="AN1599">
        <v>0</v>
      </c>
      <c r="AO1599" s="15">
        <v>1</v>
      </c>
      <c r="AP1599">
        <v>0.65</v>
      </c>
      <c r="AQ1599" s="15">
        <v>0.35</v>
      </c>
      <c r="AR1599" s="15" t="s">
        <v>12</v>
      </c>
      <c r="AS1599">
        <v>0</v>
      </c>
      <c r="AT1599">
        <v>0</v>
      </c>
      <c r="AU1599">
        <v>0</v>
      </c>
      <c r="AV1599">
        <v>0</v>
      </c>
      <c r="AW1599">
        <v>0</v>
      </c>
      <c r="AX1599">
        <v>1</v>
      </c>
      <c r="AY1599" s="15">
        <v>0</v>
      </c>
      <c r="AZ1599">
        <v>0</v>
      </c>
      <c r="BA1599">
        <v>1</v>
      </c>
      <c r="BB1599" s="15">
        <v>0</v>
      </c>
      <c r="BC1599">
        <v>329</v>
      </c>
      <c r="BD1599">
        <v>27</v>
      </c>
      <c r="BE1599" s="21">
        <v>0.67300000000000004</v>
      </c>
      <c r="BF1599" s="21">
        <v>37.152500000000003</v>
      </c>
      <c r="BG1599">
        <v>1</v>
      </c>
      <c r="BH1599">
        <v>0</v>
      </c>
      <c r="BI1599">
        <v>0</v>
      </c>
      <c r="BJ1599">
        <v>0</v>
      </c>
      <c r="BK1599">
        <v>0</v>
      </c>
      <c r="BL1599" s="15">
        <v>0</v>
      </c>
      <c r="BM1599">
        <v>0</v>
      </c>
      <c r="BN1599">
        <v>0</v>
      </c>
      <c r="BO1599">
        <v>0</v>
      </c>
      <c r="BP1599" s="15">
        <v>1</v>
      </c>
      <c r="BQ1599">
        <v>0</v>
      </c>
      <c r="BR1599">
        <v>0</v>
      </c>
      <c r="BS1599" s="15">
        <v>0</v>
      </c>
      <c r="BT1599">
        <v>0</v>
      </c>
      <c r="BU1599">
        <v>0</v>
      </c>
      <c r="BV1599">
        <v>1</v>
      </c>
      <c r="BW1599">
        <v>1</v>
      </c>
      <c r="BX1599">
        <v>0</v>
      </c>
      <c r="BY1599">
        <v>0</v>
      </c>
      <c r="BZ1599">
        <v>0</v>
      </c>
      <c r="CA1599">
        <v>1</v>
      </c>
      <c r="CB1599">
        <v>0</v>
      </c>
      <c r="CC1599">
        <v>0</v>
      </c>
      <c r="CD1599">
        <v>1</v>
      </c>
      <c r="CE1599" s="15">
        <v>0</v>
      </c>
      <c r="CF1599">
        <v>0.29799999999999999</v>
      </c>
      <c r="CG1599">
        <v>254</v>
      </c>
      <c r="CH1599">
        <v>1</v>
      </c>
      <c r="CI1599">
        <v>0</v>
      </c>
      <c r="CJ1599">
        <v>27</v>
      </c>
      <c r="CK1599" s="28" t="s">
        <v>80</v>
      </c>
    </row>
    <row r="1600" spans="1:89" x14ac:dyDescent="0.35">
      <c r="A1600">
        <v>1599</v>
      </c>
      <c r="B1600">
        <v>102</v>
      </c>
      <c r="C1600" s="21" t="s">
        <v>271</v>
      </c>
      <c r="D1600" s="11">
        <v>2.546917652858971</v>
      </c>
      <c r="E1600" s="12">
        <v>1.0723484076636161</v>
      </c>
      <c r="F1600" s="7">
        <v>2.37508410014622</v>
      </c>
      <c r="G1600" s="8">
        <v>0</v>
      </c>
      <c r="H1600" s="9">
        <v>0</v>
      </c>
      <c r="I1600" s="9">
        <v>1</v>
      </c>
      <c r="J1600" s="9">
        <v>0</v>
      </c>
      <c r="K1600" s="9">
        <v>0</v>
      </c>
      <c r="L1600" s="8">
        <v>42718</v>
      </c>
      <c r="M1600" s="9">
        <v>30</v>
      </c>
      <c r="N1600" s="9">
        <f t="shared" si="267"/>
        <v>42687</v>
      </c>
      <c r="O1600" s="9">
        <f t="shared" si="268"/>
        <v>24</v>
      </c>
      <c r="P1600" s="7">
        <f t="shared" si="272"/>
        <v>7.9170000000000007</v>
      </c>
      <c r="Q1600" s="7">
        <v>24.265000000000001</v>
      </c>
      <c r="R1600" s="9">
        <v>0</v>
      </c>
      <c r="S1600" s="9">
        <v>1</v>
      </c>
      <c r="T1600" s="9">
        <v>0</v>
      </c>
      <c r="U1600" s="9">
        <v>1</v>
      </c>
      <c r="V1600" s="9">
        <v>0</v>
      </c>
      <c r="W1600" s="25">
        <v>0</v>
      </c>
      <c r="X1600" s="9">
        <v>0</v>
      </c>
      <c r="Y1600" s="9">
        <v>1</v>
      </c>
      <c r="Z1600" s="25">
        <v>0</v>
      </c>
      <c r="AA1600" s="9">
        <v>0</v>
      </c>
      <c r="AB1600" s="25">
        <v>1</v>
      </c>
      <c r="AC1600" s="17">
        <v>1990</v>
      </c>
      <c r="AD1600" s="27">
        <v>0.23899999999999999</v>
      </c>
      <c r="AE1600" s="27">
        <v>0.28499999999999998</v>
      </c>
      <c r="AF1600" s="27">
        <v>0.28100000000000003</v>
      </c>
      <c r="AG1600" s="34">
        <v>0.19500000000000001</v>
      </c>
      <c r="AH1600" s="33">
        <v>0.6</v>
      </c>
      <c r="AI1600" s="15">
        <v>0.4</v>
      </c>
      <c r="AJ1600" s="27">
        <v>1</v>
      </c>
      <c r="AK1600" s="31">
        <v>0</v>
      </c>
      <c r="AL1600" s="30">
        <f t="shared" si="273"/>
        <v>0.65200000000000002</v>
      </c>
      <c r="AM1600" s="31">
        <v>0.34799999999999998</v>
      </c>
      <c r="AN1600">
        <v>0</v>
      </c>
      <c r="AO1600" s="15">
        <v>1</v>
      </c>
      <c r="AP1600">
        <v>0.65</v>
      </c>
      <c r="AQ1600" s="15">
        <v>0.35</v>
      </c>
      <c r="AR1600" s="15" t="s">
        <v>12</v>
      </c>
      <c r="AS1600">
        <v>0</v>
      </c>
      <c r="AT1600">
        <v>0</v>
      </c>
      <c r="AU1600">
        <v>0</v>
      </c>
      <c r="AV1600">
        <v>0</v>
      </c>
      <c r="AW1600">
        <v>0</v>
      </c>
      <c r="AX1600">
        <v>1</v>
      </c>
      <c r="AY1600" s="15">
        <v>0</v>
      </c>
      <c r="AZ1600">
        <v>0</v>
      </c>
      <c r="BA1600">
        <v>1</v>
      </c>
      <c r="BB1600" s="15">
        <v>0</v>
      </c>
      <c r="BC1600">
        <v>376</v>
      </c>
      <c r="BD1600">
        <v>83</v>
      </c>
      <c r="BE1600" s="21">
        <v>0.71</v>
      </c>
      <c r="BF1600" s="21">
        <v>37.773000000000003</v>
      </c>
      <c r="BG1600">
        <v>1</v>
      </c>
      <c r="BH1600">
        <v>0</v>
      </c>
      <c r="BI1600">
        <v>0</v>
      </c>
      <c r="BJ1600">
        <v>0</v>
      </c>
      <c r="BK1600">
        <v>0</v>
      </c>
      <c r="BL1600" s="15">
        <v>0</v>
      </c>
      <c r="BM1600">
        <v>0</v>
      </c>
      <c r="BN1600">
        <v>0</v>
      </c>
      <c r="BO1600">
        <v>0</v>
      </c>
      <c r="BP1600" s="15">
        <v>1</v>
      </c>
      <c r="BQ1600">
        <v>0</v>
      </c>
      <c r="BR1600">
        <v>0</v>
      </c>
      <c r="BS1600" s="15">
        <v>0</v>
      </c>
      <c r="BT1600">
        <v>0</v>
      </c>
      <c r="BU1600">
        <v>0</v>
      </c>
      <c r="BV1600">
        <v>1</v>
      </c>
      <c r="BW1600">
        <v>1</v>
      </c>
      <c r="BX1600">
        <v>0</v>
      </c>
      <c r="BY1600">
        <v>0</v>
      </c>
      <c r="BZ1600">
        <v>0</v>
      </c>
      <c r="CA1600">
        <v>1</v>
      </c>
      <c r="CB1600">
        <v>0</v>
      </c>
      <c r="CC1600">
        <v>0</v>
      </c>
      <c r="CD1600">
        <v>1</v>
      </c>
      <c r="CE1600" s="15">
        <v>0</v>
      </c>
      <c r="CF1600">
        <v>0.29799999999999999</v>
      </c>
      <c r="CG1600">
        <v>254</v>
      </c>
      <c r="CH1600">
        <v>1</v>
      </c>
      <c r="CI1600">
        <v>0</v>
      </c>
      <c r="CJ1600">
        <v>27</v>
      </c>
      <c r="CK1600" s="28" t="s">
        <v>80</v>
      </c>
    </row>
    <row r="1601" spans="1:89" x14ac:dyDescent="0.35">
      <c r="A1601">
        <v>1600</v>
      </c>
      <c r="B1601">
        <v>102</v>
      </c>
      <c r="C1601" s="21" t="s">
        <v>271</v>
      </c>
      <c r="D1601" s="11">
        <v>3.1091641075411851</v>
      </c>
      <c r="E1601" s="12">
        <v>0.32617207619259131</v>
      </c>
      <c r="F1601" s="7">
        <v>9.532281683442914</v>
      </c>
      <c r="G1601" s="8">
        <v>0</v>
      </c>
      <c r="H1601" s="9">
        <v>0</v>
      </c>
      <c r="I1601" s="9">
        <v>1</v>
      </c>
      <c r="J1601" s="9">
        <v>0</v>
      </c>
      <c r="K1601" s="9">
        <v>0</v>
      </c>
      <c r="L1601" s="8">
        <v>42718</v>
      </c>
      <c r="M1601" s="9">
        <v>30</v>
      </c>
      <c r="N1601" s="9">
        <f t="shared" si="267"/>
        <v>42687</v>
      </c>
      <c r="O1601" s="9">
        <f t="shared" si="268"/>
        <v>24</v>
      </c>
      <c r="P1601" s="7">
        <f t="shared" si="272"/>
        <v>7.9170000000000007</v>
      </c>
      <c r="Q1601" s="7">
        <v>24.265000000000001</v>
      </c>
      <c r="R1601" s="9">
        <v>0</v>
      </c>
      <c r="S1601" s="9">
        <v>1</v>
      </c>
      <c r="T1601" s="9">
        <v>0</v>
      </c>
      <c r="U1601" s="9">
        <v>1</v>
      </c>
      <c r="V1601" s="9">
        <v>0</v>
      </c>
      <c r="W1601" s="25">
        <v>0</v>
      </c>
      <c r="X1601" s="9">
        <v>0</v>
      </c>
      <c r="Y1601" s="9">
        <v>1</v>
      </c>
      <c r="Z1601" s="25">
        <v>0</v>
      </c>
      <c r="AA1601" s="9">
        <v>0</v>
      </c>
      <c r="AB1601" s="25">
        <v>1</v>
      </c>
      <c r="AC1601" s="17">
        <v>1990</v>
      </c>
      <c r="AD1601" s="27">
        <v>0.23899999999999999</v>
      </c>
      <c r="AE1601" s="27">
        <v>0.28499999999999998</v>
      </c>
      <c r="AF1601" s="27">
        <v>0.28100000000000003</v>
      </c>
      <c r="AG1601" s="34">
        <v>0.19500000000000001</v>
      </c>
      <c r="AH1601" s="33">
        <v>0.6</v>
      </c>
      <c r="AI1601" s="15">
        <v>0.4</v>
      </c>
      <c r="AJ1601" s="27">
        <v>1</v>
      </c>
      <c r="AK1601" s="31">
        <v>0</v>
      </c>
      <c r="AL1601" s="30">
        <f t="shared" si="273"/>
        <v>0.65200000000000002</v>
      </c>
      <c r="AM1601" s="31">
        <v>0.34799999999999998</v>
      </c>
      <c r="AN1601">
        <v>0</v>
      </c>
      <c r="AO1601" s="15">
        <v>1</v>
      </c>
      <c r="AP1601">
        <v>0.65</v>
      </c>
      <c r="AQ1601" s="15">
        <v>0.35</v>
      </c>
      <c r="AR1601" s="15" t="s">
        <v>12</v>
      </c>
      <c r="AS1601">
        <v>0</v>
      </c>
      <c r="AT1601">
        <v>0</v>
      </c>
      <c r="AU1601">
        <v>0</v>
      </c>
      <c r="AV1601">
        <v>0</v>
      </c>
      <c r="AW1601">
        <v>0</v>
      </c>
      <c r="AX1601">
        <v>1</v>
      </c>
      <c r="AY1601" s="15">
        <v>0</v>
      </c>
      <c r="AZ1601">
        <v>0</v>
      </c>
      <c r="BA1601">
        <v>1</v>
      </c>
      <c r="BB1601" s="15">
        <v>0</v>
      </c>
      <c r="BC1601">
        <v>376</v>
      </c>
      <c r="BD1601">
        <v>83</v>
      </c>
      <c r="BE1601" s="21">
        <v>0.71</v>
      </c>
      <c r="BF1601" s="21">
        <v>37.773000000000003</v>
      </c>
      <c r="BG1601">
        <v>1</v>
      </c>
      <c r="BH1601">
        <v>0</v>
      </c>
      <c r="BI1601">
        <v>0</v>
      </c>
      <c r="BJ1601">
        <v>0</v>
      </c>
      <c r="BK1601">
        <v>0</v>
      </c>
      <c r="BL1601" s="15">
        <v>0</v>
      </c>
      <c r="BM1601">
        <v>0</v>
      </c>
      <c r="BN1601">
        <v>0</v>
      </c>
      <c r="BO1601">
        <v>0</v>
      </c>
      <c r="BP1601" s="15">
        <v>1</v>
      </c>
      <c r="BQ1601">
        <v>0</v>
      </c>
      <c r="BR1601">
        <v>0</v>
      </c>
      <c r="BS1601" s="15">
        <v>0</v>
      </c>
      <c r="BT1601">
        <v>0</v>
      </c>
      <c r="BU1601">
        <v>0</v>
      </c>
      <c r="BV1601">
        <v>1</v>
      </c>
      <c r="BW1601">
        <v>1</v>
      </c>
      <c r="BX1601">
        <v>0</v>
      </c>
      <c r="BY1601">
        <v>0</v>
      </c>
      <c r="BZ1601">
        <v>0</v>
      </c>
      <c r="CA1601">
        <v>1</v>
      </c>
      <c r="CB1601">
        <v>0</v>
      </c>
      <c r="CC1601">
        <v>0</v>
      </c>
      <c r="CD1601">
        <v>1</v>
      </c>
      <c r="CE1601" s="15">
        <v>0</v>
      </c>
      <c r="CF1601">
        <v>0.29799999999999999</v>
      </c>
      <c r="CG1601">
        <v>254</v>
      </c>
      <c r="CH1601">
        <v>1</v>
      </c>
      <c r="CI1601">
        <v>0</v>
      </c>
      <c r="CJ1601">
        <v>27</v>
      </c>
      <c r="CK1601" s="28" t="s">
        <v>80</v>
      </c>
    </row>
    <row r="1602" spans="1:89" x14ac:dyDescent="0.35">
      <c r="A1602">
        <v>1601</v>
      </c>
      <c r="B1602">
        <v>102</v>
      </c>
      <c r="C1602" s="21" t="s">
        <v>271</v>
      </c>
      <c r="D1602" s="11">
        <v>4.4696731457214867</v>
      </c>
      <c r="E1602" s="12">
        <v>0.18992836105885419</v>
      </c>
      <c r="F1602" s="7">
        <v>23.533468728961669</v>
      </c>
      <c r="G1602" s="8">
        <v>0</v>
      </c>
      <c r="H1602" s="9">
        <v>0</v>
      </c>
      <c r="I1602" s="9">
        <v>1</v>
      </c>
      <c r="J1602" s="9">
        <v>0</v>
      </c>
      <c r="K1602" s="9">
        <v>0</v>
      </c>
      <c r="L1602" s="8">
        <v>42718</v>
      </c>
      <c r="M1602" s="9">
        <v>30</v>
      </c>
      <c r="N1602" s="9">
        <f t="shared" ref="N1602:N1665" si="274">L1602-M1602-1</f>
        <v>42687</v>
      </c>
      <c r="O1602" s="9">
        <f t="shared" ref="O1602:O1665" si="275">COUNTIF(B:B,B1602)</f>
        <v>24</v>
      </c>
      <c r="P1602" s="7">
        <f t="shared" si="272"/>
        <v>7.9170000000000007</v>
      </c>
      <c r="Q1602" s="7">
        <v>24.265000000000001</v>
      </c>
      <c r="R1602" s="9">
        <v>0</v>
      </c>
      <c r="S1602" s="9">
        <v>1</v>
      </c>
      <c r="T1602" s="9">
        <v>0</v>
      </c>
      <c r="U1602" s="9">
        <v>1</v>
      </c>
      <c r="V1602" s="9">
        <v>0</v>
      </c>
      <c r="W1602" s="25">
        <v>0</v>
      </c>
      <c r="X1602" s="9">
        <v>0</v>
      </c>
      <c r="Y1602" s="9">
        <v>1</v>
      </c>
      <c r="Z1602" s="25">
        <v>0</v>
      </c>
      <c r="AA1602" s="9">
        <v>0</v>
      </c>
      <c r="AB1602" s="25">
        <v>1</v>
      </c>
      <c r="AC1602" s="17">
        <v>1990</v>
      </c>
      <c r="AD1602" s="27">
        <v>0.23899999999999999</v>
      </c>
      <c r="AE1602" s="27">
        <v>0.28499999999999998</v>
      </c>
      <c r="AF1602" s="27">
        <v>0.28100000000000003</v>
      </c>
      <c r="AG1602" s="34">
        <v>0.19500000000000001</v>
      </c>
      <c r="AH1602" s="33">
        <v>0.6</v>
      </c>
      <c r="AI1602" s="15">
        <v>0.4</v>
      </c>
      <c r="AJ1602" s="27">
        <v>1</v>
      </c>
      <c r="AK1602" s="31">
        <v>0</v>
      </c>
      <c r="AL1602" s="30">
        <f t="shared" si="273"/>
        <v>0.65200000000000002</v>
      </c>
      <c r="AM1602" s="31">
        <v>0.34799999999999998</v>
      </c>
      <c r="AN1602">
        <v>0</v>
      </c>
      <c r="AO1602" s="15">
        <v>1</v>
      </c>
      <c r="AP1602">
        <v>0.65</v>
      </c>
      <c r="AQ1602" s="15">
        <v>0.35</v>
      </c>
      <c r="AR1602" s="15" t="s">
        <v>12</v>
      </c>
      <c r="AS1602">
        <v>0</v>
      </c>
      <c r="AT1602">
        <v>0</v>
      </c>
      <c r="AU1602">
        <v>0</v>
      </c>
      <c r="AV1602">
        <v>0</v>
      </c>
      <c r="AW1602">
        <v>0</v>
      </c>
      <c r="AX1602">
        <v>1</v>
      </c>
      <c r="AY1602" s="15">
        <v>0</v>
      </c>
      <c r="AZ1602">
        <v>0</v>
      </c>
      <c r="BA1602">
        <v>1</v>
      </c>
      <c r="BB1602" s="15">
        <v>0</v>
      </c>
      <c r="BC1602">
        <v>376</v>
      </c>
      <c r="BD1602">
        <v>83</v>
      </c>
      <c r="BE1602" s="21">
        <v>0.71</v>
      </c>
      <c r="BF1602" s="21">
        <v>37.773000000000003</v>
      </c>
      <c r="BG1602">
        <v>1</v>
      </c>
      <c r="BH1602">
        <v>0</v>
      </c>
      <c r="BI1602">
        <v>0</v>
      </c>
      <c r="BJ1602">
        <v>0</v>
      </c>
      <c r="BK1602">
        <v>0</v>
      </c>
      <c r="BL1602" s="15">
        <v>0</v>
      </c>
      <c r="BM1602">
        <v>0</v>
      </c>
      <c r="BN1602">
        <v>0</v>
      </c>
      <c r="BO1602">
        <v>0</v>
      </c>
      <c r="BP1602" s="15">
        <v>1</v>
      </c>
      <c r="BQ1602">
        <v>0</v>
      </c>
      <c r="BR1602">
        <v>0</v>
      </c>
      <c r="BS1602" s="15">
        <v>0</v>
      </c>
      <c r="BT1602">
        <v>0</v>
      </c>
      <c r="BU1602">
        <v>0</v>
      </c>
      <c r="BV1602">
        <v>1</v>
      </c>
      <c r="BW1602">
        <v>1</v>
      </c>
      <c r="BX1602">
        <v>0</v>
      </c>
      <c r="BY1602">
        <v>0</v>
      </c>
      <c r="BZ1602">
        <v>0</v>
      </c>
      <c r="CA1602">
        <v>1</v>
      </c>
      <c r="CB1602">
        <v>0</v>
      </c>
      <c r="CC1602">
        <v>0</v>
      </c>
      <c r="CD1602">
        <v>1</v>
      </c>
      <c r="CE1602" s="15">
        <v>0</v>
      </c>
      <c r="CF1602">
        <v>0.29799999999999999</v>
      </c>
      <c r="CG1602">
        <v>254</v>
      </c>
      <c r="CH1602">
        <v>1</v>
      </c>
      <c r="CI1602">
        <v>0</v>
      </c>
      <c r="CJ1602">
        <v>27</v>
      </c>
      <c r="CK1602" s="28" t="s">
        <v>80</v>
      </c>
    </row>
    <row r="1603" spans="1:89" x14ac:dyDescent="0.35">
      <c r="A1603">
        <v>1602</v>
      </c>
      <c r="B1603">
        <v>102</v>
      </c>
      <c r="C1603" s="21" t="s">
        <v>271</v>
      </c>
      <c r="D1603" s="11">
        <v>2.8704159351008229</v>
      </c>
      <c r="E1603" s="12">
        <v>0.78457687169513313</v>
      </c>
      <c r="F1603" s="7">
        <v>3.658552831029914</v>
      </c>
      <c r="G1603" s="8">
        <v>0</v>
      </c>
      <c r="H1603" s="9">
        <v>0</v>
      </c>
      <c r="I1603" s="9">
        <v>1</v>
      </c>
      <c r="J1603" s="9">
        <v>0</v>
      </c>
      <c r="K1603" s="9">
        <v>0</v>
      </c>
      <c r="L1603" s="8">
        <v>38009</v>
      </c>
      <c r="M1603" s="9">
        <v>30</v>
      </c>
      <c r="N1603" s="9">
        <f t="shared" si="274"/>
        <v>37978</v>
      </c>
      <c r="O1603" s="9">
        <f t="shared" si="275"/>
        <v>24</v>
      </c>
      <c r="P1603" s="7">
        <f t="shared" si="272"/>
        <v>6.1150000000000002</v>
      </c>
      <c r="Q1603" s="7">
        <v>25.26</v>
      </c>
      <c r="R1603" s="9">
        <v>0</v>
      </c>
      <c r="S1603" s="9">
        <v>1</v>
      </c>
      <c r="T1603" s="9">
        <v>0</v>
      </c>
      <c r="U1603" s="9">
        <v>1</v>
      </c>
      <c r="V1603" s="9">
        <v>0</v>
      </c>
      <c r="W1603" s="25">
        <v>0</v>
      </c>
      <c r="X1603" s="9">
        <v>0</v>
      </c>
      <c r="Y1603" s="9">
        <v>1</v>
      </c>
      <c r="Z1603" s="25">
        <v>0</v>
      </c>
      <c r="AA1603" s="9">
        <v>0</v>
      </c>
      <c r="AB1603" s="25">
        <v>1</v>
      </c>
      <c r="AC1603" s="17">
        <v>1983</v>
      </c>
      <c r="AD1603" s="27">
        <v>0.32600000000000001</v>
      </c>
      <c r="AE1603" s="27">
        <v>0.34699999999999998</v>
      </c>
      <c r="AF1603" s="27">
        <v>0.21299999999999999</v>
      </c>
      <c r="AG1603" s="34">
        <v>0.114</v>
      </c>
      <c r="AH1603" s="33">
        <v>0.6</v>
      </c>
      <c r="AI1603" s="15">
        <v>0.4</v>
      </c>
      <c r="AJ1603" s="27">
        <v>1</v>
      </c>
      <c r="AK1603" s="31">
        <v>0</v>
      </c>
      <c r="AL1603" s="30">
        <f t="shared" si="273"/>
        <v>0.77600000000000002</v>
      </c>
      <c r="AM1603" s="31">
        <v>0.224</v>
      </c>
      <c r="AN1603">
        <v>0</v>
      </c>
      <c r="AO1603" s="15">
        <v>1</v>
      </c>
      <c r="AP1603">
        <v>0.65</v>
      </c>
      <c r="AQ1603" s="15">
        <v>0.35</v>
      </c>
      <c r="AR1603" s="15" t="s">
        <v>12</v>
      </c>
      <c r="AS1603">
        <v>0</v>
      </c>
      <c r="AT1603">
        <v>0</v>
      </c>
      <c r="AU1603">
        <v>0</v>
      </c>
      <c r="AV1603">
        <v>0</v>
      </c>
      <c r="AW1603">
        <v>0</v>
      </c>
      <c r="AX1603">
        <v>1</v>
      </c>
      <c r="AY1603" s="15">
        <v>0</v>
      </c>
      <c r="AZ1603">
        <v>0</v>
      </c>
      <c r="BA1603">
        <v>1</v>
      </c>
      <c r="BB1603" s="15">
        <v>0</v>
      </c>
      <c r="BC1603">
        <v>329</v>
      </c>
      <c r="BD1603">
        <v>27</v>
      </c>
      <c r="BE1603" s="21">
        <v>0.67300000000000004</v>
      </c>
      <c r="BF1603" s="21">
        <v>37.152500000000003</v>
      </c>
      <c r="BG1603">
        <v>1</v>
      </c>
      <c r="BH1603">
        <v>0</v>
      </c>
      <c r="BI1603">
        <v>0</v>
      </c>
      <c r="BJ1603">
        <v>0</v>
      </c>
      <c r="BK1603">
        <v>0</v>
      </c>
      <c r="BL1603" s="15">
        <v>0</v>
      </c>
      <c r="BM1603">
        <v>0</v>
      </c>
      <c r="BN1603">
        <v>0</v>
      </c>
      <c r="BO1603">
        <v>0</v>
      </c>
      <c r="BP1603" s="15">
        <v>1</v>
      </c>
      <c r="BQ1603">
        <v>0</v>
      </c>
      <c r="BR1603">
        <v>0</v>
      </c>
      <c r="BS1603" s="15">
        <v>0</v>
      </c>
      <c r="BT1603">
        <v>0</v>
      </c>
      <c r="BU1603">
        <v>0</v>
      </c>
      <c r="BV1603">
        <v>1</v>
      </c>
      <c r="BW1603">
        <v>1</v>
      </c>
      <c r="BX1603">
        <v>0</v>
      </c>
      <c r="BY1603">
        <v>0</v>
      </c>
      <c r="BZ1603">
        <v>0</v>
      </c>
      <c r="CA1603">
        <v>1</v>
      </c>
      <c r="CB1603">
        <v>1</v>
      </c>
      <c r="CC1603">
        <v>0</v>
      </c>
      <c r="CD1603">
        <v>1</v>
      </c>
      <c r="CE1603" s="15">
        <v>0</v>
      </c>
      <c r="CF1603">
        <v>0.29799999999999999</v>
      </c>
      <c r="CG1603">
        <v>254</v>
      </c>
      <c r="CH1603">
        <v>1</v>
      </c>
      <c r="CI1603">
        <v>0</v>
      </c>
      <c r="CJ1603">
        <v>27</v>
      </c>
      <c r="CK1603" s="28" t="s">
        <v>80</v>
      </c>
    </row>
    <row r="1604" spans="1:89" x14ac:dyDescent="0.35">
      <c r="A1604">
        <v>1603</v>
      </c>
      <c r="B1604">
        <v>102</v>
      </c>
      <c r="C1604" s="21" t="s">
        <v>271</v>
      </c>
      <c r="D1604" s="11">
        <v>3.0733933141275038</v>
      </c>
      <c r="E1604" s="12">
        <v>0.28222846785926559</v>
      </c>
      <c r="F1604" s="7">
        <v>10.889735317771221</v>
      </c>
      <c r="G1604" s="8">
        <v>0</v>
      </c>
      <c r="H1604" s="9">
        <v>0</v>
      </c>
      <c r="I1604" s="9">
        <v>1</v>
      </c>
      <c r="J1604" s="9">
        <v>0</v>
      </c>
      <c r="K1604" s="9">
        <v>0</v>
      </c>
      <c r="L1604" s="8">
        <v>38009</v>
      </c>
      <c r="M1604" s="9">
        <v>30</v>
      </c>
      <c r="N1604" s="9">
        <f t="shared" si="274"/>
        <v>37978</v>
      </c>
      <c r="O1604" s="9">
        <f t="shared" si="275"/>
        <v>24</v>
      </c>
      <c r="P1604" s="7">
        <f t="shared" si="272"/>
        <v>6.1150000000000002</v>
      </c>
      <c r="Q1604" s="7">
        <v>25.26</v>
      </c>
      <c r="R1604" s="9">
        <v>0</v>
      </c>
      <c r="S1604" s="9">
        <v>1</v>
      </c>
      <c r="T1604" s="9">
        <v>0</v>
      </c>
      <c r="U1604" s="9">
        <v>1</v>
      </c>
      <c r="V1604" s="9">
        <v>0</v>
      </c>
      <c r="W1604" s="25">
        <v>0</v>
      </c>
      <c r="X1604" s="9">
        <v>0</v>
      </c>
      <c r="Y1604" s="9">
        <v>1</v>
      </c>
      <c r="Z1604" s="25">
        <v>0</v>
      </c>
      <c r="AA1604" s="9">
        <v>0</v>
      </c>
      <c r="AB1604" s="25">
        <v>1</v>
      </c>
      <c r="AC1604" s="17">
        <v>1983</v>
      </c>
      <c r="AD1604" s="27">
        <v>0.32600000000000001</v>
      </c>
      <c r="AE1604" s="27">
        <v>0.34699999999999998</v>
      </c>
      <c r="AF1604" s="27">
        <v>0.21299999999999999</v>
      </c>
      <c r="AG1604" s="34">
        <v>0.114</v>
      </c>
      <c r="AH1604" s="33">
        <v>0.6</v>
      </c>
      <c r="AI1604" s="15">
        <v>0.4</v>
      </c>
      <c r="AJ1604" s="27">
        <v>1</v>
      </c>
      <c r="AK1604" s="31">
        <v>0</v>
      </c>
      <c r="AL1604" s="30">
        <f t="shared" si="273"/>
        <v>0.77600000000000002</v>
      </c>
      <c r="AM1604" s="31">
        <v>0.224</v>
      </c>
      <c r="AN1604">
        <v>0</v>
      </c>
      <c r="AO1604" s="15">
        <v>1</v>
      </c>
      <c r="AP1604">
        <v>0.65</v>
      </c>
      <c r="AQ1604" s="15">
        <v>0.35</v>
      </c>
      <c r="AR1604" s="15" t="s">
        <v>12</v>
      </c>
      <c r="AS1604">
        <v>0</v>
      </c>
      <c r="AT1604">
        <v>0</v>
      </c>
      <c r="AU1604">
        <v>0</v>
      </c>
      <c r="AV1604">
        <v>0</v>
      </c>
      <c r="AW1604">
        <v>0</v>
      </c>
      <c r="AX1604">
        <v>1</v>
      </c>
      <c r="AY1604" s="15">
        <v>0</v>
      </c>
      <c r="AZ1604">
        <v>0</v>
      </c>
      <c r="BA1604">
        <v>1</v>
      </c>
      <c r="BB1604" s="15">
        <v>0</v>
      </c>
      <c r="BC1604">
        <v>329</v>
      </c>
      <c r="BD1604">
        <v>27</v>
      </c>
      <c r="BE1604" s="21">
        <v>0.67300000000000004</v>
      </c>
      <c r="BF1604" s="21">
        <v>37.152500000000003</v>
      </c>
      <c r="BG1604">
        <v>1</v>
      </c>
      <c r="BH1604">
        <v>0</v>
      </c>
      <c r="BI1604">
        <v>0</v>
      </c>
      <c r="BJ1604">
        <v>0</v>
      </c>
      <c r="BK1604">
        <v>0</v>
      </c>
      <c r="BL1604" s="15">
        <v>0</v>
      </c>
      <c r="BM1604">
        <v>0</v>
      </c>
      <c r="BN1604">
        <v>0</v>
      </c>
      <c r="BO1604">
        <v>0</v>
      </c>
      <c r="BP1604" s="15">
        <v>1</v>
      </c>
      <c r="BQ1604">
        <v>0</v>
      </c>
      <c r="BR1604">
        <v>0</v>
      </c>
      <c r="BS1604" s="15">
        <v>0</v>
      </c>
      <c r="BT1604">
        <v>0</v>
      </c>
      <c r="BU1604">
        <v>0</v>
      </c>
      <c r="BV1604">
        <v>1</v>
      </c>
      <c r="BW1604">
        <v>1</v>
      </c>
      <c r="BX1604">
        <v>0</v>
      </c>
      <c r="BY1604">
        <v>0</v>
      </c>
      <c r="BZ1604">
        <v>0</v>
      </c>
      <c r="CA1604">
        <v>1</v>
      </c>
      <c r="CB1604">
        <v>1</v>
      </c>
      <c r="CC1604">
        <v>0</v>
      </c>
      <c r="CD1604">
        <v>1</v>
      </c>
      <c r="CE1604" s="15">
        <v>0</v>
      </c>
      <c r="CF1604">
        <v>0.29799999999999999</v>
      </c>
      <c r="CG1604">
        <v>254</v>
      </c>
      <c r="CH1604">
        <v>1</v>
      </c>
      <c r="CI1604">
        <v>0</v>
      </c>
      <c r="CJ1604">
        <v>27</v>
      </c>
      <c r="CK1604" s="28" t="s">
        <v>80</v>
      </c>
    </row>
    <row r="1605" spans="1:89" x14ac:dyDescent="0.35">
      <c r="A1605">
        <v>1604</v>
      </c>
      <c r="B1605">
        <v>102</v>
      </c>
      <c r="C1605" s="21" t="s">
        <v>271</v>
      </c>
      <c r="D1605" s="11">
        <v>3.8845861352062361</v>
      </c>
      <c r="E1605" s="12">
        <v>0.18051755454967189</v>
      </c>
      <c r="F1605" s="7">
        <v>21.519159978080349</v>
      </c>
      <c r="G1605" s="8">
        <v>0</v>
      </c>
      <c r="H1605" s="9">
        <v>0</v>
      </c>
      <c r="I1605" s="9">
        <v>1</v>
      </c>
      <c r="J1605" s="9">
        <v>0</v>
      </c>
      <c r="K1605" s="9">
        <v>0</v>
      </c>
      <c r="L1605" s="8">
        <v>38009</v>
      </c>
      <c r="M1605" s="9">
        <v>30</v>
      </c>
      <c r="N1605" s="9">
        <f t="shared" si="274"/>
        <v>37978</v>
      </c>
      <c r="O1605" s="9">
        <f t="shared" si="275"/>
        <v>24</v>
      </c>
      <c r="P1605" s="7">
        <f t="shared" si="272"/>
        <v>6.1150000000000002</v>
      </c>
      <c r="Q1605" s="7">
        <v>25.26</v>
      </c>
      <c r="R1605" s="9">
        <v>0</v>
      </c>
      <c r="S1605" s="9">
        <v>1</v>
      </c>
      <c r="T1605" s="9">
        <v>0</v>
      </c>
      <c r="U1605" s="9">
        <v>1</v>
      </c>
      <c r="V1605" s="9">
        <v>0</v>
      </c>
      <c r="W1605" s="25">
        <v>0</v>
      </c>
      <c r="X1605" s="9">
        <v>0</v>
      </c>
      <c r="Y1605" s="9">
        <v>1</v>
      </c>
      <c r="Z1605" s="25">
        <v>0</v>
      </c>
      <c r="AA1605" s="9">
        <v>0</v>
      </c>
      <c r="AB1605" s="25">
        <v>1</v>
      </c>
      <c r="AC1605" s="17">
        <v>1983</v>
      </c>
      <c r="AD1605" s="27">
        <v>0.32600000000000001</v>
      </c>
      <c r="AE1605" s="27">
        <v>0.34699999999999998</v>
      </c>
      <c r="AF1605" s="27">
        <v>0.21299999999999999</v>
      </c>
      <c r="AG1605" s="34">
        <v>0.114</v>
      </c>
      <c r="AH1605" s="33">
        <v>0.6</v>
      </c>
      <c r="AI1605" s="15">
        <v>0.4</v>
      </c>
      <c r="AJ1605" s="27">
        <v>1</v>
      </c>
      <c r="AK1605" s="31">
        <v>0</v>
      </c>
      <c r="AL1605" s="30">
        <f t="shared" si="273"/>
        <v>0.77600000000000002</v>
      </c>
      <c r="AM1605" s="31">
        <v>0.224</v>
      </c>
      <c r="AN1605">
        <v>0</v>
      </c>
      <c r="AO1605" s="15">
        <v>1</v>
      </c>
      <c r="AP1605">
        <v>0.65</v>
      </c>
      <c r="AQ1605" s="15">
        <v>0.35</v>
      </c>
      <c r="AR1605" s="15" t="s">
        <v>12</v>
      </c>
      <c r="AS1605">
        <v>0</v>
      </c>
      <c r="AT1605">
        <v>0</v>
      </c>
      <c r="AU1605">
        <v>0</v>
      </c>
      <c r="AV1605">
        <v>0</v>
      </c>
      <c r="AW1605">
        <v>0</v>
      </c>
      <c r="AX1605">
        <v>1</v>
      </c>
      <c r="AY1605" s="15">
        <v>0</v>
      </c>
      <c r="AZ1605">
        <v>0</v>
      </c>
      <c r="BA1605">
        <v>1</v>
      </c>
      <c r="BB1605" s="15">
        <v>0</v>
      </c>
      <c r="BC1605">
        <v>329</v>
      </c>
      <c r="BD1605">
        <v>27</v>
      </c>
      <c r="BE1605" s="21">
        <v>0.67300000000000004</v>
      </c>
      <c r="BF1605" s="21">
        <v>37.152500000000003</v>
      </c>
      <c r="BG1605">
        <v>1</v>
      </c>
      <c r="BH1605">
        <v>0</v>
      </c>
      <c r="BI1605">
        <v>0</v>
      </c>
      <c r="BJ1605">
        <v>0</v>
      </c>
      <c r="BK1605">
        <v>0</v>
      </c>
      <c r="BL1605" s="15">
        <v>0</v>
      </c>
      <c r="BM1605">
        <v>0</v>
      </c>
      <c r="BN1605">
        <v>0</v>
      </c>
      <c r="BO1605">
        <v>0</v>
      </c>
      <c r="BP1605" s="15">
        <v>1</v>
      </c>
      <c r="BQ1605">
        <v>0</v>
      </c>
      <c r="BR1605">
        <v>0</v>
      </c>
      <c r="BS1605" s="15">
        <v>0</v>
      </c>
      <c r="BT1605">
        <v>0</v>
      </c>
      <c r="BU1605">
        <v>0</v>
      </c>
      <c r="BV1605">
        <v>1</v>
      </c>
      <c r="BW1605">
        <v>1</v>
      </c>
      <c r="BX1605">
        <v>0</v>
      </c>
      <c r="BY1605">
        <v>0</v>
      </c>
      <c r="BZ1605">
        <v>0</v>
      </c>
      <c r="CA1605">
        <v>1</v>
      </c>
      <c r="CB1605">
        <v>1</v>
      </c>
      <c r="CC1605">
        <v>0</v>
      </c>
      <c r="CD1605">
        <v>1</v>
      </c>
      <c r="CE1605" s="15">
        <v>0</v>
      </c>
      <c r="CF1605">
        <v>0.29799999999999999</v>
      </c>
      <c r="CG1605">
        <v>254</v>
      </c>
      <c r="CH1605">
        <v>1</v>
      </c>
      <c r="CI1605">
        <v>0</v>
      </c>
      <c r="CJ1605">
        <v>27</v>
      </c>
      <c r="CK1605" s="28" t="s">
        <v>80</v>
      </c>
    </row>
    <row r="1606" spans="1:89" x14ac:dyDescent="0.35">
      <c r="A1606">
        <v>1605</v>
      </c>
      <c r="B1606">
        <v>102</v>
      </c>
      <c r="C1606" s="21" t="s">
        <v>271</v>
      </c>
      <c r="D1606" s="11">
        <v>3.3306254385131679</v>
      </c>
      <c r="E1606" s="12">
        <v>0.96979042951287808</v>
      </c>
      <c r="F1606" s="7">
        <v>3.4343764767673859</v>
      </c>
      <c r="G1606" s="8">
        <v>0</v>
      </c>
      <c r="H1606" s="9">
        <v>0</v>
      </c>
      <c r="I1606" s="9">
        <v>1</v>
      </c>
      <c r="J1606" s="9">
        <v>0</v>
      </c>
      <c r="K1606" s="9">
        <v>0</v>
      </c>
      <c r="L1606" s="8">
        <v>42718</v>
      </c>
      <c r="M1606" s="9">
        <v>30</v>
      </c>
      <c r="N1606" s="9">
        <f t="shared" si="274"/>
        <v>42687</v>
      </c>
      <c r="O1606" s="9">
        <f t="shared" si="275"/>
        <v>24</v>
      </c>
      <c r="P1606" s="7">
        <f t="shared" si="272"/>
        <v>7.9170000000000007</v>
      </c>
      <c r="Q1606" s="7">
        <v>24.265000000000001</v>
      </c>
      <c r="R1606" s="9">
        <v>0</v>
      </c>
      <c r="S1606" s="9">
        <v>1</v>
      </c>
      <c r="T1606" s="9">
        <v>0</v>
      </c>
      <c r="U1606" s="9">
        <v>1</v>
      </c>
      <c r="V1606" s="9">
        <v>0</v>
      </c>
      <c r="W1606" s="25">
        <v>0</v>
      </c>
      <c r="X1606" s="9">
        <v>0</v>
      </c>
      <c r="Y1606" s="9">
        <v>1</v>
      </c>
      <c r="Z1606" s="25">
        <v>0</v>
      </c>
      <c r="AA1606" s="9">
        <v>0</v>
      </c>
      <c r="AB1606" s="25">
        <v>1</v>
      </c>
      <c r="AC1606" s="17">
        <v>1990</v>
      </c>
      <c r="AD1606" s="27">
        <v>0.23899999999999999</v>
      </c>
      <c r="AE1606" s="27">
        <v>0.28499999999999998</v>
      </c>
      <c r="AF1606" s="27">
        <v>0.28100000000000003</v>
      </c>
      <c r="AG1606" s="34">
        <v>0.19500000000000001</v>
      </c>
      <c r="AH1606" s="33">
        <v>0.6</v>
      </c>
      <c r="AI1606" s="15">
        <v>0.4</v>
      </c>
      <c r="AJ1606" s="27">
        <v>1</v>
      </c>
      <c r="AK1606" s="31">
        <v>0</v>
      </c>
      <c r="AL1606" s="30">
        <f t="shared" si="273"/>
        <v>0.65200000000000002</v>
      </c>
      <c r="AM1606" s="31">
        <v>0.34799999999999998</v>
      </c>
      <c r="AN1606">
        <v>0</v>
      </c>
      <c r="AO1606" s="15">
        <v>1</v>
      </c>
      <c r="AP1606">
        <v>0.65</v>
      </c>
      <c r="AQ1606" s="15">
        <v>0.35</v>
      </c>
      <c r="AR1606" s="15" t="s">
        <v>12</v>
      </c>
      <c r="AS1606">
        <v>0</v>
      </c>
      <c r="AT1606">
        <v>0</v>
      </c>
      <c r="AU1606">
        <v>0</v>
      </c>
      <c r="AV1606">
        <v>0</v>
      </c>
      <c r="AW1606">
        <v>0</v>
      </c>
      <c r="AX1606">
        <v>1</v>
      </c>
      <c r="AY1606" s="15">
        <v>0</v>
      </c>
      <c r="AZ1606">
        <v>0</v>
      </c>
      <c r="BA1606">
        <v>1</v>
      </c>
      <c r="BB1606" s="15">
        <v>0</v>
      </c>
      <c r="BC1606">
        <v>376</v>
      </c>
      <c r="BD1606">
        <v>83</v>
      </c>
      <c r="BE1606" s="21">
        <v>0.71</v>
      </c>
      <c r="BF1606" s="21">
        <v>37.773000000000003</v>
      </c>
      <c r="BG1606">
        <v>1</v>
      </c>
      <c r="BH1606">
        <v>0</v>
      </c>
      <c r="BI1606">
        <v>0</v>
      </c>
      <c r="BJ1606">
        <v>0</v>
      </c>
      <c r="BK1606">
        <v>0</v>
      </c>
      <c r="BL1606" s="15">
        <v>0</v>
      </c>
      <c r="BM1606">
        <v>0</v>
      </c>
      <c r="BN1606">
        <v>0</v>
      </c>
      <c r="BO1606">
        <v>0</v>
      </c>
      <c r="BP1606" s="15">
        <v>1</v>
      </c>
      <c r="BQ1606">
        <v>0</v>
      </c>
      <c r="BR1606">
        <v>0</v>
      </c>
      <c r="BS1606" s="15">
        <v>0</v>
      </c>
      <c r="BT1606">
        <v>0</v>
      </c>
      <c r="BU1606">
        <v>0</v>
      </c>
      <c r="BV1606">
        <v>1</v>
      </c>
      <c r="BW1606">
        <v>1</v>
      </c>
      <c r="BX1606">
        <v>0</v>
      </c>
      <c r="BY1606">
        <v>0</v>
      </c>
      <c r="BZ1606">
        <v>0</v>
      </c>
      <c r="CA1606">
        <v>1</v>
      </c>
      <c r="CB1606">
        <v>1</v>
      </c>
      <c r="CC1606">
        <v>0</v>
      </c>
      <c r="CD1606">
        <v>1</v>
      </c>
      <c r="CE1606" s="15">
        <v>0</v>
      </c>
      <c r="CF1606">
        <v>0.29799999999999999</v>
      </c>
      <c r="CG1606">
        <v>254</v>
      </c>
      <c r="CH1606">
        <v>1</v>
      </c>
      <c r="CI1606">
        <v>0</v>
      </c>
      <c r="CJ1606">
        <v>27</v>
      </c>
      <c r="CK1606" s="28" t="s">
        <v>80</v>
      </c>
    </row>
    <row r="1607" spans="1:89" x14ac:dyDescent="0.35">
      <c r="A1607">
        <v>1606</v>
      </c>
      <c r="B1607">
        <v>102</v>
      </c>
      <c r="C1607" s="21" t="s">
        <v>271</v>
      </c>
      <c r="D1607" s="11">
        <v>3.1802988082814339</v>
      </c>
      <c r="E1607" s="12">
        <v>0.30155570145043681</v>
      </c>
      <c r="F1607" s="7">
        <v>10.54630634733379</v>
      </c>
      <c r="G1607" s="8">
        <v>0</v>
      </c>
      <c r="H1607" s="9">
        <v>0</v>
      </c>
      <c r="I1607" s="9">
        <v>1</v>
      </c>
      <c r="J1607" s="9">
        <v>0</v>
      </c>
      <c r="K1607" s="9">
        <v>0</v>
      </c>
      <c r="L1607" s="8">
        <v>42718</v>
      </c>
      <c r="M1607" s="9">
        <v>30</v>
      </c>
      <c r="N1607" s="9">
        <f t="shared" si="274"/>
        <v>42687</v>
      </c>
      <c r="O1607" s="9">
        <f t="shared" si="275"/>
        <v>24</v>
      </c>
      <c r="P1607" s="7">
        <f t="shared" si="272"/>
        <v>7.9170000000000007</v>
      </c>
      <c r="Q1607" s="7">
        <v>24.265000000000001</v>
      </c>
      <c r="R1607" s="9">
        <v>0</v>
      </c>
      <c r="S1607" s="9">
        <v>1</v>
      </c>
      <c r="T1607" s="9">
        <v>0</v>
      </c>
      <c r="U1607" s="9">
        <v>1</v>
      </c>
      <c r="V1607" s="9">
        <v>0</v>
      </c>
      <c r="W1607" s="25">
        <v>0</v>
      </c>
      <c r="X1607" s="9">
        <v>0</v>
      </c>
      <c r="Y1607" s="9">
        <v>1</v>
      </c>
      <c r="Z1607" s="25">
        <v>0</v>
      </c>
      <c r="AA1607" s="9">
        <v>0</v>
      </c>
      <c r="AB1607" s="25">
        <v>1</v>
      </c>
      <c r="AC1607" s="17">
        <v>1990</v>
      </c>
      <c r="AD1607" s="27">
        <v>0.23899999999999999</v>
      </c>
      <c r="AE1607" s="27">
        <v>0.28499999999999998</v>
      </c>
      <c r="AF1607" s="27">
        <v>0.28100000000000003</v>
      </c>
      <c r="AG1607" s="34">
        <v>0.19500000000000001</v>
      </c>
      <c r="AH1607" s="33">
        <v>0.6</v>
      </c>
      <c r="AI1607" s="15">
        <v>0.4</v>
      </c>
      <c r="AJ1607" s="27">
        <v>1</v>
      </c>
      <c r="AK1607" s="31">
        <v>0</v>
      </c>
      <c r="AL1607" s="30">
        <f t="shared" si="273"/>
        <v>0.65200000000000002</v>
      </c>
      <c r="AM1607" s="31">
        <v>0.34799999999999998</v>
      </c>
      <c r="AN1607">
        <v>0</v>
      </c>
      <c r="AO1607" s="15">
        <v>1</v>
      </c>
      <c r="AP1607">
        <v>0.65</v>
      </c>
      <c r="AQ1607" s="15">
        <v>0.35</v>
      </c>
      <c r="AR1607" s="15" t="s">
        <v>12</v>
      </c>
      <c r="AS1607">
        <v>0</v>
      </c>
      <c r="AT1607">
        <v>0</v>
      </c>
      <c r="AU1607">
        <v>0</v>
      </c>
      <c r="AV1607">
        <v>0</v>
      </c>
      <c r="AW1607">
        <v>0</v>
      </c>
      <c r="AX1607">
        <v>1</v>
      </c>
      <c r="AY1607" s="15">
        <v>0</v>
      </c>
      <c r="AZ1607">
        <v>0</v>
      </c>
      <c r="BA1607">
        <v>1</v>
      </c>
      <c r="BB1607" s="15">
        <v>0</v>
      </c>
      <c r="BC1607">
        <v>376</v>
      </c>
      <c r="BD1607">
        <v>83</v>
      </c>
      <c r="BE1607" s="21">
        <v>0.71</v>
      </c>
      <c r="BF1607" s="21">
        <v>37.773000000000003</v>
      </c>
      <c r="BG1607">
        <v>1</v>
      </c>
      <c r="BH1607">
        <v>0</v>
      </c>
      <c r="BI1607">
        <v>0</v>
      </c>
      <c r="BJ1607">
        <v>0</v>
      </c>
      <c r="BK1607">
        <v>0</v>
      </c>
      <c r="BL1607" s="15">
        <v>0</v>
      </c>
      <c r="BM1607">
        <v>0</v>
      </c>
      <c r="BN1607">
        <v>0</v>
      </c>
      <c r="BO1607">
        <v>0</v>
      </c>
      <c r="BP1607" s="15">
        <v>1</v>
      </c>
      <c r="BQ1607">
        <v>0</v>
      </c>
      <c r="BR1607">
        <v>0</v>
      </c>
      <c r="BS1607" s="15">
        <v>0</v>
      </c>
      <c r="BT1607">
        <v>0</v>
      </c>
      <c r="BU1607">
        <v>0</v>
      </c>
      <c r="BV1607">
        <v>1</v>
      </c>
      <c r="BW1607">
        <v>1</v>
      </c>
      <c r="BX1607">
        <v>0</v>
      </c>
      <c r="BY1607">
        <v>0</v>
      </c>
      <c r="BZ1607">
        <v>0</v>
      </c>
      <c r="CA1607">
        <v>1</v>
      </c>
      <c r="CB1607">
        <v>1</v>
      </c>
      <c r="CC1607">
        <v>0</v>
      </c>
      <c r="CD1607">
        <v>1</v>
      </c>
      <c r="CE1607" s="15">
        <v>0</v>
      </c>
      <c r="CF1607">
        <v>0.29799999999999999</v>
      </c>
      <c r="CG1607">
        <v>254</v>
      </c>
      <c r="CH1607">
        <v>1</v>
      </c>
      <c r="CI1607">
        <v>0</v>
      </c>
      <c r="CJ1607">
        <v>27</v>
      </c>
      <c r="CK1607" s="28" t="s">
        <v>80</v>
      </c>
    </row>
    <row r="1608" spans="1:89" x14ac:dyDescent="0.35">
      <c r="A1608">
        <v>1607</v>
      </c>
      <c r="B1608">
        <v>102</v>
      </c>
      <c r="C1608" s="21" t="s">
        <v>271</v>
      </c>
      <c r="D1608" s="11">
        <v>4.0794277721678318</v>
      </c>
      <c r="E1608" s="12">
        <v>0.18462918473034429</v>
      </c>
      <c r="F1608" s="7">
        <v>22.095248798969362</v>
      </c>
      <c r="G1608" s="8">
        <v>0</v>
      </c>
      <c r="H1608" s="9">
        <v>0</v>
      </c>
      <c r="I1608" s="9">
        <v>1</v>
      </c>
      <c r="J1608" s="9">
        <v>0</v>
      </c>
      <c r="K1608" s="9">
        <v>0</v>
      </c>
      <c r="L1608" s="8">
        <v>42718</v>
      </c>
      <c r="M1608" s="9">
        <v>30</v>
      </c>
      <c r="N1608" s="9">
        <f t="shared" si="274"/>
        <v>42687</v>
      </c>
      <c r="O1608" s="9">
        <f t="shared" si="275"/>
        <v>24</v>
      </c>
      <c r="P1608" s="7">
        <f t="shared" si="272"/>
        <v>7.9170000000000007</v>
      </c>
      <c r="Q1608" s="7">
        <v>24.265000000000001</v>
      </c>
      <c r="R1608" s="9">
        <v>0</v>
      </c>
      <c r="S1608" s="9">
        <v>1</v>
      </c>
      <c r="T1608" s="9">
        <v>0</v>
      </c>
      <c r="U1608" s="9">
        <v>1</v>
      </c>
      <c r="V1608" s="9">
        <v>0</v>
      </c>
      <c r="W1608" s="25">
        <v>0</v>
      </c>
      <c r="X1608" s="9">
        <v>0</v>
      </c>
      <c r="Y1608" s="9">
        <v>1</v>
      </c>
      <c r="Z1608" s="25">
        <v>0</v>
      </c>
      <c r="AA1608" s="9">
        <v>0</v>
      </c>
      <c r="AB1608" s="25">
        <v>1</v>
      </c>
      <c r="AC1608" s="17">
        <v>1990</v>
      </c>
      <c r="AD1608" s="27">
        <v>0.23899999999999999</v>
      </c>
      <c r="AE1608" s="27">
        <v>0.28499999999999998</v>
      </c>
      <c r="AF1608" s="27">
        <v>0.28100000000000003</v>
      </c>
      <c r="AG1608" s="34">
        <v>0.19500000000000001</v>
      </c>
      <c r="AH1608" s="33">
        <v>0.6</v>
      </c>
      <c r="AI1608" s="15">
        <v>0.4</v>
      </c>
      <c r="AJ1608" s="27">
        <v>1</v>
      </c>
      <c r="AK1608" s="31">
        <v>0</v>
      </c>
      <c r="AL1608" s="30">
        <f t="shared" si="273"/>
        <v>0.65200000000000002</v>
      </c>
      <c r="AM1608" s="31">
        <v>0.34799999999999998</v>
      </c>
      <c r="AN1608">
        <v>0</v>
      </c>
      <c r="AO1608" s="15">
        <v>1</v>
      </c>
      <c r="AP1608">
        <v>0.65</v>
      </c>
      <c r="AQ1608" s="15">
        <v>0.35</v>
      </c>
      <c r="AR1608" s="15" t="s">
        <v>12</v>
      </c>
      <c r="AS1608">
        <v>0</v>
      </c>
      <c r="AT1608">
        <v>0</v>
      </c>
      <c r="AU1608">
        <v>0</v>
      </c>
      <c r="AV1608">
        <v>0</v>
      </c>
      <c r="AW1608">
        <v>0</v>
      </c>
      <c r="AX1608">
        <v>1</v>
      </c>
      <c r="AY1608" s="15">
        <v>0</v>
      </c>
      <c r="AZ1608">
        <v>0</v>
      </c>
      <c r="BA1608">
        <v>1</v>
      </c>
      <c r="BB1608" s="15">
        <v>0</v>
      </c>
      <c r="BC1608">
        <v>376</v>
      </c>
      <c r="BD1608">
        <v>83</v>
      </c>
      <c r="BE1608" s="21">
        <v>0.71</v>
      </c>
      <c r="BF1608" s="21">
        <v>37.773000000000003</v>
      </c>
      <c r="BG1608">
        <v>1</v>
      </c>
      <c r="BH1608">
        <v>0</v>
      </c>
      <c r="BI1608">
        <v>0</v>
      </c>
      <c r="BJ1608">
        <v>0</v>
      </c>
      <c r="BK1608">
        <v>0</v>
      </c>
      <c r="BL1608" s="15">
        <v>0</v>
      </c>
      <c r="BM1608">
        <v>0</v>
      </c>
      <c r="BN1608">
        <v>0</v>
      </c>
      <c r="BO1608">
        <v>0</v>
      </c>
      <c r="BP1608" s="15">
        <v>1</v>
      </c>
      <c r="BQ1608">
        <v>0</v>
      </c>
      <c r="BR1608">
        <v>0</v>
      </c>
      <c r="BS1608" s="15">
        <v>0</v>
      </c>
      <c r="BT1608">
        <v>0</v>
      </c>
      <c r="BU1608">
        <v>0</v>
      </c>
      <c r="BV1608">
        <v>1</v>
      </c>
      <c r="BW1608">
        <v>1</v>
      </c>
      <c r="BX1608">
        <v>0</v>
      </c>
      <c r="BY1608">
        <v>0</v>
      </c>
      <c r="BZ1608">
        <v>0</v>
      </c>
      <c r="CA1608">
        <v>1</v>
      </c>
      <c r="CB1608">
        <v>1</v>
      </c>
      <c r="CC1608">
        <v>0</v>
      </c>
      <c r="CD1608">
        <v>1</v>
      </c>
      <c r="CE1608" s="15">
        <v>0</v>
      </c>
      <c r="CF1608">
        <v>0.29799999999999999</v>
      </c>
      <c r="CG1608">
        <v>254</v>
      </c>
      <c r="CH1608">
        <v>1</v>
      </c>
      <c r="CI1608">
        <v>0</v>
      </c>
      <c r="CJ1608">
        <v>27</v>
      </c>
      <c r="CK1608" s="28" t="s">
        <v>80</v>
      </c>
    </row>
    <row r="1609" spans="1:89" x14ac:dyDescent="0.35">
      <c r="A1609">
        <v>1608</v>
      </c>
      <c r="B1609">
        <v>102</v>
      </c>
      <c r="C1609" s="21" t="s">
        <v>271</v>
      </c>
      <c r="D1609" s="11">
        <v>3.3306254385131679</v>
      </c>
      <c r="E1609" s="12">
        <v>0.87226960419873389</v>
      </c>
      <c r="F1609" s="7">
        <v>3.818344033176162</v>
      </c>
      <c r="G1609" s="8">
        <v>0</v>
      </c>
      <c r="H1609" s="9">
        <v>0</v>
      </c>
      <c r="I1609" s="9">
        <v>1</v>
      </c>
      <c r="J1609" s="9">
        <v>0</v>
      </c>
      <c r="K1609" s="9">
        <v>0</v>
      </c>
      <c r="L1609" s="8">
        <v>38009</v>
      </c>
      <c r="M1609" s="9">
        <v>30</v>
      </c>
      <c r="N1609" s="9">
        <f t="shared" si="274"/>
        <v>37978</v>
      </c>
      <c r="O1609" s="9">
        <f t="shared" si="275"/>
        <v>24</v>
      </c>
      <c r="P1609" s="7">
        <f t="shared" si="272"/>
        <v>6.1150000000000002</v>
      </c>
      <c r="Q1609" s="7">
        <v>25.26</v>
      </c>
      <c r="R1609" s="9">
        <v>0</v>
      </c>
      <c r="S1609" s="9">
        <v>1</v>
      </c>
      <c r="T1609" s="9">
        <v>0</v>
      </c>
      <c r="U1609" s="9">
        <v>1</v>
      </c>
      <c r="V1609" s="9">
        <v>0</v>
      </c>
      <c r="W1609" s="25">
        <v>0</v>
      </c>
      <c r="X1609" s="9">
        <v>0</v>
      </c>
      <c r="Y1609" s="9">
        <v>1</v>
      </c>
      <c r="Z1609" s="25">
        <v>0</v>
      </c>
      <c r="AA1609" s="9">
        <v>0</v>
      </c>
      <c r="AB1609" s="25">
        <v>1</v>
      </c>
      <c r="AC1609" s="17">
        <v>1983</v>
      </c>
      <c r="AD1609" s="27">
        <v>0.32600000000000001</v>
      </c>
      <c r="AE1609" s="27">
        <v>0.34699999999999998</v>
      </c>
      <c r="AF1609" s="27">
        <v>0.21299999999999999</v>
      </c>
      <c r="AG1609" s="34">
        <v>0.114</v>
      </c>
      <c r="AH1609" s="33">
        <v>0.6</v>
      </c>
      <c r="AI1609" s="15">
        <v>0.4</v>
      </c>
      <c r="AJ1609" s="27">
        <v>1</v>
      </c>
      <c r="AK1609" s="31">
        <v>0</v>
      </c>
      <c r="AL1609" s="30">
        <f t="shared" si="273"/>
        <v>0.77600000000000002</v>
      </c>
      <c r="AM1609" s="31">
        <v>0.224</v>
      </c>
      <c r="AN1609">
        <v>0</v>
      </c>
      <c r="AO1609" s="15">
        <v>1</v>
      </c>
      <c r="AP1609">
        <v>0.65</v>
      </c>
      <c r="AQ1609" s="15">
        <v>0.35</v>
      </c>
      <c r="AR1609" s="15" t="s">
        <v>12</v>
      </c>
      <c r="AS1609">
        <v>0</v>
      </c>
      <c r="AT1609">
        <v>0</v>
      </c>
      <c r="AU1609">
        <v>0</v>
      </c>
      <c r="AV1609">
        <v>0</v>
      </c>
      <c r="AW1609">
        <v>0</v>
      </c>
      <c r="AX1609">
        <v>1</v>
      </c>
      <c r="AY1609" s="15">
        <v>0</v>
      </c>
      <c r="AZ1609">
        <v>0</v>
      </c>
      <c r="BA1609">
        <v>1</v>
      </c>
      <c r="BB1609" s="15">
        <v>0</v>
      </c>
      <c r="BC1609">
        <v>329</v>
      </c>
      <c r="BD1609">
        <v>27</v>
      </c>
      <c r="BE1609" s="21">
        <v>0.67300000000000004</v>
      </c>
      <c r="BF1609" s="21">
        <v>37.152500000000003</v>
      </c>
      <c r="BG1609">
        <v>1</v>
      </c>
      <c r="BH1609">
        <v>0</v>
      </c>
      <c r="BI1609">
        <v>0</v>
      </c>
      <c r="BJ1609">
        <v>0</v>
      </c>
      <c r="BK1609">
        <v>0</v>
      </c>
      <c r="BL1609" s="15">
        <v>0</v>
      </c>
      <c r="BM1609">
        <v>0</v>
      </c>
      <c r="BN1609">
        <v>0</v>
      </c>
      <c r="BO1609">
        <v>0</v>
      </c>
      <c r="BP1609" s="15">
        <v>1</v>
      </c>
      <c r="BQ1609">
        <v>0</v>
      </c>
      <c r="BR1609">
        <v>0</v>
      </c>
      <c r="BS1609" s="15">
        <v>0</v>
      </c>
      <c r="BT1609">
        <v>0</v>
      </c>
      <c r="BU1609">
        <v>0</v>
      </c>
      <c r="BV1609">
        <v>1</v>
      </c>
      <c r="BW1609">
        <v>1</v>
      </c>
      <c r="BX1609">
        <v>0</v>
      </c>
      <c r="BY1609">
        <v>0</v>
      </c>
      <c r="BZ1609">
        <v>0</v>
      </c>
      <c r="CA1609">
        <v>1</v>
      </c>
      <c r="CB1609">
        <v>1</v>
      </c>
      <c r="CC1609">
        <v>0</v>
      </c>
      <c r="CD1609">
        <v>1</v>
      </c>
      <c r="CE1609" s="15">
        <v>0</v>
      </c>
      <c r="CF1609">
        <v>0.29799999999999999</v>
      </c>
      <c r="CG1609">
        <v>254</v>
      </c>
      <c r="CH1609">
        <v>1</v>
      </c>
      <c r="CI1609">
        <v>0</v>
      </c>
      <c r="CJ1609">
        <v>27</v>
      </c>
      <c r="CK1609" s="28" t="s">
        <v>80</v>
      </c>
    </row>
    <row r="1610" spans="1:89" x14ac:dyDescent="0.35">
      <c r="A1610">
        <v>1609</v>
      </c>
      <c r="B1610">
        <v>102</v>
      </c>
      <c r="C1610" s="21" t="s">
        <v>271</v>
      </c>
      <c r="D1610" s="11">
        <v>3.0793646026850752</v>
      </c>
      <c r="E1610" s="12">
        <v>0.41596200569710318</v>
      </c>
      <c r="F1610" s="7">
        <v>7.4029948901809517</v>
      </c>
      <c r="G1610" s="8">
        <v>0</v>
      </c>
      <c r="H1610" s="9">
        <v>0</v>
      </c>
      <c r="I1610" s="9">
        <v>1</v>
      </c>
      <c r="J1610" s="9">
        <v>0</v>
      </c>
      <c r="K1610" s="9">
        <v>0</v>
      </c>
      <c r="L1610" s="8">
        <v>38009</v>
      </c>
      <c r="M1610" s="9">
        <v>30</v>
      </c>
      <c r="N1610" s="9">
        <f t="shared" si="274"/>
        <v>37978</v>
      </c>
      <c r="O1610" s="9">
        <f t="shared" si="275"/>
        <v>24</v>
      </c>
      <c r="P1610" s="7">
        <f t="shared" si="272"/>
        <v>6.1150000000000002</v>
      </c>
      <c r="Q1610" s="7">
        <v>25.26</v>
      </c>
      <c r="R1610" s="9">
        <v>0</v>
      </c>
      <c r="S1610" s="9">
        <v>1</v>
      </c>
      <c r="T1610" s="9">
        <v>0</v>
      </c>
      <c r="U1610" s="9">
        <v>1</v>
      </c>
      <c r="V1610" s="9">
        <v>0</v>
      </c>
      <c r="W1610" s="25">
        <v>0</v>
      </c>
      <c r="X1610" s="9">
        <v>0</v>
      </c>
      <c r="Y1610" s="9">
        <v>1</v>
      </c>
      <c r="Z1610" s="25">
        <v>0</v>
      </c>
      <c r="AA1610" s="9">
        <v>0</v>
      </c>
      <c r="AB1610" s="25">
        <v>1</v>
      </c>
      <c r="AC1610" s="17">
        <v>1983</v>
      </c>
      <c r="AD1610" s="27">
        <v>0.32600000000000001</v>
      </c>
      <c r="AE1610" s="27">
        <v>0.34699999999999998</v>
      </c>
      <c r="AF1610" s="27">
        <v>0.21299999999999999</v>
      </c>
      <c r="AG1610" s="34">
        <v>0.114</v>
      </c>
      <c r="AH1610" s="33">
        <v>0.6</v>
      </c>
      <c r="AI1610" s="15">
        <v>0.4</v>
      </c>
      <c r="AJ1610" s="27">
        <v>1</v>
      </c>
      <c r="AK1610" s="31">
        <v>0</v>
      </c>
      <c r="AL1610" s="30">
        <f t="shared" si="273"/>
        <v>0.77600000000000002</v>
      </c>
      <c r="AM1610" s="31">
        <v>0.224</v>
      </c>
      <c r="AN1610">
        <v>0</v>
      </c>
      <c r="AO1610" s="15">
        <v>1</v>
      </c>
      <c r="AP1610">
        <v>0.65</v>
      </c>
      <c r="AQ1610" s="15">
        <v>0.35</v>
      </c>
      <c r="AR1610" s="15" t="s">
        <v>12</v>
      </c>
      <c r="AS1610">
        <v>0</v>
      </c>
      <c r="AT1610">
        <v>0</v>
      </c>
      <c r="AU1610">
        <v>0</v>
      </c>
      <c r="AV1610">
        <v>0</v>
      </c>
      <c r="AW1610">
        <v>0</v>
      </c>
      <c r="AX1610">
        <v>1</v>
      </c>
      <c r="AY1610" s="15">
        <v>0</v>
      </c>
      <c r="AZ1610">
        <v>0</v>
      </c>
      <c r="BA1610">
        <v>1</v>
      </c>
      <c r="BB1610" s="15">
        <v>0</v>
      </c>
      <c r="BC1610">
        <v>329</v>
      </c>
      <c r="BD1610">
        <v>27</v>
      </c>
      <c r="BE1610" s="21">
        <v>0.67300000000000004</v>
      </c>
      <c r="BF1610" s="21">
        <v>37.152500000000003</v>
      </c>
      <c r="BG1610">
        <v>1</v>
      </c>
      <c r="BH1610">
        <v>0</v>
      </c>
      <c r="BI1610">
        <v>0</v>
      </c>
      <c r="BJ1610">
        <v>0</v>
      </c>
      <c r="BK1610">
        <v>0</v>
      </c>
      <c r="BL1610" s="15">
        <v>0</v>
      </c>
      <c r="BM1610">
        <v>0</v>
      </c>
      <c r="BN1610">
        <v>0</v>
      </c>
      <c r="BO1610">
        <v>0</v>
      </c>
      <c r="BP1610" s="15">
        <v>1</v>
      </c>
      <c r="BQ1610">
        <v>0</v>
      </c>
      <c r="BR1610">
        <v>0</v>
      </c>
      <c r="BS1610" s="15">
        <v>0</v>
      </c>
      <c r="BT1610">
        <v>0</v>
      </c>
      <c r="BU1610">
        <v>0</v>
      </c>
      <c r="BV1610">
        <v>1</v>
      </c>
      <c r="BW1610">
        <v>1</v>
      </c>
      <c r="BX1610">
        <v>0</v>
      </c>
      <c r="BY1610">
        <v>0</v>
      </c>
      <c r="BZ1610">
        <v>0</v>
      </c>
      <c r="CA1610">
        <v>1</v>
      </c>
      <c r="CB1610">
        <v>1</v>
      </c>
      <c r="CC1610">
        <v>0</v>
      </c>
      <c r="CD1610">
        <v>1</v>
      </c>
      <c r="CE1610" s="15">
        <v>0</v>
      </c>
      <c r="CF1610">
        <v>0.29799999999999999</v>
      </c>
      <c r="CG1610">
        <v>254</v>
      </c>
      <c r="CH1610">
        <v>1</v>
      </c>
      <c r="CI1610">
        <v>0</v>
      </c>
      <c r="CJ1610">
        <v>27</v>
      </c>
      <c r="CK1610" s="28" t="s">
        <v>80</v>
      </c>
    </row>
    <row r="1611" spans="1:89" x14ac:dyDescent="0.35">
      <c r="A1611">
        <v>1610</v>
      </c>
      <c r="B1611">
        <v>102</v>
      </c>
      <c r="C1611" s="21" t="s">
        <v>271</v>
      </c>
      <c r="D1611" s="11">
        <v>3.8029468817579959</v>
      </c>
      <c r="E1611" s="12">
        <v>0.2426902683360134</v>
      </c>
      <c r="F1611" s="7">
        <v>15.66996034835925</v>
      </c>
      <c r="G1611" s="8">
        <v>0</v>
      </c>
      <c r="H1611" s="9">
        <v>0</v>
      </c>
      <c r="I1611" s="9">
        <v>1</v>
      </c>
      <c r="J1611" s="9">
        <v>0</v>
      </c>
      <c r="K1611" s="9">
        <v>0</v>
      </c>
      <c r="L1611" s="8">
        <v>38009</v>
      </c>
      <c r="M1611" s="9">
        <v>30</v>
      </c>
      <c r="N1611" s="9">
        <f t="shared" si="274"/>
        <v>37978</v>
      </c>
      <c r="O1611" s="9">
        <f t="shared" si="275"/>
        <v>24</v>
      </c>
      <c r="P1611" s="7">
        <f t="shared" si="272"/>
        <v>6.1150000000000002</v>
      </c>
      <c r="Q1611" s="7">
        <v>25.26</v>
      </c>
      <c r="R1611" s="9">
        <v>0</v>
      </c>
      <c r="S1611" s="9">
        <v>1</v>
      </c>
      <c r="T1611" s="9">
        <v>0</v>
      </c>
      <c r="U1611" s="9">
        <v>1</v>
      </c>
      <c r="V1611" s="9">
        <v>0</v>
      </c>
      <c r="W1611" s="25">
        <v>0</v>
      </c>
      <c r="X1611" s="9">
        <v>0</v>
      </c>
      <c r="Y1611" s="9">
        <v>1</v>
      </c>
      <c r="Z1611" s="25">
        <v>0</v>
      </c>
      <c r="AA1611" s="9">
        <v>0</v>
      </c>
      <c r="AB1611" s="25">
        <v>1</v>
      </c>
      <c r="AC1611" s="17">
        <v>1983</v>
      </c>
      <c r="AD1611" s="27">
        <v>0.32600000000000001</v>
      </c>
      <c r="AE1611" s="27">
        <v>0.34699999999999998</v>
      </c>
      <c r="AF1611" s="27">
        <v>0.21299999999999999</v>
      </c>
      <c r="AG1611" s="34">
        <v>0.114</v>
      </c>
      <c r="AH1611" s="33">
        <v>0.6</v>
      </c>
      <c r="AI1611" s="15">
        <v>0.4</v>
      </c>
      <c r="AJ1611" s="27">
        <v>1</v>
      </c>
      <c r="AK1611" s="31">
        <v>0</v>
      </c>
      <c r="AL1611" s="30">
        <f t="shared" si="273"/>
        <v>0.77600000000000002</v>
      </c>
      <c r="AM1611" s="31">
        <v>0.224</v>
      </c>
      <c r="AN1611">
        <v>0</v>
      </c>
      <c r="AO1611" s="15">
        <v>1</v>
      </c>
      <c r="AP1611">
        <v>0.65</v>
      </c>
      <c r="AQ1611" s="15">
        <v>0.35</v>
      </c>
      <c r="AR1611" s="15" t="s">
        <v>12</v>
      </c>
      <c r="AS1611">
        <v>0</v>
      </c>
      <c r="AT1611">
        <v>0</v>
      </c>
      <c r="AU1611">
        <v>0</v>
      </c>
      <c r="AV1611">
        <v>0</v>
      </c>
      <c r="AW1611">
        <v>0</v>
      </c>
      <c r="AX1611">
        <v>1</v>
      </c>
      <c r="AY1611" s="15">
        <v>0</v>
      </c>
      <c r="AZ1611">
        <v>0</v>
      </c>
      <c r="BA1611">
        <v>1</v>
      </c>
      <c r="BB1611" s="15">
        <v>0</v>
      </c>
      <c r="BC1611">
        <v>329</v>
      </c>
      <c r="BD1611">
        <v>27</v>
      </c>
      <c r="BE1611" s="21">
        <v>0.67300000000000004</v>
      </c>
      <c r="BF1611" s="21">
        <v>37.152500000000003</v>
      </c>
      <c r="BG1611">
        <v>1</v>
      </c>
      <c r="BH1611">
        <v>0</v>
      </c>
      <c r="BI1611">
        <v>0</v>
      </c>
      <c r="BJ1611">
        <v>0</v>
      </c>
      <c r="BK1611">
        <v>0</v>
      </c>
      <c r="BL1611" s="15">
        <v>0</v>
      </c>
      <c r="BM1611">
        <v>0</v>
      </c>
      <c r="BN1611">
        <v>0</v>
      </c>
      <c r="BO1611">
        <v>0</v>
      </c>
      <c r="BP1611" s="15">
        <v>1</v>
      </c>
      <c r="BQ1611">
        <v>0</v>
      </c>
      <c r="BR1611">
        <v>0</v>
      </c>
      <c r="BS1611" s="15">
        <v>0</v>
      </c>
      <c r="BT1611">
        <v>0</v>
      </c>
      <c r="BU1611">
        <v>0</v>
      </c>
      <c r="BV1611">
        <v>1</v>
      </c>
      <c r="BW1611">
        <v>1</v>
      </c>
      <c r="BX1611">
        <v>0</v>
      </c>
      <c r="BY1611">
        <v>0</v>
      </c>
      <c r="BZ1611">
        <v>0</v>
      </c>
      <c r="CA1611">
        <v>1</v>
      </c>
      <c r="CB1611">
        <v>1</v>
      </c>
      <c r="CC1611">
        <v>0</v>
      </c>
      <c r="CD1611">
        <v>1</v>
      </c>
      <c r="CE1611" s="15">
        <v>0</v>
      </c>
      <c r="CF1611">
        <v>0.29799999999999999</v>
      </c>
      <c r="CG1611">
        <v>254</v>
      </c>
      <c r="CH1611">
        <v>1</v>
      </c>
      <c r="CI1611">
        <v>0</v>
      </c>
      <c r="CJ1611">
        <v>27</v>
      </c>
      <c r="CK1611" s="28" t="s">
        <v>80</v>
      </c>
    </row>
    <row r="1612" spans="1:89" x14ac:dyDescent="0.35">
      <c r="A1612">
        <v>1611</v>
      </c>
      <c r="B1612">
        <v>102</v>
      </c>
      <c r="C1612" s="21" t="s">
        <v>271</v>
      </c>
      <c r="D1612" s="11">
        <v>3.7137289336648172</v>
      </c>
      <c r="E1612" s="12">
        <v>1.025852907355735</v>
      </c>
      <c r="F1612" s="7">
        <v>3.620137845334396</v>
      </c>
      <c r="G1612" s="8">
        <v>0</v>
      </c>
      <c r="H1612" s="9">
        <v>0</v>
      </c>
      <c r="I1612" s="9">
        <v>1</v>
      </c>
      <c r="J1612" s="9">
        <v>0</v>
      </c>
      <c r="K1612" s="9">
        <v>0</v>
      </c>
      <c r="L1612" s="8">
        <v>42718</v>
      </c>
      <c r="M1612" s="9">
        <v>30</v>
      </c>
      <c r="N1612" s="9">
        <f t="shared" si="274"/>
        <v>42687</v>
      </c>
      <c r="O1612" s="9">
        <f t="shared" si="275"/>
        <v>24</v>
      </c>
      <c r="P1612" s="7">
        <f t="shared" si="272"/>
        <v>7.9170000000000007</v>
      </c>
      <c r="Q1612" s="7">
        <v>24.265000000000001</v>
      </c>
      <c r="R1612" s="9">
        <v>0</v>
      </c>
      <c r="S1612" s="9">
        <v>1</v>
      </c>
      <c r="T1612" s="9">
        <v>0</v>
      </c>
      <c r="U1612" s="9">
        <v>1</v>
      </c>
      <c r="V1612" s="9">
        <v>0</v>
      </c>
      <c r="W1612" s="25">
        <v>0</v>
      </c>
      <c r="X1612" s="9">
        <v>0</v>
      </c>
      <c r="Y1612" s="9">
        <v>1</v>
      </c>
      <c r="Z1612" s="25">
        <v>0</v>
      </c>
      <c r="AA1612" s="9">
        <v>0</v>
      </c>
      <c r="AB1612" s="25">
        <v>1</v>
      </c>
      <c r="AC1612" s="17">
        <v>1990</v>
      </c>
      <c r="AD1612" s="27">
        <v>0.23899999999999999</v>
      </c>
      <c r="AE1612" s="27">
        <v>0.28499999999999998</v>
      </c>
      <c r="AF1612" s="27">
        <v>0.28100000000000003</v>
      </c>
      <c r="AG1612" s="34">
        <v>0.19500000000000001</v>
      </c>
      <c r="AH1612" s="33">
        <v>0.6</v>
      </c>
      <c r="AI1612" s="15">
        <v>0.4</v>
      </c>
      <c r="AJ1612" s="27">
        <v>1</v>
      </c>
      <c r="AK1612" s="31">
        <v>0</v>
      </c>
      <c r="AL1612" s="30">
        <f t="shared" si="273"/>
        <v>0.65200000000000002</v>
      </c>
      <c r="AM1612" s="31">
        <v>0.34799999999999998</v>
      </c>
      <c r="AN1612">
        <v>0</v>
      </c>
      <c r="AO1612" s="15">
        <v>1</v>
      </c>
      <c r="AP1612">
        <v>0.65</v>
      </c>
      <c r="AQ1612" s="15">
        <v>0.35</v>
      </c>
      <c r="AR1612" s="15" t="s">
        <v>12</v>
      </c>
      <c r="AS1612">
        <v>0</v>
      </c>
      <c r="AT1612">
        <v>0</v>
      </c>
      <c r="AU1612">
        <v>0</v>
      </c>
      <c r="AV1612">
        <v>0</v>
      </c>
      <c r="AW1612">
        <v>0</v>
      </c>
      <c r="AX1612">
        <v>1</v>
      </c>
      <c r="AY1612" s="15">
        <v>0</v>
      </c>
      <c r="AZ1612">
        <v>0</v>
      </c>
      <c r="BA1612">
        <v>1</v>
      </c>
      <c r="BB1612" s="15">
        <v>0</v>
      </c>
      <c r="BC1612">
        <v>376</v>
      </c>
      <c r="BD1612">
        <v>83</v>
      </c>
      <c r="BE1612" s="21">
        <v>0.71</v>
      </c>
      <c r="BF1612" s="21">
        <v>37.773000000000003</v>
      </c>
      <c r="BG1612">
        <v>1</v>
      </c>
      <c r="BH1612">
        <v>0</v>
      </c>
      <c r="BI1612">
        <v>0</v>
      </c>
      <c r="BJ1612">
        <v>0</v>
      </c>
      <c r="BK1612">
        <v>0</v>
      </c>
      <c r="BL1612" s="15">
        <v>0</v>
      </c>
      <c r="BM1612">
        <v>0</v>
      </c>
      <c r="BN1612">
        <v>0</v>
      </c>
      <c r="BO1612">
        <v>0</v>
      </c>
      <c r="BP1612" s="15">
        <v>1</v>
      </c>
      <c r="BQ1612">
        <v>0</v>
      </c>
      <c r="BR1612">
        <v>0</v>
      </c>
      <c r="BS1612" s="15">
        <v>0</v>
      </c>
      <c r="BT1612">
        <v>0</v>
      </c>
      <c r="BU1612">
        <v>0</v>
      </c>
      <c r="BV1612">
        <v>1</v>
      </c>
      <c r="BW1612">
        <v>1</v>
      </c>
      <c r="BX1612">
        <v>0</v>
      </c>
      <c r="BY1612">
        <v>0</v>
      </c>
      <c r="BZ1612">
        <v>0</v>
      </c>
      <c r="CA1612">
        <v>1</v>
      </c>
      <c r="CB1612">
        <v>1</v>
      </c>
      <c r="CC1612">
        <v>0</v>
      </c>
      <c r="CD1612">
        <v>1</v>
      </c>
      <c r="CE1612" s="15">
        <v>0</v>
      </c>
      <c r="CF1612">
        <v>0.29799999999999999</v>
      </c>
      <c r="CG1612">
        <v>254</v>
      </c>
      <c r="CH1612">
        <v>1</v>
      </c>
      <c r="CI1612">
        <v>0</v>
      </c>
      <c r="CJ1612">
        <v>27</v>
      </c>
      <c r="CK1612" s="28" t="s">
        <v>80</v>
      </c>
    </row>
    <row r="1613" spans="1:89" x14ac:dyDescent="0.35">
      <c r="A1613">
        <v>1612</v>
      </c>
      <c r="B1613">
        <v>102</v>
      </c>
      <c r="C1613" s="21" t="s">
        <v>271</v>
      </c>
      <c r="D1613" s="11">
        <v>3.624356406823281</v>
      </c>
      <c r="E1613" s="12">
        <v>0.33925197423682629</v>
      </c>
      <c r="F1613" s="7">
        <v>10.683376021544319</v>
      </c>
      <c r="G1613" s="8">
        <v>0</v>
      </c>
      <c r="H1613" s="9">
        <v>0</v>
      </c>
      <c r="I1613" s="9">
        <v>1</v>
      </c>
      <c r="J1613" s="9">
        <v>0</v>
      </c>
      <c r="K1613" s="9">
        <v>0</v>
      </c>
      <c r="L1613" s="8">
        <v>42718</v>
      </c>
      <c r="M1613" s="9">
        <v>30</v>
      </c>
      <c r="N1613" s="9">
        <f t="shared" si="274"/>
        <v>42687</v>
      </c>
      <c r="O1613" s="9">
        <f t="shared" si="275"/>
        <v>24</v>
      </c>
      <c r="P1613" s="7">
        <f t="shared" si="272"/>
        <v>7.9170000000000007</v>
      </c>
      <c r="Q1613" s="7">
        <v>24.265000000000001</v>
      </c>
      <c r="R1613" s="9">
        <v>0</v>
      </c>
      <c r="S1613" s="9">
        <v>1</v>
      </c>
      <c r="T1613" s="9">
        <v>0</v>
      </c>
      <c r="U1613" s="9">
        <v>1</v>
      </c>
      <c r="V1613" s="9">
        <v>0</v>
      </c>
      <c r="W1613" s="25">
        <v>0</v>
      </c>
      <c r="X1613" s="9">
        <v>0</v>
      </c>
      <c r="Y1613" s="9">
        <v>1</v>
      </c>
      <c r="Z1613" s="25">
        <v>0</v>
      </c>
      <c r="AA1613" s="9">
        <v>0</v>
      </c>
      <c r="AB1613" s="25">
        <v>1</v>
      </c>
      <c r="AC1613" s="17">
        <v>1990</v>
      </c>
      <c r="AD1613" s="27">
        <v>0.23899999999999999</v>
      </c>
      <c r="AE1613" s="27">
        <v>0.28499999999999998</v>
      </c>
      <c r="AF1613" s="27">
        <v>0.28100000000000003</v>
      </c>
      <c r="AG1613" s="34">
        <v>0.19500000000000001</v>
      </c>
      <c r="AH1613" s="33">
        <v>0.6</v>
      </c>
      <c r="AI1613" s="15">
        <v>0.4</v>
      </c>
      <c r="AJ1613" s="27">
        <v>1</v>
      </c>
      <c r="AK1613" s="31">
        <v>0</v>
      </c>
      <c r="AL1613" s="30">
        <f t="shared" si="273"/>
        <v>0.65200000000000002</v>
      </c>
      <c r="AM1613" s="31">
        <v>0.34799999999999998</v>
      </c>
      <c r="AN1613">
        <v>0</v>
      </c>
      <c r="AO1613" s="15">
        <v>1</v>
      </c>
      <c r="AP1613">
        <v>0.65</v>
      </c>
      <c r="AQ1613" s="15">
        <v>0.35</v>
      </c>
      <c r="AR1613" s="15" t="s">
        <v>12</v>
      </c>
      <c r="AS1613">
        <v>0</v>
      </c>
      <c r="AT1613">
        <v>0</v>
      </c>
      <c r="AU1613">
        <v>0</v>
      </c>
      <c r="AV1613">
        <v>0</v>
      </c>
      <c r="AW1613">
        <v>0</v>
      </c>
      <c r="AX1613">
        <v>1</v>
      </c>
      <c r="AY1613" s="15">
        <v>0</v>
      </c>
      <c r="AZ1613">
        <v>0</v>
      </c>
      <c r="BA1613">
        <v>1</v>
      </c>
      <c r="BB1613" s="15">
        <v>0</v>
      </c>
      <c r="BC1613">
        <v>376</v>
      </c>
      <c r="BD1613">
        <v>83</v>
      </c>
      <c r="BE1613" s="21">
        <v>0.71</v>
      </c>
      <c r="BF1613" s="21">
        <v>37.773000000000003</v>
      </c>
      <c r="BG1613">
        <v>1</v>
      </c>
      <c r="BH1613">
        <v>0</v>
      </c>
      <c r="BI1613">
        <v>0</v>
      </c>
      <c r="BJ1613">
        <v>0</v>
      </c>
      <c r="BK1613">
        <v>0</v>
      </c>
      <c r="BL1613" s="15">
        <v>0</v>
      </c>
      <c r="BM1613">
        <v>0</v>
      </c>
      <c r="BN1613">
        <v>0</v>
      </c>
      <c r="BO1613">
        <v>0</v>
      </c>
      <c r="BP1613" s="15">
        <v>1</v>
      </c>
      <c r="BQ1613">
        <v>0</v>
      </c>
      <c r="BR1613">
        <v>0</v>
      </c>
      <c r="BS1613" s="15">
        <v>0</v>
      </c>
      <c r="BT1613">
        <v>0</v>
      </c>
      <c r="BU1613">
        <v>0</v>
      </c>
      <c r="BV1613">
        <v>1</v>
      </c>
      <c r="BW1613">
        <v>1</v>
      </c>
      <c r="BX1613">
        <v>0</v>
      </c>
      <c r="BY1613">
        <v>0</v>
      </c>
      <c r="BZ1613">
        <v>0</v>
      </c>
      <c r="CA1613">
        <v>1</v>
      </c>
      <c r="CB1613">
        <v>1</v>
      </c>
      <c r="CC1613">
        <v>0</v>
      </c>
      <c r="CD1613">
        <v>1</v>
      </c>
      <c r="CE1613" s="15">
        <v>0</v>
      </c>
      <c r="CF1613">
        <v>0.29799999999999999</v>
      </c>
      <c r="CG1613">
        <v>254</v>
      </c>
      <c r="CH1613">
        <v>1</v>
      </c>
      <c r="CI1613">
        <v>0</v>
      </c>
      <c r="CJ1613">
        <v>27</v>
      </c>
      <c r="CK1613" s="28" t="s">
        <v>80</v>
      </c>
    </row>
    <row r="1614" spans="1:89" x14ac:dyDescent="0.35">
      <c r="A1614">
        <v>1613</v>
      </c>
      <c r="B1614">
        <v>102</v>
      </c>
      <c r="C1614" s="21" t="s">
        <v>271</v>
      </c>
      <c r="D1614" s="11">
        <v>4.2522344359378073</v>
      </c>
      <c r="E1614" s="12">
        <v>0.25765839985957412</v>
      </c>
      <c r="F1614" s="7">
        <v>16.503379817057429</v>
      </c>
      <c r="G1614" s="8">
        <v>0</v>
      </c>
      <c r="H1614" s="9">
        <v>0</v>
      </c>
      <c r="I1614" s="9">
        <v>1</v>
      </c>
      <c r="J1614" s="9">
        <v>0</v>
      </c>
      <c r="K1614" s="9">
        <v>0</v>
      </c>
      <c r="L1614" s="8">
        <v>42718</v>
      </c>
      <c r="M1614" s="9">
        <v>30</v>
      </c>
      <c r="N1614" s="9">
        <f t="shared" si="274"/>
        <v>42687</v>
      </c>
      <c r="O1614" s="9">
        <f t="shared" si="275"/>
        <v>24</v>
      </c>
      <c r="P1614" s="7">
        <f t="shared" si="272"/>
        <v>7.9170000000000007</v>
      </c>
      <c r="Q1614" s="7">
        <v>24.265000000000001</v>
      </c>
      <c r="R1614" s="9">
        <v>0</v>
      </c>
      <c r="S1614" s="9">
        <v>1</v>
      </c>
      <c r="T1614" s="9">
        <v>0</v>
      </c>
      <c r="U1614" s="9">
        <v>1</v>
      </c>
      <c r="V1614" s="9">
        <v>0</v>
      </c>
      <c r="W1614" s="25">
        <v>0</v>
      </c>
      <c r="X1614" s="9">
        <v>0</v>
      </c>
      <c r="Y1614" s="9">
        <v>1</v>
      </c>
      <c r="Z1614" s="25">
        <v>0</v>
      </c>
      <c r="AA1614" s="9">
        <v>0</v>
      </c>
      <c r="AB1614" s="25">
        <v>1</v>
      </c>
      <c r="AC1614" s="17">
        <v>1990</v>
      </c>
      <c r="AD1614" s="27">
        <v>0.23899999999999999</v>
      </c>
      <c r="AE1614" s="27">
        <v>0.28499999999999998</v>
      </c>
      <c r="AF1614" s="27">
        <v>0.28100000000000003</v>
      </c>
      <c r="AG1614" s="34">
        <v>0.19500000000000001</v>
      </c>
      <c r="AH1614" s="33">
        <v>0.6</v>
      </c>
      <c r="AI1614" s="15">
        <v>0.4</v>
      </c>
      <c r="AJ1614" s="27">
        <v>1</v>
      </c>
      <c r="AK1614" s="31">
        <v>0</v>
      </c>
      <c r="AL1614" s="30">
        <f t="shared" si="273"/>
        <v>0.65200000000000002</v>
      </c>
      <c r="AM1614" s="31">
        <v>0.34799999999999998</v>
      </c>
      <c r="AN1614">
        <v>0</v>
      </c>
      <c r="AO1614" s="15">
        <v>1</v>
      </c>
      <c r="AP1614">
        <v>0.65</v>
      </c>
      <c r="AQ1614" s="15">
        <v>0.35</v>
      </c>
      <c r="AR1614" s="15" t="s">
        <v>12</v>
      </c>
      <c r="AS1614">
        <v>0</v>
      </c>
      <c r="AT1614">
        <v>0</v>
      </c>
      <c r="AU1614">
        <v>0</v>
      </c>
      <c r="AV1614">
        <v>0</v>
      </c>
      <c r="AW1614">
        <v>0</v>
      </c>
      <c r="AX1614">
        <v>1</v>
      </c>
      <c r="AY1614" s="15">
        <v>0</v>
      </c>
      <c r="AZ1614">
        <v>0</v>
      </c>
      <c r="BA1614">
        <v>1</v>
      </c>
      <c r="BB1614" s="15">
        <v>0</v>
      </c>
      <c r="BC1614">
        <v>376</v>
      </c>
      <c r="BD1614">
        <v>83</v>
      </c>
      <c r="BE1614" s="21">
        <v>0.71</v>
      </c>
      <c r="BF1614" s="21">
        <v>37.773000000000003</v>
      </c>
      <c r="BG1614">
        <v>1</v>
      </c>
      <c r="BH1614">
        <v>0</v>
      </c>
      <c r="BI1614">
        <v>0</v>
      </c>
      <c r="BJ1614">
        <v>0</v>
      </c>
      <c r="BK1614">
        <v>0</v>
      </c>
      <c r="BL1614" s="15">
        <v>0</v>
      </c>
      <c r="BM1614">
        <v>0</v>
      </c>
      <c r="BN1614">
        <v>0</v>
      </c>
      <c r="BO1614">
        <v>0</v>
      </c>
      <c r="BP1614" s="15">
        <v>1</v>
      </c>
      <c r="BQ1614">
        <v>0</v>
      </c>
      <c r="BR1614">
        <v>0</v>
      </c>
      <c r="BS1614" s="15">
        <v>0</v>
      </c>
      <c r="BT1614">
        <v>0</v>
      </c>
      <c r="BU1614">
        <v>0</v>
      </c>
      <c r="BV1614">
        <v>1</v>
      </c>
      <c r="BW1614">
        <v>1</v>
      </c>
      <c r="BX1614">
        <v>0</v>
      </c>
      <c r="BY1614">
        <v>0</v>
      </c>
      <c r="BZ1614">
        <v>0</v>
      </c>
      <c r="CA1614">
        <v>1</v>
      </c>
      <c r="CB1614">
        <v>1</v>
      </c>
      <c r="CC1614">
        <v>0</v>
      </c>
      <c r="CD1614">
        <v>1</v>
      </c>
      <c r="CE1614" s="15">
        <v>0</v>
      </c>
      <c r="CF1614">
        <v>0.29799999999999999</v>
      </c>
      <c r="CG1614">
        <v>254</v>
      </c>
      <c r="CH1614">
        <v>1</v>
      </c>
      <c r="CI1614">
        <v>0</v>
      </c>
      <c r="CJ1614">
        <v>27</v>
      </c>
      <c r="CK1614" s="28" t="s">
        <v>80</v>
      </c>
    </row>
    <row r="1615" spans="1:89" x14ac:dyDescent="0.35">
      <c r="A1615">
        <v>1614</v>
      </c>
      <c r="B1615">
        <v>102</v>
      </c>
      <c r="C1615" s="21" t="s">
        <v>271</v>
      </c>
      <c r="D1615" s="11">
        <v>4.1762961352167949</v>
      </c>
      <c r="E1615" s="12">
        <v>0.78987865988931483</v>
      </c>
      <c r="F1615" s="7">
        <v>5.2872629016234169</v>
      </c>
      <c r="G1615" s="8">
        <v>0</v>
      </c>
      <c r="H1615" s="9">
        <v>0</v>
      </c>
      <c r="I1615" s="9">
        <v>1</v>
      </c>
      <c r="J1615" s="9">
        <v>0</v>
      </c>
      <c r="K1615" s="9">
        <v>0</v>
      </c>
      <c r="L1615" s="8">
        <v>37864</v>
      </c>
      <c r="M1615" s="9">
        <v>30</v>
      </c>
      <c r="N1615" s="9">
        <f t="shared" si="274"/>
        <v>37833</v>
      </c>
      <c r="O1615" s="9">
        <f t="shared" si="275"/>
        <v>24</v>
      </c>
      <c r="P1615" s="7">
        <f t="shared" si="272"/>
        <v>6.1150000000000002</v>
      </c>
      <c r="Q1615" s="7">
        <v>25.26</v>
      </c>
      <c r="R1615" s="9">
        <v>0</v>
      </c>
      <c r="S1615" s="9">
        <v>1</v>
      </c>
      <c r="T1615" s="9">
        <v>0</v>
      </c>
      <c r="U1615" s="9">
        <v>1</v>
      </c>
      <c r="V1615" s="9">
        <v>0</v>
      </c>
      <c r="W1615" s="25">
        <v>0</v>
      </c>
      <c r="X1615" s="9">
        <v>0</v>
      </c>
      <c r="Y1615" s="9">
        <v>1</v>
      </c>
      <c r="Z1615" s="25">
        <v>0</v>
      </c>
      <c r="AA1615" s="9">
        <v>0</v>
      </c>
      <c r="AB1615" s="25">
        <v>1</v>
      </c>
      <c r="AC1615" s="17">
        <v>1983</v>
      </c>
      <c r="AD1615" s="27">
        <v>0.32600000000000001</v>
      </c>
      <c r="AE1615" s="27">
        <v>0.34699999999999998</v>
      </c>
      <c r="AF1615" s="27">
        <v>0.21299999999999999</v>
      </c>
      <c r="AG1615" s="34">
        <v>0.114</v>
      </c>
      <c r="AH1615" s="33">
        <v>0.6</v>
      </c>
      <c r="AI1615" s="15">
        <v>0.4</v>
      </c>
      <c r="AJ1615" s="27">
        <v>1</v>
      </c>
      <c r="AK1615" s="31">
        <v>0</v>
      </c>
      <c r="AL1615" s="30">
        <f t="shared" si="273"/>
        <v>0.77600000000000002</v>
      </c>
      <c r="AM1615" s="31">
        <v>0.224</v>
      </c>
      <c r="AN1615">
        <v>0</v>
      </c>
      <c r="AO1615" s="15">
        <v>1</v>
      </c>
      <c r="AP1615">
        <v>0.65</v>
      </c>
      <c r="AQ1615" s="15">
        <v>0.35</v>
      </c>
      <c r="AR1615" s="15" t="s">
        <v>12</v>
      </c>
      <c r="AS1615">
        <v>0</v>
      </c>
      <c r="AT1615">
        <v>0</v>
      </c>
      <c r="AU1615">
        <v>0</v>
      </c>
      <c r="AV1615">
        <v>0</v>
      </c>
      <c r="AW1615">
        <v>0</v>
      </c>
      <c r="AX1615">
        <v>1</v>
      </c>
      <c r="AY1615" s="15">
        <v>0</v>
      </c>
      <c r="AZ1615">
        <v>0</v>
      </c>
      <c r="BA1615">
        <v>1</v>
      </c>
      <c r="BB1615" s="15">
        <v>0</v>
      </c>
      <c r="BC1615">
        <v>329</v>
      </c>
      <c r="BD1615">
        <v>27</v>
      </c>
      <c r="BE1615" s="21">
        <v>0.67300000000000004</v>
      </c>
      <c r="BF1615" s="21">
        <v>37.152500000000003</v>
      </c>
      <c r="BG1615">
        <v>1</v>
      </c>
      <c r="BH1615">
        <v>0</v>
      </c>
      <c r="BI1615">
        <v>0</v>
      </c>
      <c r="BJ1615">
        <v>0</v>
      </c>
      <c r="BK1615">
        <v>0</v>
      </c>
      <c r="BL1615" s="15">
        <v>0</v>
      </c>
      <c r="BM1615">
        <v>0</v>
      </c>
      <c r="BN1615">
        <v>0</v>
      </c>
      <c r="BO1615">
        <v>0</v>
      </c>
      <c r="BP1615" s="15">
        <v>1</v>
      </c>
      <c r="BQ1615">
        <v>0</v>
      </c>
      <c r="BR1615">
        <v>0</v>
      </c>
      <c r="BS1615" s="15">
        <v>0</v>
      </c>
      <c r="BT1615">
        <v>0</v>
      </c>
      <c r="BU1615">
        <v>0</v>
      </c>
      <c r="BV1615">
        <v>1</v>
      </c>
      <c r="BW1615">
        <v>1</v>
      </c>
      <c r="BX1615">
        <v>0</v>
      </c>
      <c r="BY1615">
        <v>0</v>
      </c>
      <c r="BZ1615">
        <v>0</v>
      </c>
      <c r="CA1615">
        <v>1</v>
      </c>
      <c r="CB1615">
        <v>0</v>
      </c>
      <c r="CC1615">
        <v>1</v>
      </c>
      <c r="CD1615">
        <v>1</v>
      </c>
      <c r="CE1615" s="15">
        <v>0</v>
      </c>
      <c r="CF1615">
        <v>0.29799999999999999</v>
      </c>
      <c r="CG1615">
        <v>254</v>
      </c>
      <c r="CH1615">
        <v>1</v>
      </c>
      <c r="CI1615">
        <v>0</v>
      </c>
      <c r="CJ1615">
        <v>27</v>
      </c>
      <c r="CK1615" s="28" t="s">
        <v>80</v>
      </c>
    </row>
    <row r="1616" spans="1:89" x14ac:dyDescent="0.35">
      <c r="A1616">
        <v>1615</v>
      </c>
      <c r="B1616">
        <v>102</v>
      </c>
      <c r="C1616" s="21" t="s">
        <v>271</v>
      </c>
      <c r="D1616" s="11">
        <v>3.813958115186789</v>
      </c>
      <c r="E1616" s="12">
        <v>0.26064269569777659</v>
      </c>
      <c r="F1616" s="7">
        <v>14.63289851640114</v>
      </c>
      <c r="G1616" s="8">
        <v>0</v>
      </c>
      <c r="H1616" s="9">
        <v>0</v>
      </c>
      <c r="I1616" s="9">
        <v>1</v>
      </c>
      <c r="J1616" s="9">
        <v>0</v>
      </c>
      <c r="K1616" s="9">
        <v>0</v>
      </c>
      <c r="L1616" s="8">
        <v>37864</v>
      </c>
      <c r="M1616" s="9">
        <v>30</v>
      </c>
      <c r="N1616" s="9">
        <f t="shared" si="274"/>
        <v>37833</v>
      </c>
      <c r="O1616" s="9">
        <f t="shared" si="275"/>
        <v>24</v>
      </c>
      <c r="P1616" s="7">
        <f t="shared" si="272"/>
        <v>6.1150000000000002</v>
      </c>
      <c r="Q1616" s="7">
        <v>25.26</v>
      </c>
      <c r="R1616" s="9">
        <v>0</v>
      </c>
      <c r="S1616" s="9">
        <v>1</v>
      </c>
      <c r="T1616" s="9">
        <v>0</v>
      </c>
      <c r="U1616" s="9">
        <v>1</v>
      </c>
      <c r="V1616" s="9">
        <v>0</v>
      </c>
      <c r="W1616" s="25">
        <v>0</v>
      </c>
      <c r="X1616" s="9">
        <v>0</v>
      </c>
      <c r="Y1616" s="9">
        <v>1</v>
      </c>
      <c r="Z1616" s="25">
        <v>0</v>
      </c>
      <c r="AA1616" s="9">
        <v>0</v>
      </c>
      <c r="AB1616" s="25">
        <v>1</v>
      </c>
      <c r="AC1616" s="17">
        <v>1983</v>
      </c>
      <c r="AD1616" s="27">
        <v>0.32600000000000001</v>
      </c>
      <c r="AE1616" s="27">
        <v>0.34699999999999998</v>
      </c>
      <c r="AF1616" s="27">
        <v>0.21299999999999999</v>
      </c>
      <c r="AG1616" s="34">
        <v>0.114</v>
      </c>
      <c r="AH1616" s="33">
        <v>0.6</v>
      </c>
      <c r="AI1616" s="15">
        <v>0.4</v>
      </c>
      <c r="AJ1616" s="27">
        <v>1</v>
      </c>
      <c r="AK1616" s="31">
        <v>0</v>
      </c>
      <c r="AL1616" s="30">
        <f t="shared" si="273"/>
        <v>0.77600000000000002</v>
      </c>
      <c r="AM1616" s="31">
        <v>0.224</v>
      </c>
      <c r="AN1616">
        <v>0</v>
      </c>
      <c r="AO1616" s="15">
        <v>1</v>
      </c>
      <c r="AP1616">
        <v>0.65</v>
      </c>
      <c r="AQ1616" s="15">
        <v>0.35</v>
      </c>
      <c r="AR1616" s="15" t="s">
        <v>12</v>
      </c>
      <c r="AS1616">
        <v>0</v>
      </c>
      <c r="AT1616">
        <v>0</v>
      </c>
      <c r="AU1616">
        <v>0</v>
      </c>
      <c r="AV1616">
        <v>0</v>
      </c>
      <c r="AW1616">
        <v>0</v>
      </c>
      <c r="AX1616">
        <v>1</v>
      </c>
      <c r="AY1616" s="15">
        <v>0</v>
      </c>
      <c r="AZ1616">
        <v>0</v>
      </c>
      <c r="BA1616">
        <v>1</v>
      </c>
      <c r="BB1616" s="15">
        <v>0</v>
      </c>
      <c r="BC1616">
        <v>329</v>
      </c>
      <c r="BD1616">
        <v>27</v>
      </c>
      <c r="BE1616" s="21">
        <v>0.67300000000000004</v>
      </c>
      <c r="BF1616" s="21">
        <v>37.152500000000003</v>
      </c>
      <c r="BG1616">
        <v>1</v>
      </c>
      <c r="BH1616">
        <v>0</v>
      </c>
      <c r="BI1616">
        <v>0</v>
      </c>
      <c r="BJ1616">
        <v>0</v>
      </c>
      <c r="BK1616">
        <v>0</v>
      </c>
      <c r="BL1616" s="15">
        <v>0</v>
      </c>
      <c r="BM1616">
        <v>0</v>
      </c>
      <c r="BN1616">
        <v>0</v>
      </c>
      <c r="BO1616">
        <v>0</v>
      </c>
      <c r="BP1616" s="15">
        <v>1</v>
      </c>
      <c r="BQ1616">
        <v>0</v>
      </c>
      <c r="BR1616">
        <v>0</v>
      </c>
      <c r="BS1616" s="15">
        <v>0</v>
      </c>
      <c r="BT1616">
        <v>0</v>
      </c>
      <c r="BU1616">
        <v>0</v>
      </c>
      <c r="BV1616">
        <v>1</v>
      </c>
      <c r="BW1616">
        <v>1</v>
      </c>
      <c r="BX1616">
        <v>0</v>
      </c>
      <c r="BY1616">
        <v>0</v>
      </c>
      <c r="BZ1616">
        <v>0</v>
      </c>
      <c r="CA1616">
        <v>1</v>
      </c>
      <c r="CB1616">
        <v>0</v>
      </c>
      <c r="CC1616">
        <v>1</v>
      </c>
      <c r="CD1616">
        <v>1</v>
      </c>
      <c r="CE1616" s="15">
        <v>0</v>
      </c>
      <c r="CF1616">
        <v>0.29799999999999999</v>
      </c>
      <c r="CG1616">
        <v>254</v>
      </c>
      <c r="CH1616">
        <v>1</v>
      </c>
      <c r="CI1616">
        <v>0</v>
      </c>
      <c r="CJ1616">
        <v>27</v>
      </c>
      <c r="CK1616" s="28" t="s">
        <v>80</v>
      </c>
    </row>
    <row r="1617" spans="1:89" x14ac:dyDescent="0.35">
      <c r="A1617">
        <v>1616</v>
      </c>
      <c r="B1617">
        <v>102</v>
      </c>
      <c r="C1617" s="21" t="s">
        <v>271</v>
      </c>
      <c r="D1617" s="11">
        <v>3.731164845888824</v>
      </c>
      <c r="E1617" s="12">
        <v>0.30622026231660732</v>
      </c>
      <c r="F1617" s="7">
        <v>12.184578569889339</v>
      </c>
      <c r="G1617" s="8">
        <v>0</v>
      </c>
      <c r="H1617" s="9">
        <v>0</v>
      </c>
      <c r="I1617" s="9">
        <v>1</v>
      </c>
      <c r="J1617" s="9">
        <v>0</v>
      </c>
      <c r="K1617" s="9">
        <v>0</v>
      </c>
      <c r="L1617" s="8">
        <v>37864</v>
      </c>
      <c r="M1617" s="9">
        <v>30</v>
      </c>
      <c r="N1617" s="9">
        <f t="shared" si="274"/>
        <v>37833</v>
      </c>
      <c r="O1617" s="9">
        <f t="shared" si="275"/>
        <v>24</v>
      </c>
      <c r="P1617" s="7">
        <f t="shared" si="272"/>
        <v>6.1150000000000002</v>
      </c>
      <c r="Q1617" s="7">
        <v>25.26</v>
      </c>
      <c r="R1617" s="9">
        <v>0</v>
      </c>
      <c r="S1617" s="9">
        <v>1</v>
      </c>
      <c r="T1617" s="9">
        <v>0</v>
      </c>
      <c r="U1617" s="9">
        <v>1</v>
      </c>
      <c r="V1617" s="9">
        <v>0</v>
      </c>
      <c r="W1617" s="25">
        <v>0</v>
      </c>
      <c r="X1617" s="9">
        <v>0</v>
      </c>
      <c r="Y1617" s="9">
        <v>1</v>
      </c>
      <c r="Z1617" s="25">
        <v>0</v>
      </c>
      <c r="AA1617" s="9">
        <v>0</v>
      </c>
      <c r="AB1617" s="25">
        <v>1</v>
      </c>
      <c r="AC1617" s="17">
        <v>1983</v>
      </c>
      <c r="AD1617" s="27">
        <v>0.32600000000000001</v>
      </c>
      <c r="AE1617" s="27">
        <v>0.34699999999999998</v>
      </c>
      <c r="AF1617" s="27">
        <v>0.21299999999999999</v>
      </c>
      <c r="AG1617" s="34">
        <v>0.114</v>
      </c>
      <c r="AH1617" s="33">
        <v>0.6</v>
      </c>
      <c r="AI1617" s="15">
        <v>0.4</v>
      </c>
      <c r="AJ1617" s="27">
        <v>1</v>
      </c>
      <c r="AK1617" s="31">
        <v>0</v>
      </c>
      <c r="AL1617" s="30">
        <f t="shared" si="273"/>
        <v>0.77600000000000002</v>
      </c>
      <c r="AM1617" s="31">
        <v>0.224</v>
      </c>
      <c r="AN1617">
        <v>0</v>
      </c>
      <c r="AO1617" s="15">
        <v>1</v>
      </c>
      <c r="AP1617">
        <v>0.65</v>
      </c>
      <c r="AQ1617" s="15">
        <v>0.35</v>
      </c>
      <c r="AR1617" s="15" t="s">
        <v>12</v>
      </c>
      <c r="AS1617">
        <v>0</v>
      </c>
      <c r="AT1617">
        <v>0</v>
      </c>
      <c r="AU1617">
        <v>0</v>
      </c>
      <c r="AV1617">
        <v>0</v>
      </c>
      <c r="AW1617">
        <v>0</v>
      </c>
      <c r="AX1617">
        <v>1</v>
      </c>
      <c r="AY1617" s="15">
        <v>0</v>
      </c>
      <c r="AZ1617">
        <v>0</v>
      </c>
      <c r="BA1617">
        <v>1</v>
      </c>
      <c r="BB1617" s="15">
        <v>0</v>
      </c>
      <c r="BC1617">
        <v>329</v>
      </c>
      <c r="BD1617">
        <v>27</v>
      </c>
      <c r="BE1617" s="21">
        <v>0.67300000000000004</v>
      </c>
      <c r="BF1617" s="21">
        <v>37.152500000000003</v>
      </c>
      <c r="BG1617">
        <v>1</v>
      </c>
      <c r="BH1617">
        <v>0</v>
      </c>
      <c r="BI1617">
        <v>0</v>
      </c>
      <c r="BJ1617">
        <v>0</v>
      </c>
      <c r="BK1617">
        <v>0</v>
      </c>
      <c r="BL1617" s="15">
        <v>0</v>
      </c>
      <c r="BM1617">
        <v>0</v>
      </c>
      <c r="BN1617">
        <v>0</v>
      </c>
      <c r="BO1617">
        <v>0</v>
      </c>
      <c r="BP1617" s="15">
        <v>1</v>
      </c>
      <c r="BQ1617">
        <v>0</v>
      </c>
      <c r="BR1617">
        <v>0</v>
      </c>
      <c r="BS1617" s="15">
        <v>0</v>
      </c>
      <c r="BT1617">
        <v>0</v>
      </c>
      <c r="BU1617">
        <v>0</v>
      </c>
      <c r="BV1617">
        <v>1</v>
      </c>
      <c r="BW1617">
        <v>1</v>
      </c>
      <c r="BX1617">
        <v>0</v>
      </c>
      <c r="BY1617">
        <v>0</v>
      </c>
      <c r="BZ1617">
        <v>0</v>
      </c>
      <c r="CA1617">
        <v>1</v>
      </c>
      <c r="CB1617">
        <v>0</v>
      </c>
      <c r="CC1617">
        <v>1</v>
      </c>
      <c r="CD1617">
        <v>1</v>
      </c>
      <c r="CE1617" s="15">
        <v>0</v>
      </c>
      <c r="CF1617">
        <v>0.29799999999999999</v>
      </c>
      <c r="CG1617">
        <v>254</v>
      </c>
      <c r="CH1617">
        <v>1</v>
      </c>
      <c r="CI1617">
        <v>0</v>
      </c>
      <c r="CJ1617">
        <v>27</v>
      </c>
      <c r="CK1617" s="28" t="s">
        <v>80</v>
      </c>
    </row>
    <row r="1618" spans="1:89" x14ac:dyDescent="0.35">
      <c r="A1618">
        <v>1617</v>
      </c>
      <c r="B1618">
        <v>102</v>
      </c>
      <c r="C1618" s="21" t="s">
        <v>271</v>
      </c>
      <c r="D1618" s="11">
        <v>4.0742123563830779</v>
      </c>
      <c r="E1618" s="12">
        <v>1.121270666645249</v>
      </c>
      <c r="F1618" s="7">
        <v>3.6335672354408342</v>
      </c>
      <c r="G1618" s="8">
        <v>0</v>
      </c>
      <c r="H1618" s="9">
        <v>0</v>
      </c>
      <c r="I1618" s="9">
        <v>1</v>
      </c>
      <c r="J1618" s="9">
        <v>0</v>
      </c>
      <c r="K1618" s="9">
        <v>0</v>
      </c>
      <c r="L1618" s="8">
        <v>42575</v>
      </c>
      <c r="M1618" s="9">
        <v>30</v>
      </c>
      <c r="N1618" s="9">
        <f t="shared" si="274"/>
        <v>42544</v>
      </c>
      <c r="O1618" s="9">
        <f t="shared" si="275"/>
        <v>24</v>
      </c>
      <c r="P1618" s="7">
        <f t="shared" si="272"/>
        <v>7.9170000000000007</v>
      </c>
      <c r="Q1618" s="7">
        <v>24.265000000000001</v>
      </c>
      <c r="R1618" s="9">
        <v>0</v>
      </c>
      <c r="S1618" s="9">
        <v>1</v>
      </c>
      <c r="T1618" s="9">
        <v>0</v>
      </c>
      <c r="U1618" s="9">
        <v>1</v>
      </c>
      <c r="V1618" s="9">
        <v>0</v>
      </c>
      <c r="W1618" s="25">
        <v>0</v>
      </c>
      <c r="X1618" s="9">
        <v>0</v>
      </c>
      <c r="Y1618" s="9">
        <v>1</v>
      </c>
      <c r="Z1618" s="25">
        <v>0</v>
      </c>
      <c r="AA1618" s="9">
        <v>0</v>
      </c>
      <c r="AB1618" s="25">
        <v>1</v>
      </c>
      <c r="AC1618" s="17">
        <v>1990</v>
      </c>
      <c r="AD1618" s="27">
        <v>0.23899999999999999</v>
      </c>
      <c r="AE1618" s="27">
        <v>0.28499999999999998</v>
      </c>
      <c r="AF1618" s="27">
        <v>0.28100000000000003</v>
      </c>
      <c r="AG1618" s="34">
        <v>0.19500000000000001</v>
      </c>
      <c r="AH1618" s="33">
        <v>0.6</v>
      </c>
      <c r="AI1618" s="15">
        <v>0.4</v>
      </c>
      <c r="AJ1618" s="27">
        <v>1</v>
      </c>
      <c r="AK1618" s="31">
        <v>0</v>
      </c>
      <c r="AL1618" s="30">
        <f t="shared" si="273"/>
        <v>0.65200000000000002</v>
      </c>
      <c r="AM1618" s="31">
        <v>0.34799999999999998</v>
      </c>
      <c r="AN1618">
        <v>0</v>
      </c>
      <c r="AO1618" s="15">
        <v>1</v>
      </c>
      <c r="AP1618">
        <v>0.65</v>
      </c>
      <c r="AQ1618" s="15">
        <v>0.35</v>
      </c>
      <c r="AR1618" s="15" t="s">
        <v>12</v>
      </c>
      <c r="AS1618">
        <v>0</v>
      </c>
      <c r="AT1618">
        <v>0</v>
      </c>
      <c r="AU1618">
        <v>0</v>
      </c>
      <c r="AV1618">
        <v>0</v>
      </c>
      <c r="AW1618">
        <v>0</v>
      </c>
      <c r="AX1618">
        <v>1</v>
      </c>
      <c r="AY1618" s="15">
        <v>0</v>
      </c>
      <c r="AZ1618">
        <v>0</v>
      </c>
      <c r="BA1618">
        <v>1</v>
      </c>
      <c r="BB1618" s="15">
        <v>0</v>
      </c>
      <c r="BC1618">
        <v>376</v>
      </c>
      <c r="BD1618">
        <v>83</v>
      </c>
      <c r="BE1618" s="21">
        <v>0.71</v>
      </c>
      <c r="BF1618" s="21">
        <v>37.773000000000003</v>
      </c>
      <c r="BG1618">
        <v>1</v>
      </c>
      <c r="BH1618">
        <v>0</v>
      </c>
      <c r="BI1618">
        <v>0</v>
      </c>
      <c r="BJ1618">
        <v>0</v>
      </c>
      <c r="BK1618">
        <v>0</v>
      </c>
      <c r="BL1618" s="15">
        <v>0</v>
      </c>
      <c r="BM1618">
        <v>0</v>
      </c>
      <c r="BN1618">
        <v>0</v>
      </c>
      <c r="BO1618">
        <v>0</v>
      </c>
      <c r="BP1618" s="15">
        <v>1</v>
      </c>
      <c r="BQ1618">
        <v>0</v>
      </c>
      <c r="BR1618">
        <v>0</v>
      </c>
      <c r="BS1618" s="15">
        <v>0</v>
      </c>
      <c r="BT1618">
        <v>0</v>
      </c>
      <c r="BU1618">
        <v>0</v>
      </c>
      <c r="BV1618">
        <v>1</v>
      </c>
      <c r="BW1618">
        <v>1</v>
      </c>
      <c r="BX1618">
        <v>0</v>
      </c>
      <c r="BY1618">
        <v>0</v>
      </c>
      <c r="BZ1618">
        <v>0</v>
      </c>
      <c r="CA1618">
        <v>1</v>
      </c>
      <c r="CB1618">
        <v>0</v>
      </c>
      <c r="CC1618">
        <v>1</v>
      </c>
      <c r="CD1618">
        <v>1</v>
      </c>
      <c r="CE1618" s="15">
        <v>0</v>
      </c>
      <c r="CF1618">
        <v>0.29799999999999999</v>
      </c>
      <c r="CG1618">
        <v>254</v>
      </c>
      <c r="CH1618">
        <v>1</v>
      </c>
      <c r="CI1618">
        <v>0</v>
      </c>
      <c r="CJ1618">
        <v>27</v>
      </c>
      <c r="CK1618" s="28" t="s">
        <v>80</v>
      </c>
    </row>
    <row r="1619" spans="1:89" x14ac:dyDescent="0.35">
      <c r="A1619">
        <v>1618</v>
      </c>
      <c r="B1619">
        <v>102</v>
      </c>
      <c r="C1619" s="21" t="s">
        <v>271</v>
      </c>
      <c r="D1619" s="11">
        <v>3.8525251260267619</v>
      </c>
      <c r="E1619" s="12">
        <v>0.32841243383054858</v>
      </c>
      <c r="F1619" s="7">
        <v>11.73075294711453</v>
      </c>
      <c r="G1619" s="8">
        <v>0</v>
      </c>
      <c r="H1619" s="9">
        <v>0</v>
      </c>
      <c r="I1619" s="9">
        <v>1</v>
      </c>
      <c r="J1619" s="9">
        <v>0</v>
      </c>
      <c r="K1619" s="9">
        <v>0</v>
      </c>
      <c r="L1619" s="8">
        <v>42575</v>
      </c>
      <c r="M1619" s="9">
        <v>30</v>
      </c>
      <c r="N1619" s="9">
        <f t="shared" si="274"/>
        <v>42544</v>
      </c>
      <c r="O1619" s="9">
        <f t="shared" si="275"/>
        <v>24</v>
      </c>
      <c r="P1619" s="7">
        <f t="shared" si="272"/>
        <v>7.9170000000000007</v>
      </c>
      <c r="Q1619" s="7">
        <v>24.265000000000001</v>
      </c>
      <c r="R1619" s="9">
        <v>0</v>
      </c>
      <c r="S1619" s="9">
        <v>1</v>
      </c>
      <c r="T1619" s="9">
        <v>0</v>
      </c>
      <c r="U1619" s="9">
        <v>1</v>
      </c>
      <c r="V1619" s="9">
        <v>0</v>
      </c>
      <c r="W1619" s="25">
        <v>0</v>
      </c>
      <c r="X1619" s="9">
        <v>0</v>
      </c>
      <c r="Y1619" s="9">
        <v>1</v>
      </c>
      <c r="Z1619" s="25">
        <v>0</v>
      </c>
      <c r="AA1619" s="9">
        <v>0</v>
      </c>
      <c r="AB1619" s="25">
        <v>1</v>
      </c>
      <c r="AC1619" s="17">
        <v>1990</v>
      </c>
      <c r="AD1619" s="27">
        <v>0.23899999999999999</v>
      </c>
      <c r="AE1619" s="27">
        <v>0.28499999999999998</v>
      </c>
      <c r="AF1619" s="27">
        <v>0.28100000000000003</v>
      </c>
      <c r="AG1619" s="34">
        <v>0.19500000000000001</v>
      </c>
      <c r="AH1619" s="33">
        <v>0.6</v>
      </c>
      <c r="AI1619" s="15">
        <v>0.4</v>
      </c>
      <c r="AJ1619" s="27">
        <v>1</v>
      </c>
      <c r="AK1619" s="31">
        <v>0</v>
      </c>
      <c r="AL1619" s="30">
        <f t="shared" si="273"/>
        <v>0.65200000000000002</v>
      </c>
      <c r="AM1619" s="31">
        <v>0.34799999999999998</v>
      </c>
      <c r="AN1619">
        <v>0</v>
      </c>
      <c r="AO1619" s="15">
        <v>1</v>
      </c>
      <c r="AP1619">
        <v>0.65</v>
      </c>
      <c r="AQ1619" s="15">
        <v>0.35</v>
      </c>
      <c r="AR1619" s="15" t="s">
        <v>12</v>
      </c>
      <c r="AS1619">
        <v>0</v>
      </c>
      <c r="AT1619">
        <v>0</v>
      </c>
      <c r="AU1619">
        <v>0</v>
      </c>
      <c r="AV1619">
        <v>0</v>
      </c>
      <c r="AW1619">
        <v>0</v>
      </c>
      <c r="AX1619">
        <v>1</v>
      </c>
      <c r="AY1619" s="15">
        <v>0</v>
      </c>
      <c r="AZ1619">
        <v>0</v>
      </c>
      <c r="BA1619">
        <v>1</v>
      </c>
      <c r="BB1619" s="15">
        <v>0</v>
      </c>
      <c r="BC1619">
        <v>376</v>
      </c>
      <c r="BD1619">
        <v>83</v>
      </c>
      <c r="BE1619" s="21">
        <v>0.71</v>
      </c>
      <c r="BF1619" s="21">
        <v>37.773000000000003</v>
      </c>
      <c r="BG1619">
        <v>1</v>
      </c>
      <c r="BH1619">
        <v>0</v>
      </c>
      <c r="BI1619">
        <v>0</v>
      </c>
      <c r="BJ1619">
        <v>0</v>
      </c>
      <c r="BK1619">
        <v>0</v>
      </c>
      <c r="BL1619" s="15">
        <v>0</v>
      </c>
      <c r="BM1619">
        <v>0</v>
      </c>
      <c r="BN1619">
        <v>0</v>
      </c>
      <c r="BO1619">
        <v>0</v>
      </c>
      <c r="BP1619" s="15">
        <v>1</v>
      </c>
      <c r="BQ1619">
        <v>0</v>
      </c>
      <c r="BR1619">
        <v>0</v>
      </c>
      <c r="BS1619" s="15">
        <v>0</v>
      </c>
      <c r="BT1619">
        <v>0</v>
      </c>
      <c r="BU1619">
        <v>0</v>
      </c>
      <c r="BV1619">
        <v>1</v>
      </c>
      <c r="BW1619">
        <v>1</v>
      </c>
      <c r="BX1619">
        <v>0</v>
      </c>
      <c r="BY1619">
        <v>0</v>
      </c>
      <c r="BZ1619">
        <v>0</v>
      </c>
      <c r="CA1619">
        <v>1</v>
      </c>
      <c r="CB1619">
        <v>0</v>
      </c>
      <c r="CC1619">
        <v>1</v>
      </c>
      <c r="CD1619">
        <v>1</v>
      </c>
      <c r="CE1619" s="15">
        <v>0</v>
      </c>
      <c r="CF1619">
        <v>0.29799999999999999</v>
      </c>
      <c r="CG1619">
        <v>254</v>
      </c>
      <c r="CH1619">
        <v>1</v>
      </c>
      <c r="CI1619">
        <v>0</v>
      </c>
      <c r="CJ1619">
        <v>27</v>
      </c>
      <c r="CK1619" s="28" t="s">
        <v>80</v>
      </c>
    </row>
    <row r="1620" spans="1:89" x14ac:dyDescent="0.35">
      <c r="A1620">
        <v>1619</v>
      </c>
      <c r="B1620">
        <v>102</v>
      </c>
      <c r="C1620" s="21" t="s">
        <v>271</v>
      </c>
      <c r="D1620" s="11">
        <v>4.5470876634828628</v>
      </c>
      <c r="E1620" s="12">
        <v>0.20546262637771581</v>
      </c>
      <c r="F1620" s="7">
        <v>22.13097215609249</v>
      </c>
      <c r="G1620" s="8">
        <v>0</v>
      </c>
      <c r="H1620" s="9">
        <v>0</v>
      </c>
      <c r="I1620" s="9">
        <v>1</v>
      </c>
      <c r="J1620" s="9">
        <v>0</v>
      </c>
      <c r="K1620" s="9">
        <v>0</v>
      </c>
      <c r="L1620" s="8">
        <v>42575</v>
      </c>
      <c r="M1620" s="9">
        <v>30</v>
      </c>
      <c r="N1620" s="9">
        <f t="shared" si="274"/>
        <v>42544</v>
      </c>
      <c r="O1620" s="9">
        <f t="shared" si="275"/>
        <v>24</v>
      </c>
      <c r="P1620" s="7">
        <f t="shared" si="272"/>
        <v>7.9170000000000007</v>
      </c>
      <c r="Q1620" s="7">
        <v>24.265000000000001</v>
      </c>
      <c r="R1620" s="9">
        <v>0</v>
      </c>
      <c r="S1620" s="9">
        <v>1</v>
      </c>
      <c r="T1620" s="9">
        <v>0</v>
      </c>
      <c r="U1620" s="9">
        <v>1</v>
      </c>
      <c r="V1620" s="9">
        <v>0</v>
      </c>
      <c r="W1620" s="25">
        <v>0</v>
      </c>
      <c r="X1620" s="9">
        <v>0</v>
      </c>
      <c r="Y1620" s="9">
        <v>1</v>
      </c>
      <c r="Z1620" s="25">
        <v>0</v>
      </c>
      <c r="AA1620" s="9">
        <v>0</v>
      </c>
      <c r="AB1620" s="25">
        <v>1</v>
      </c>
      <c r="AC1620" s="17">
        <v>1990</v>
      </c>
      <c r="AD1620" s="27">
        <v>0.23899999999999999</v>
      </c>
      <c r="AE1620" s="27">
        <v>0.28499999999999998</v>
      </c>
      <c r="AF1620" s="27">
        <v>0.28100000000000003</v>
      </c>
      <c r="AG1620" s="34">
        <v>0.19500000000000001</v>
      </c>
      <c r="AH1620" s="33">
        <v>0.6</v>
      </c>
      <c r="AI1620" s="15">
        <v>0.4</v>
      </c>
      <c r="AJ1620" s="27">
        <v>1</v>
      </c>
      <c r="AK1620" s="31">
        <v>0</v>
      </c>
      <c r="AL1620" s="30">
        <f t="shared" si="273"/>
        <v>0.65200000000000002</v>
      </c>
      <c r="AM1620" s="31">
        <v>0.34799999999999998</v>
      </c>
      <c r="AN1620">
        <v>0</v>
      </c>
      <c r="AO1620" s="15">
        <v>1</v>
      </c>
      <c r="AP1620">
        <v>0.65</v>
      </c>
      <c r="AQ1620" s="15">
        <v>0.35</v>
      </c>
      <c r="AR1620" s="15" t="s">
        <v>12</v>
      </c>
      <c r="AS1620">
        <v>0</v>
      </c>
      <c r="AT1620">
        <v>0</v>
      </c>
      <c r="AU1620">
        <v>0</v>
      </c>
      <c r="AV1620">
        <v>0</v>
      </c>
      <c r="AW1620">
        <v>0</v>
      </c>
      <c r="AX1620">
        <v>1</v>
      </c>
      <c r="AY1620" s="15">
        <v>0</v>
      </c>
      <c r="AZ1620">
        <v>0</v>
      </c>
      <c r="BA1620">
        <v>1</v>
      </c>
      <c r="BB1620" s="15">
        <v>0</v>
      </c>
      <c r="BC1620">
        <v>376</v>
      </c>
      <c r="BD1620">
        <v>83</v>
      </c>
      <c r="BE1620" s="21">
        <v>0.71</v>
      </c>
      <c r="BF1620" s="21">
        <v>37.773000000000003</v>
      </c>
      <c r="BG1620">
        <v>1</v>
      </c>
      <c r="BH1620">
        <v>0</v>
      </c>
      <c r="BI1620">
        <v>0</v>
      </c>
      <c r="BJ1620">
        <v>0</v>
      </c>
      <c r="BK1620">
        <v>0</v>
      </c>
      <c r="BL1620" s="15">
        <v>0</v>
      </c>
      <c r="BM1620">
        <v>0</v>
      </c>
      <c r="BN1620">
        <v>0</v>
      </c>
      <c r="BO1620">
        <v>0</v>
      </c>
      <c r="BP1620" s="15">
        <v>1</v>
      </c>
      <c r="BQ1620">
        <v>0</v>
      </c>
      <c r="BR1620">
        <v>0</v>
      </c>
      <c r="BS1620" s="15">
        <v>0</v>
      </c>
      <c r="BT1620">
        <v>0</v>
      </c>
      <c r="BU1620">
        <v>0</v>
      </c>
      <c r="BV1620">
        <v>1</v>
      </c>
      <c r="BW1620">
        <v>1</v>
      </c>
      <c r="BX1620">
        <v>0</v>
      </c>
      <c r="BY1620">
        <v>0</v>
      </c>
      <c r="BZ1620">
        <v>0</v>
      </c>
      <c r="CA1620">
        <v>1</v>
      </c>
      <c r="CB1620">
        <v>0</v>
      </c>
      <c r="CC1620">
        <v>1</v>
      </c>
      <c r="CD1620">
        <v>1</v>
      </c>
      <c r="CE1620" s="15">
        <v>0</v>
      </c>
      <c r="CF1620">
        <v>0.29799999999999999</v>
      </c>
      <c r="CG1620">
        <v>254</v>
      </c>
      <c r="CH1620">
        <v>1</v>
      </c>
      <c r="CI1620">
        <v>0</v>
      </c>
      <c r="CJ1620">
        <v>27</v>
      </c>
      <c r="CK1620" s="28" t="s">
        <v>80</v>
      </c>
    </row>
    <row r="1621" spans="1:89" x14ac:dyDescent="0.35">
      <c r="A1621">
        <v>1620</v>
      </c>
      <c r="B1621">
        <v>103</v>
      </c>
      <c r="C1621" s="21" t="s">
        <v>272</v>
      </c>
      <c r="D1621" s="11">
        <v>9.77</v>
      </c>
      <c r="E1621" s="12">
        <f t="shared" ref="E1621:E1628" si="276">D1621/F1621</f>
        <v>0.41345746931866273</v>
      </c>
      <c r="F1621" s="7">
        <v>23.63</v>
      </c>
      <c r="G1621" s="8">
        <v>1</v>
      </c>
      <c r="H1621" s="9">
        <v>0</v>
      </c>
      <c r="I1621" s="9">
        <v>0</v>
      </c>
      <c r="J1621" s="9">
        <v>0</v>
      </c>
      <c r="K1621" s="9">
        <v>0</v>
      </c>
      <c r="L1621" s="8">
        <v>1013</v>
      </c>
      <c r="M1621" s="9">
        <v>8</v>
      </c>
      <c r="N1621" s="9">
        <f t="shared" si="274"/>
        <v>1004</v>
      </c>
      <c r="O1621" s="9">
        <f t="shared" si="275"/>
        <v>8</v>
      </c>
      <c r="P1621" s="7">
        <v>10.659000000000001</v>
      </c>
      <c r="Q1621" s="7">
        <v>16.027000000000001</v>
      </c>
      <c r="R1621" s="9">
        <v>1</v>
      </c>
      <c r="S1621" s="9">
        <v>0</v>
      </c>
      <c r="T1621" s="9">
        <v>1</v>
      </c>
      <c r="U1621" s="9">
        <v>0</v>
      </c>
      <c r="V1621" s="9">
        <v>0</v>
      </c>
      <c r="W1621" s="25">
        <v>0</v>
      </c>
      <c r="X1621" s="9">
        <v>1</v>
      </c>
      <c r="Y1621" s="9">
        <v>0</v>
      </c>
      <c r="Z1621" s="25">
        <v>0</v>
      </c>
      <c r="AA1621" s="9">
        <v>1</v>
      </c>
      <c r="AB1621" s="25">
        <v>0</v>
      </c>
      <c r="AC1621" s="17">
        <v>1995</v>
      </c>
      <c r="AD1621" s="27">
        <v>0.11</v>
      </c>
      <c r="AE1621" s="27">
        <v>8.7300000000000003E-2</v>
      </c>
      <c r="AF1621" s="27">
        <v>0.2351</v>
      </c>
      <c r="AG1621" s="34">
        <f t="shared" ref="AG1621:AG1628" si="277">1-AF1621-AE1621-AD1621</f>
        <v>0.56759999999999999</v>
      </c>
      <c r="AH1621" s="33" t="s">
        <v>87</v>
      </c>
      <c r="AI1621" s="15" t="s">
        <v>87</v>
      </c>
      <c r="AJ1621" s="27">
        <v>1</v>
      </c>
      <c r="AK1621" s="31">
        <v>0</v>
      </c>
      <c r="AL1621" s="30" t="s">
        <v>87</v>
      </c>
      <c r="AM1621" s="31" t="s">
        <v>87</v>
      </c>
      <c r="AN1621">
        <v>0</v>
      </c>
      <c r="AO1621" s="15">
        <v>1</v>
      </c>
      <c r="AP1621">
        <v>0</v>
      </c>
      <c r="AQ1621" s="15">
        <v>1</v>
      </c>
      <c r="AR1621" s="15" t="s">
        <v>12</v>
      </c>
      <c r="AS1621">
        <v>0</v>
      </c>
      <c r="AT1621">
        <v>0</v>
      </c>
      <c r="AU1621">
        <v>0</v>
      </c>
      <c r="AV1621">
        <v>0</v>
      </c>
      <c r="AW1621">
        <v>0</v>
      </c>
      <c r="AX1621">
        <v>1</v>
      </c>
      <c r="AY1621" s="15">
        <v>0</v>
      </c>
      <c r="AZ1621">
        <v>0</v>
      </c>
      <c r="BA1621">
        <v>1</v>
      </c>
      <c r="BB1621" s="15">
        <v>0</v>
      </c>
      <c r="BC1621">
        <v>413</v>
      </c>
      <c r="BD1621">
        <v>337</v>
      </c>
      <c r="BE1621" s="56">
        <v>0.71</v>
      </c>
      <c r="BF1621" s="56">
        <f t="shared" ref="BF1621:BF1628" si="278">P1621+Q1621+6</f>
        <v>32.686</v>
      </c>
      <c r="BG1621">
        <v>1</v>
      </c>
      <c r="BH1621">
        <v>0</v>
      </c>
      <c r="BI1621">
        <v>0</v>
      </c>
      <c r="BJ1621">
        <v>0</v>
      </c>
      <c r="BK1621">
        <v>0</v>
      </c>
      <c r="BL1621" s="15">
        <v>0</v>
      </c>
      <c r="BM1621">
        <v>0</v>
      </c>
      <c r="BN1621">
        <v>0</v>
      </c>
      <c r="BO1621">
        <v>0</v>
      </c>
      <c r="BP1621" s="15">
        <v>1</v>
      </c>
      <c r="BQ1621">
        <v>0</v>
      </c>
      <c r="BR1621">
        <v>0</v>
      </c>
      <c r="BS1621" s="15">
        <v>0</v>
      </c>
      <c r="BT1621">
        <v>0</v>
      </c>
      <c r="BU1621">
        <v>0</v>
      </c>
      <c r="BV1621">
        <v>1</v>
      </c>
      <c r="BW1621">
        <v>1</v>
      </c>
      <c r="BX1621">
        <v>1</v>
      </c>
      <c r="BY1621">
        <v>0</v>
      </c>
      <c r="BZ1621">
        <v>0</v>
      </c>
      <c r="CA1621">
        <v>1</v>
      </c>
      <c r="CB1621">
        <v>0</v>
      </c>
      <c r="CC1621">
        <v>0</v>
      </c>
      <c r="CD1621">
        <v>0</v>
      </c>
      <c r="CE1621" s="15">
        <v>0</v>
      </c>
      <c r="CF1621">
        <v>0.29799999999999999</v>
      </c>
      <c r="CG1621">
        <v>301</v>
      </c>
      <c r="CH1621">
        <v>1</v>
      </c>
      <c r="CI1621">
        <v>0</v>
      </c>
      <c r="CJ1621">
        <v>19</v>
      </c>
      <c r="CK1621" s="28" t="s">
        <v>80</v>
      </c>
    </row>
    <row r="1622" spans="1:89" x14ac:dyDescent="0.35">
      <c r="A1622">
        <v>1621</v>
      </c>
      <c r="B1622">
        <v>103</v>
      </c>
      <c r="C1622" s="21" t="s">
        <v>272</v>
      </c>
      <c r="D1622" s="11">
        <v>8.51</v>
      </c>
      <c r="E1622" s="12">
        <f t="shared" si="276"/>
        <v>0.46861233480176212</v>
      </c>
      <c r="F1622" s="7">
        <v>18.16</v>
      </c>
      <c r="G1622" s="8">
        <v>1</v>
      </c>
      <c r="H1622" s="9">
        <v>0</v>
      </c>
      <c r="I1622" s="9">
        <v>0</v>
      </c>
      <c r="J1622" s="9">
        <v>0</v>
      </c>
      <c r="K1622" s="9">
        <v>0</v>
      </c>
      <c r="L1622" s="8">
        <v>1013</v>
      </c>
      <c r="M1622" s="9">
        <v>9</v>
      </c>
      <c r="N1622" s="9">
        <f t="shared" si="274"/>
        <v>1003</v>
      </c>
      <c r="O1622" s="9">
        <f t="shared" si="275"/>
        <v>8</v>
      </c>
      <c r="P1622" s="7">
        <v>10.659000000000001</v>
      </c>
      <c r="Q1622" s="7">
        <v>16.027000000000001</v>
      </c>
      <c r="R1622" s="9">
        <v>1</v>
      </c>
      <c r="S1622" s="9">
        <v>0</v>
      </c>
      <c r="T1622" s="9">
        <v>1</v>
      </c>
      <c r="U1622" s="9">
        <v>0</v>
      </c>
      <c r="V1622" s="9">
        <v>0</v>
      </c>
      <c r="W1622" s="25">
        <v>0</v>
      </c>
      <c r="X1622" s="9">
        <v>1</v>
      </c>
      <c r="Y1622" s="9">
        <v>0</v>
      </c>
      <c r="Z1622" s="25">
        <v>0</v>
      </c>
      <c r="AA1622" s="9">
        <v>1</v>
      </c>
      <c r="AB1622" s="25">
        <v>0</v>
      </c>
      <c r="AC1622" s="17">
        <v>1995</v>
      </c>
      <c r="AD1622" s="27">
        <v>0.11</v>
      </c>
      <c r="AE1622" s="27">
        <v>8.7300000000000003E-2</v>
      </c>
      <c r="AF1622" s="27">
        <v>0.2351</v>
      </c>
      <c r="AG1622" s="34">
        <f t="shared" si="277"/>
        <v>0.56759999999999999</v>
      </c>
      <c r="AH1622" s="33" t="s">
        <v>87</v>
      </c>
      <c r="AI1622" s="15" t="s">
        <v>87</v>
      </c>
      <c r="AJ1622" s="27">
        <v>1</v>
      </c>
      <c r="AK1622" s="31">
        <v>0</v>
      </c>
      <c r="AL1622" s="30" t="s">
        <v>87</v>
      </c>
      <c r="AM1622" s="31" t="s">
        <v>87</v>
      </c>
      <c r="AN1622">
        <v>0</v>
      </c>
      <c r="AO1622" s="15">
        <v>1</v>
      </c>
      <c r="AP1622">
        <v>0</v>
      </c>
      <c r="AQ1622" s="15">
        <v>1</v>
      </c>
      <c r="AR1622" s="15" t="s">
        <v>12</v>
      </c>
      <c r="AS1622">
        <v>0</v>
      </c>
      <c r="AT1622">
        <v>0</v>
      </c>
      <c r="AU1622">
        <v>0</v>
      </c>
      <c r="AV1622">
        <v>0</v>
      </c>
      <c r="AW1622">
        <v>0</v>
      </c>
      <c r="AX1622">
        <v>1</v>
      </c>
      <c r="AY1622" s="15">
        <v>0</v>
      </c>
      <c r="AZ1622">
        <v>0</v>
      </c>
      <c r="BA1622">
        <v>1</v>
      </c>
      <c r="BB1622" s="15">
        <v>0</v>
      </c>
      <c r="BC1622">
        <v>413</v>
      </c>
      <c r="BD1622">
        <v>337</v>
      </c>
      <c r="BE1622" s="56">
        <v>0.71</v>
      </c>
      <c r="BF1622" s="56">
        <f t="shared" si="278"/>
        <v>32.686</v>
      </c>
      <c r="BG1622">
        <v>1</v>
      </c>
      <c r="BH1622">
        <v>0</v>
      </c>
      <c r="BI1622">
        <v>0</v>
      </c>
      <c r="BJ1622">
        <v>0</v>
      </c>
      <c r="BK1622">
        <v>0</v>
      </c>
      <c r="BL1622" s="15">
        <v>0</v>
      </c>
      <c r="BM1622">
        <v>0</v>
      </c>
      <c r="BN1622">
        <v>0</v>
      </c>
      <c r="BO1622">
        <v>0</v>
      </c>
      <c r="BP1622" s="15">
        <v>1</v>
      </c>
      <c r="BQ1622">
        <v>0</v>
      </c>
      <c r="BR1622">
        <v>0</v>
      </c>
      <c r="BS1622" s="15">
        <v>0</v>
      </c>
      <c r="BT1622">
        <v>0</v>
      </c>
      <c r="BU1622">
        <v>0</v>
      </c>
      <c r="BV1622">
        <v>1</v>
      </c>
      <c r="BW1622">
        <v>1</v>
      </c>
      <c r="BX1622">
        <v>1</v>
      </c>
      <c r="BY1622">
        <v>0</v>
      </c>
      <c r="BZ1622">
        <v>0</v>
      </c>
      <c r="CA1622">
        <v>1</v>
      </c>
      <c r="CB1622">
        <v>0</v>
      </c>
      <c r="CC1622">
        <v>0</v>
      </c>
      <c r="CD1622">
        <v>0</v>
      </c>
      <c r="CE1622" s="15">
        <v>0</v>
      </c>
      <c r="CF1622">
        <v>0.29799999999999999</v>
      </c>
      <c r="CG1622">
        <v>301</v>
      </c>
      <c r="CH1622">
        <v>1</v>
      </c>
      <c r="CI1622">
        <v>0</v>
      </c>
      <c r="CJ1622">
        <v>19</v>
      </c>
      <c r="CK1622" s="28" t="s">
        <v>80</v>
      </c>
    </row>
    <row r="1623" spans="1:89" x14ac:dyDescent="0.35">
      <c r="A1623">
        <v>1622</v>
      </c>
      <c r="B1623">
        <v>103</v>
      </c>
      <c r="C1623" s="21" t="s">
        <v>272</v>
      </c>
      <c r="D1623" s="11">
        <v>8.99</v>
      </c>
      <c r="E1623" s="12">
        <f t="shared" si="276"/>
        <v>1.1336696090794451</v>
      </c>
      <c r="F1623" s="7">
        <v>7.93</v>
      </c>
      <c r="G1623" s="8">
        <v>1</v>
      </c>
      <c r="H1623" s="9">
        <v>0</v>
      </c>
      <c r="I1623" s="9">
        <v>0</v>
      </c>
      <c r="J1623" s="9">
        <v>0</v>
      </c>
      <c r="K1623" s="9">
        <v>0</v>
      </c>
      <c r="L1623" s="8">
        <v>182</v>
      </c>
      <c r="M1623" s="9">
        <v>8</v>
      </c>
      <c r="N1623" s="9">
        <f t="shared" si="274"/>
        <v>173</v>
      </c>
      <c r="O1623" s="9">
        <f t="shared" si="275"/>
        <v>8</v>
      </c>
      <c r="P1623" s="7">
        <v>9.3094000000000001</v>
      </c>
      <c r="Q1623" s="7">
        <v>10.558</v>
      </c>
      <c r="R1623" s="9">
        <v>1</v>
      </c>
      <c r="S1623" s="9">
        <v>0</v>
      </c>
      <c r="T1623" s="9">
        <v>1</v>
      </c>
      <c r="U1623" s="9">
        <v>0</v>
      </c>
      <c r="V1623" s="9">
        <v>0</v>
      </c>
      <c r="W1623" s="25">
        <v>0</v>
      </c>
      <c r="X1623" s="9">
        <v>1</v>
      </c>
      <c r="Y1623" s="9">
        <v>0</v>
      </c>
      <c r="Z1623" s="25">
        <v>0</v>
      </c>
      <c r="AA1623" s="9">
        <v>1</v>
      </c>
      <c r="AB1623" s="25">
        <v>0</v>
      </c>
      <c r="AC1623" s="17">
        <v>1995</v>
      </c>
      <c r="AD1623" s="27">
        <v>0.29870000000000002</v>
      </c>
      <c r="AE1623" s="27">
        <v>4.4200000000000003E-2</v>
      </c>
      <c r="AF1623" s="27">
        <v>0.18229999999999999</v>
      </c>
      <c r="AG1623" s="34">
        <f t="shared" si="277"/>
        <v>0.47479999999999994</v>
      </c>
      <c r="AH1623" s="33" t="s">
        <v>87</v>
      </c>
      <c r="AI1623" s="15" t="s">
        <v>87</v>
      </c>
      <c r="AJ1623" s="27">
        <v>0</v>
      </c>
      <c r="AK1623" s="31">
        <v>1</v>
      </c>
      <c r="AL1623" s="30" t="s">
        <v>87</v>
      </c>
      <c r="AM1623" s="31" t="s">
        <v>87</v>
      </c>
      <c r="AN1623">
        <v>0</v>
      </c>
      <c r="AO1623" s="15">
        <v>1</v>
      </c>
      <c r="AP1623">
        <v>0</v>
      </c>
      <c r="AQ1623" s="15">
        <v>1</v>
      </c>
      <c r="AR1623" s="15" t="s">
        <v>12</v>
      </c>
      <c r="AS1623">
        <v>0</v>
      </c>
      <c r="AT1623">
        <v>0</v>
      </c>
      <c r="AU1623">
        <v>0</v>
      </c>
      <c r="AV1623">
        <v>0</v>
      </c>
      <c r="AW1623">
        <v>0</v>
      </c>
      <c r="AX1623">
        <v>1</v>
      </c>
      <c r="AY1623" s="15">
        <v>0</v>
      </c>
      <c r="AZ1623">
        <v>0</v>
      </c>
      <c r="BA1623">
        <v>1</v>
      </c>
      <c r="BB1623" s="15">
        <v>0</v>
      </c>
      <c r="BC1623">
        <v>413</v>
      </c>
      <c r="BD1623">
        <v>337</v>
      </c>
      <c r="BE1623" s="56">
        <v>0.71</v>
      </c>
      <c r="BF1623" s="56">
        <f t="shared" si="278"/>
        <v>25.8674</v>
      </c>
      <c r="BG1623">
        <v>1</v>
      </c>
      <c r="BH1623">
        <v>0</v>
      </c>
      <c r="BI1623">
        <v>0</v>
      </c>
      <c r="BJ1623">
        <v>0</v>
      </c>
      <c r="BK1623">
        <v>0</v>
      </c>
      <c r="BL1623" s="15">
        <v>0</v>
      </c>
      <c r="BM1623">
        <v>0</v>
      </c>
      <c r="BN1623">
        <v>0</v>
      </c>
      <c r="BO1623">
        <v>0</v>
      </c>
      <c r="BP1623" s="15">
        <v>1</v>
      </c>
      <c r="BQ1623">
        <v>0</v>
      </c>
      <c r="BR1623">
        <v>0</v>
      </c>
      <c r="BS1623" s="15">
        <v>0</v>
      </c>
      <c r="BT1623">
        <v>0</v>
      </c>
      <c r="BU1623">
        <v>0</v>
      </c>
      <c r="BV1623">
        <v>1</v>
      </c>
      <c r="BW1623">
        <v>1</v>
      </c>
      <c r="BX1623">
        <v>1</v>
      </c>
      <c r="BY1623">
        <v>0</v>
      </c>
      <c r="BZ1623">
        <v>0</v>
      </c>
      <c r="CA1623">
        <v>1</v>
      </c>
      <c r="CB1623">
        <v>0</v>
      </c>
      <c r="CC1623">
        <v>0</v>
      </c>
      <c r="CD1623">
        <v>0</v>
      </c>
      <c r="CE1623" s="15">
        <v>0</v>
      </c>
      <c r="CF1623">
        <v>0.29799999999999999</v>
      </c>
      <c r="CG1623">
        <v>301</v>
      </c>
      <c r="CH1623">
        <v>1</v>
      </c>
      <c r="CI1623">
        <v>0</v>
      </c>
      <c r="CJ1623">
        <v>19</v>
      </c>
      <c r="CK1623" s="28" t="s">
        <v>80</v>
      </c>
    </row>
    <row r="1624" spans="1:89" x14ac:dyDescent="0.35">
      <c r="A1624">
        <v>1623</v>
      </c>
      <c r="B1624">
        <v>103</v>
      </c>
      <c r="C1624" s="21" t="s">
        <v>272</v>
      </c>
      <c r="D1624" s="11">
        <v>5.76</v>
      </c>
      <c r="E1624" s="12">
        <f t="shared" si="276"/>
        <v>1.5955678670360112</v>
      </c>
      <c r="F1624" s="7">
        <v>3.61</v>
      </c>
      <c r="G1624" s="8">
        <v>1</v>
      </c>
      <c r="H1624" s="9">
        <v>0</v>
      </c>
      <c r="I1624" s="9">
        <v>0</v>
      </c>
      <c r="J1624" s="9">
        <v>0</v>
      </c>
      <c r="K1624" s="9">
        <v>0</v>
      </c>
      <c r="L1624" s="8">
        <v>182</v>
      </c>
      <c r="M1624" s="9">
        <v>9</v>
      </c>
      <c r="N1624" s="9">
        <f t="shared" si="274"/>
        <v>172</v>
      </c>
      <c r="O1624" s="9">
        <f t="shared" si="275"/>
        <v>8</v>
      </c>
      <c r="P1624" s="7">
        <v>9.3094000000000001</v>
      </c>
      <c r="Q1624" s="7">
        <v>10.558</v>
      </c>
      <c r="R1624" s="9">
        <v>1</v>
      </c>
      <c r="S1624" s="9">
        <v>0</v>
      </c>
      <c r="T1624" s="9">
        <v>1</v>
      </c>
      <c r="U1624" s="9">
        <v>0</v>
      </c>
      <c r="V1624" s="9">
        <v>0</v>
      </c>
      <c r="W1624" s="25">
        <v>0</v>
      </c>
      <c r="X1624" s="9">
        <v>1</v>
      </c>
      <c r="Y1624" s="9">
        <v>0</v>
      </c>
      <c r="Z1624" s="25">
        <v>0</v>
      </c>
      <c r="AA1624" s="9">
        <v>1</v>
      </c>
      <c r="AB1624" s="25">
        <v>0</v>
      </c>
      <c r="AC1624" s="17">
        <v>1995</v>
      </c>
      <c r="AD1624" s="27">
        <v>0.29870000000000002</v>
      </c>
      <c r="AE1624" s="27">
        <v>4.4200000000000003E-2</v>
      </c>
      <c r="AF1624" s="27">
        <v>0.18229999999999999</v>
      </c>
      <c r="AG1624" s="34">
        <f t="shared" si="277"/>
        <v>0.47479999999999994</v>
      </c>
      <c r="AH1624" s="33" t="s">
        <v>87</v>
      </c>
      <c r="AI1624" s="15" t="s">
        <v>87</v>
      </c>
      <c r="AJ1624" s="27">
        <v>0</v>
      </c>
      <c r="AK1624" s="31">
        <v>1</v>
      </c>
      <c r="AL1624" s="30" t="s">
        <v>87</v>
      </c>
      <c r="AM1624" s="31" t="s">
        <v>87</v>
      </c>
      <c r="AN1624">
        <v>0</v>
      </c>
      <c r="AO1624" s="15">
        <v>1</v>
      </c>
      <c r="AP1624">
        <v>0</v>
      </c>
      <c r="AQ1624" s="15">
        <v>1</v>
      </c>
      <c r="AR1624" s="15" t="s">
        <v>12</v>
      </c>
      <c r="AS1624">
        <v>0</v>
      </c>
      <c r="AT1624">
        <v>0</v>
      </c>
      <c r="AU1624">
        <v>0</v>
      </c>
      <c r="AV1624">
        <v>0</v>
      </c>
      <c r="AW1624">
        <v>0</v>
      </c>
      <c r="AX1624">
        <v>1</v>
      </c>
      <c r="AY1624" s="15">
        <v>0</v>
      </c>
      <c r="AZ1624">
        <v>0</v>
      </c>
      <c r="BA1624">
        <v>1</v>
      </c>
      <c r="BB1624" s="15">
        <v>0</v>
      </c>
      <c r="BC1624">
        <v>413</v>
      </c>
      <c r="BD1624">
        <v>337</v>
      </c>
      <c r="BE1624" s="56">
        <v>0.71</v>
      </c>
      <c r="BF1624" s="56">
        <f t="shared" si="278"/>
        <v>25.8674</v>
      </c>
      <c r="BG1624">
        <v>1</v>
      </c>
      <c r="BH1624">
        <v>0</v>
      </c>
      <c r="BI1624">
        <v>0</v>
      </c>
      <c r="BJ1624">
        <v>0</v>
      </c>
      <c r="BK1624">
        <v>0</v>
      </c>
      <c r="BL1624" s="15">
        <v>0</v>
      </c>
      <c r="BM1624">
        <v>0</v>
      </c>
      <c r="BN1624">
        <v>0</v>
      </c>
      <c r="BO1624">
        <v>0</v>
      </c>
      <c r="BP1624" s="15">
        <v>1</v>
      </c>
      <c r="BQ1624">
        <v>0</v>
      </c>
      <c r="BR1624">
        <v>0</v>
      </c>
      <c r="BS1624" s="15">
        <v>0</v>
      </c>
      <c r="BT1624">
        <v>0</v>
      </c>
      <c r="BU1624">
        <v>0</v>
      </c>
      <c r="BV1624">
        <v>1</v>
      </c>
      <c r="BW1624">
        <v>1</v>
      </c>
      <c r="BX1624">
        <v>1</v>
      </c>
      <c r="BY1624">
        <v>0</v>
      </c>
      <c r="BZ1624">
        <v>0</v>
      </c>
      <c r="CA1624">
        <v>1</v>
      </c>
      <c r="CB1624">
        <v>0</v>
      </c>
      <c r="CC1624">
        <v>0</v>
      </c>
      <c r="CD1624">
        <v>0</v>
      </c>
      <c r="CE1624" s="15">
        <v>0</v>
      </c>
      <c r="CF1624">
        <v>0.29799999999999999</v>
      </c>
      <c r="CG1624">
        <v>301</v>
      </c>
      <c r="CH1624">
        <v>1</v>
      </c>
      <c r="CI1624">
        <v>0</v>
      </c>
      <c r="CJ1624">
        <v>19</v>
      </c>
      <c r="CK1624" s="28" t="s">
        <v>80</v>
      </c>
    </row>
    <row r="1625" spans="1:89" x14ac:dyDescent="0.35">
      <c r="A1625">
        <v>1624</v>
      </c>
      <c r="B1625">
        <v>103</v>
      </c>
      <c r="C1625" s="21" t="s">
        <v>272</v>
      </c>
      <c r="D1625" s="11">
        <v>10.08</v>
      </c>
      <c r="E1625" s="12">
        <f t="shared" si="276"/>
        <v>0.46259752179899039</v>
      </c>
      <c r="F1625" s="7">
        <v>21.79</v>
      </c>
      <c r="G1625" s="8">
        <v>1</v>
      </c>
      <c r="H1625" s="9">
        <v>0</v>
      </c>
      <c r="I1625" s="9">
        <v>0</v>
      </c>
      <c r="J1625" s="9">
        <v>0</v>
      </c>
      <c r="K1625" s="9">
        <v>0</v>
      </c>
      <c r="L1625" s="8">
        <v>1009</v>
      </c>
      <c r="M1625" s="9">
        <v>9</v>
      </c>
      <c r="N1625" s="9">
        <f t="shared" si="274"/>
        <v>999</v>
      </c>
      <c r="O1625" s="9">
        <f t="shared" si="275"/>
        <v>8</v>
      </c>
      <c r="P1625" s="7">
        <v>10.659000000000001</v>
      </c>
      <c r="Q1625" s="7">
        <v>16.027000000000001</v>
      </c>
      <c r="R1625" s="9">
        <v>1</v>
      </c>
      <c r="S1625" s="9">
        <v>0</v>
      </c>
      <c r="T1625" s="9">
        <v>1</v>
      </c>
      <c r="U1625" s="9">
        <v>0</v>
      </c>
      <c r="V1625" s="9">
        <v>0</v>
      </c>
      <c r="W1625" s="25">
        <v>0</v>
      </c>
      <c r="X1625" s="9">
        <v>1</v>
      </c>
      <c r="Y1625" s="9">
        <v>0</v>
      </c>
      <c r="Z1625" s="25">
        <v>0</v>
      </c>
      <c r="AA1625" s="9">
        <v>1</v>
      </c>
      <c r="AB1625" s="25">
        <v>0</v>
      </c>
      <c r="AC1625" s="17">
        <v>1995</v>
      </c>
      <c r="AD1625" s="27">
        <v>0.11</v>
      </c>
      <c r="AE1625" s="27">
        <v>8.7300000000000003E-2</v>
      </c>
      <c r="AF1625" s="27">
        <v>0.2351</v>
      </c>
      <c r="AG1625" s="34">
        <f t="shared" si="277"/>
        <v>0.56759999999999999</v>
      </c>
      <c r="AH1625" s="33" t="s">
        <v>87</v>
      </c>
      <c r="AI1625" s="15" t="s">
        <v>87</v>
      </c>
      <c r="AJ1625" s="27">
        <v>1</v>
      </c>
      <c r="AK1625" s="31">
        <v>0</v>
      </c>
      <c r="AL1625" s="30" t="s">
        <v>87</v>
      </c>
      <c r="AM1625" s="31" t="s">
        <v>87</v>
      </c>
      <c r="AN1625">
        <v>0</v>
      </c>
      <c r="AO1625" s="15">
        <v>1</v>
      </c>
      <c r="AP1625">
        <v>0</v>
      </c>
      <c r="AQ1625" s="15">
        <v>1</v>
      </c>
      <c r="AR1625" s="15" t="s">
        <v>12</v>
      </c>
      <c r="AS1625">
        <v>0</v>
      </c>
      <c r="AT1625">
        <v>0</v>
      </c>
      <c r="AU1625">
        <v>0</v>
      </c>
      <c r="AV1625">
        <v>0</v>
      </c>
      <c r="AW1625">
        <v>0</v>
      </c>
      <c r="AX1625">
        <v>1</v>
      </c>
      <c r="AY1625" s="15">
        <v>0</v>
      </c>
      <c r="AZ1625">
        <v>0</v>
      </c>
      <c r="BA1625">
        <v>1</v>
      </c>
      <c r="BB1625" s="15">
        <v>0</v>
      </c>
      <c r="BC1625">
        <v>413</v>
      </c>
      <c r="BD1625">
        <v>337</v>
      </c>
      <c r="BE1625" s="56">
        <v>0.71</v>
      </c>
      <c r="BF1625" s="56">
        <f t="shared" si="278"/>
        <v>32.686</v>
      </c>
      <c r="BG1625">
        <v>1</v>
      </c>
      <c r="BH1625">
        <v>0</v>
      </c>
      <c r="BI1625">
        <v>0</v>
      </c>
      <c r="BJ1625">
        <v>0</v>
      </c>
      <c r="BK1625">
        <v>0</v>
      </c>
      <c r="BL1625" s="15">
        <v>0</v>
      </c>
      <c r="BM1625">
        <v>0</v>
      </c>
      <c r="BN1625">
        <v>0</v>
      </c>
      <c r="BO1625">
        <v>0</v>
      </c>
      <c r="BP1625" s="15">
        <v>1</v>
      </c>
      <c r="BQ1625">
        <v>0</v>
      </c>
      <c r="BR1625">
        <v>0</v>
      </c>
      <c r="BS1625" s="15">
        <v>0</v>
      </c>
      <c r="BT1625">
        <v>0</v>
      </c>
      <c r="BU1625">
        <v>0</v>
      </c>
      <c r="BV1625">
        <v>1</v>
      </c>
      <c r="BW1625">
        <v>1</v>
      </c>
      <c r="BX1625">
        <v>1</v>
      </c>
      <c r="BY1625">
        <v>0</v>
      </c>
      <c r="BZ1625">
        <v>0</v>
      </c>
      <c r="CA1625">
        <v>1</v>
      </c>
      <c r="CB1625">
        <v>0</v>
      </c>
      <c r="CC1625">
        <v>0</v>
      </c>
      <c r="CD1625">
        <v>0</v>
      </c>
      <c r="CE1625" s="15">
        <v>0</v>
      </c>
      <c r="CF1625">
        <v>0.29799999999999999</v>
      </c>
      <c r="CG1625">
        <v>301</v>
      </c>
      <c r="CH1625">
        <v>1</v>
      </c>
      <c r="CI1625">
        <v>0</v>
      </c>
      <c r="CJ1625">
        <v>19</v>
      </c>
      <c r="CK1625" s="28" t="s">
        <v>80</v>
      </c>
    </row>
    <row r="1626" spans="1:89" x14ac:dyDescent="0.35">
      <c r="A1626">
        <v>1625</v>
      </c>
      <c r="B1626">
        <v>103</v>
      </c>
      <c r="C1626" s="21" t="s">
        <v>272</v>
      </c>
      <c r="D1626" s="11">
        <v>8.82</v>
      </c>
      <c r="E1626" s="12">
        <f t="shared" si="276"/>
        <v>0.51219512195121952</v>
      </c>
      <c r="F1626" s="7">
        <v>17.22</v>
      </c>
      <c r="G1626" s="8">
        <v>1</v>
      </c>
      <c r="H1626" s="9">
        <v>0</v>
      </c>
      <c r="I1626" s="9">
        <v>0</v>
      </c>
      <c r="J1626" s="9">
        <v>0</v>
      </c>
      <c r="K1626" s="9">
        <v>0</v>
      </c>
      <c r="L1626" s="8">
        <v>1009</v>
      </c>
      <c r="M1626" s="9">
        <v>10</v>
      </c>
      <c r="N1626" s="9">
        <f t="shared" si="274"/>
        <v>998</v>
      </c>
      <c r="O1626" s="9">
        <f t="shared" si="275"/>
        <v>8</v>
      </c>
      <c r="P1626" s="7">
        <v>10.659000000000001</v>
      </c>
      <c r="Q1626" s="7">
        <v>16.027000000000001</v>
      </c>
      <c r="R1626" s="9">
        <v>1</v>
      </c>
      <c r="S1626" s="9">
        <v>0</v>
      </c>
      <c r="T1626" s="9">
        <v>1</v>
      </c>
      <c r="U1626" s="9">
        <v>0</v>
      </c>
      <c r="V1626" s="9">
        <v>0</v>
      </c>
      <c r="W1626" s="25">
        <v>0</v>
      </c>
      <c r="X1626" s="9">
        <v>1</v>
      </c>
      <c r="Y1626" s="9">
        <v>0</v>
      </c>
      <c r="Z1626" s="25">
        <v>0</v>
      </c>
      <c r="AA1626" s="9">
        <v>1</v>
      </c>
      <c r="AB1626" s="25">
        <v>0</v>
      </c>
      <c r="AC1626" s="17">
        <v>1995</v>
      </c>
      <c r="AD1626" s="27">
        <v>0.11</v>
      </c>
      <c r="AE1626" s="27">
        <v>8.7300000000000003E-2</v>
      </c>
      <c r="AF1626" s="27">
        <v>0.2351</v>
      </c>
      <c r="AG1626" s="34">
        <f t="shared" si="277"/>
        <v>0.56759999999999999</v>
      </c>
      <c r="AH1626" s="33" t="s">
        <v>87</v>
      </c>
      <c r="AI1626" s="15" t="s">
        <v>87</v>
      </c>
      <c r="AJ1626" s="27">
        <v>1</v>
      </c>
      <c r="AK1626" s="31">
        <v>0</v>
      </c>
      <c r="AL1626" s="30" t="s">
        <v>87</v>
      </c>
      <c r="AM1626" s="31" t="s">
        <v>87</v>
      </c>
      <c r="AN1626">
        <v>0</v>
      </c>
      <c r="AO1626" s="15">
        <v>1</v>
      </c>
      <c r="AP1626">
        <v>0</v>
      </c>
      <c r="AQ1626" s="15">
        <v>1</v>
      </c>
      <c r="AR1626" s="15" t="s">
        <v>12</v>
      </c>
      <c r="AS1626">
        <v>0</v>
      </c>
      <c r="AT1626">
        <v>0</v>
      </c>
      <c r="AU1626">
        <v>0</v>
      </c>
      <c r="AV1626">
        <v>0</v>
      </c>
      <c r="AW1626">
        <v>0</v>
      </c>
      <c r="AX1626">
        <v>1</v>
      </c>
      <c r="AY1626" s="15">
        <v>0</v>
      </c>
      <c r="AZ1626">
        <v>0</v>
      </c>
      <c r="BA1626">
        <v>1</v>
      </c>
      <c r="BB1626" s="15">
        <v>0</v>
      </c>
      <c r="BC1626">
        <v>413</v>
      </c>
      <c r="BD1626">
        <v>337</v>
      </c>
      <c r="BE1626" s="56">
        <v>0.71</v>
      </c>
      <c r="BF1626" s="56">
        <f t="shared" si="278"/>
        <v>32.686</v>
      </c>
      <c r="BG1626">
        <v>1</v>
      </c>
      <c r="BH1626">
        <v>0</v>
      </c>
      <c r="BI1626">
        <v>0</v>
      </c>
      <c r="BJ1626">
        <v>0</v>
      </c>
      <c r="BK1626">
        <v>0</v>
      </c>
      <c r="BL1626" s="15">
        <v>0</v>
      </c>
      <c r="BM1626">
        <v>0</v>
      </c>
      <c r="BN1626">
        <v>0</v>
      </c>
      <c r="BO1626">
        <v>0</v>
      </c>
      <c r="BP1626" s="15">
        <v>1</v>
      </c>
      <c r="BQ1626">
        <v>0</v>
      </c>
      <c r="BR1626">
        <v>0</v>
      </c>
      <c r="BS1626" s="15">
        <v>0</v>
      </c>
      <c r="BT1626">
        <v>0</v>
      </c>
      <c r="BU1626">
        <v>0</v>
      </c>
      <c r="BV1626">
        <v>1</v>
      </c>
      <c r="BW1626">
        <v>1</v>
      </c>
      <c r="BX1626">
        <v>1</v>
      </c>
      <c r="BY1626">
        <v>0</v>
      </c>
      <c r="BZ1626">
        <v>0</v>
      </c>
      <c r="CA1626">
        <v>1</v>
      </c>
      <c r="CB1626">
        <v>0</v>
      </c>
      <c r="CC1626">
        <v>0</v>
      </c>
      <c r="CD1626">
        <v>0</v>
      </c>
      <c r="CE1626" s="15">
        <v>0</v>
      </c>
      <c r="CF1626">
        <v>0.29799999999999999</v>
      </c>
      <c r="CG1626">
        <v>301</v>
      </c>
      <c r="CH1626">
        <v>1</v>
      </c>
      <c r="CI1626">
        <v>0</v>
      </c>
      <c r="CJ1626">
        <v>19</v>
      </c>
      <c r="CK1626" s="28" t="s">
        <v>80</v>
      </c>
    </row>
    <row r="1627" spans="1:89" x14ac:dyDescent="0.35">
      <c r="A1627">
        <v>1626</v>
      </c>
      <c r="B1627">
        <v>103</v>
      </c>
      <c r="C1627" s="21" t="s">
        <v>272</v>
      </c>
      <c r="D1627" s="11">
        <v>8.67</v>
      </c>
      <c r="E1627" s="12">
        <f t="shared" si="276"/>
        <v>1.2768777614138438</v>
      </c>
      <c r="F1627" s="7">
        <v>6.79</v>
      </c>
      <c r="G1627" s="8">
        <v>1</v>
      </c>
      <c r="H1627" s="9">
        <v>0</v>
      </c>
      <c r="I1627" s="9">
        <v>0</v>
      </c>
      <c r="J1627" s="9">
        <v>0</v>
      </c>
      <c r="K1627" s="9">
        <v>0</v>
      </c>
      <c r="L1627" s="8">
        <v>182</v>
      </c>
      <c r="M1627" s="9">
        <v>9</v>
      </c>
      <c r="N1627" s="9">
        <f t="shared" si="274"/>
        <v>172</v>
      </c>
      <c r="O1627" s="9">
        <f t="shared" si="275"/>
        <v>8</v>
      </c>
      <c r="P1627" s="7">
        <v>9.3094000000000001</v>
      </c>
      <c r="Q1627" s="7">
        <v>10.558</v>
      </c>
      <c r="R1627" s="9">
        <v>1</v>
      </c>
      <c r="S1627" s="9">
        <v>0</v>
      </c>
      <c r="T1627" s="9">
        <v>1</v>
      </c>
      <c r="U1627" s="9">
        <v>0</v>
      </c>
      <c r="V1627" s="9">
        <v>0</v>
      </c>
      <c r="W1627" s="25">
        <v>0</v>
      </c>
      <c r="X1627" s="9">
        <v>1</v>
      </c>
      <c r="Y1627" s="9">
        <v>0</v>
      </c>
      <c r="Z1627" s="25">
        <v>0</v>
      </c>
      <c r="AA1627" s="9">
        <v>1</v>
      </c>
      <c r="AB1627" s="25">
        <v>0</v>
      </c>
      <c r="AC1627" s="17">
        <v>1995</v>
      </c>
      <c r="AD1627" s="27">
        <v>0.29870000000000002</v>
      </c>
      <c r="AE1627" s="27">
        <v>4.4200000000000003E-2</v>
      </c>
      <c r="AF1627" s="27">
        <v>0.18229999999999999</v>
      </c>
      <c r="AG1627" s="34">
        <f t="shared" si="277"/>
        <v>0.47479999999999994</v>
      </c>
      <c r="AH1627" s="33" t="s">
        <v>87</v>
      </c>
      <c r="AI1627" s="15" t="s">
        <v>87</v>
      </c>
      <c r="AJ1627" s="27">
        <v>0</v>
      </c>
      <c r="AK1627" s="31">
        <v>1</v>
      </c>
      <c r="AL1627" s="30" t="s">
        <v>87</v>
      </c>
      <c r="AM1627" s="31" t="s">
        <v>87</v>
      </c>
      <c r="AN1627">
        <v>0</v>
      </c>
      <c r="AO1627" s="15">
        <v>1</v>
      </c>
      <c r="AP1627">
        <v>0</v>
      </c>
      <c r="AQ1627" s="15">
        <v>1</v>
      </c>
      <c r="AR1627" s="15" t="s">
        <v>12</v>
      </c>
      <c r="AS1627">
        <v>0</v>
      </c>
      <c r="AT1627">
        <v>0</v>
      </c>
      <c r="AU1627">
        <v>0</v>
      </c>
      <c r="AV1627">
        <v>0</v>
      </c>
      <c r="AW1627">
        <v>0</v>
      </c>
      <c r="AX1627">
        <v>1</v>
      </c>
      <c r="AY1627" s="15">
        <v>0</v>
      </c>
      <c r="AZ1627">
        <v>0</v>
      </c>
      <c r="BA1627">
        <v>1</v>
      </c>
      <c r="BB1627" s="15">
        <v>0</v>
      </c>
      <c r="BC1627">
        <v>413</v>
      </c>
      <c r="BD1627">
        <v>337</v>
      </c>
      <c r="BE1627" s="56">
        <v>0.71</v>
      </c>
      <c r="BF1627" s="56">
        <f t="shared" si="278"/>
        <v>25.8674</v>
      </c>
      <c r="BG1627">
        <v>1</v>
      </c>
      <c r="BH1627">
        <v>0</v>
      </c>
      <c r="BI1627">
        <v>0</v>
      </c>
      <c r="BJ1627">
        <v>0</v>
      </c>
      <c r="BK1627">
        <v>0</v>
      </c>
      <c r="BL1627" s="15">
        <v>0</v>
      </c>
      <c r="BM1627">
        <v>0</v>
      </c>
      <c r="BN1627">
        <v>0</v>
      </c>
      <c r="BO1627">
        <v>0</v>
      </c>
      <c r="BP1627" s="15">
        <v>1</v>
      </c>
      <c r="BQ1627">
        <v>0</v>
      </c>
      <c r="BR1627">
        <v>0</v>
      </c>
      <c r="BS1627" s="15">
        <v>0</v>
      </c>
      <c r="BT1627">
        <v>0</v>
      </c>
      <c r="BU1627">
        <v>0</v>
      </c>
      <c r="BV1627">
        <v>1</v>
      </c>
      <c r="BW1627">
        <v>1</v>
      </c>
      <c r="BX1627">
        <v>1</v>
      </c>
      <c r="BY1627">
        <v>0</v>
      </c>
      <c r="BZ1627">
        <v>0</v>
      </c>
      <c r="CA1627">
        <v>1</v>
      </c>
      <c r="CB1627">
        <v>0</v>
      </c>
      <c r="CC1627">
        <v>0</v>
      </c>
      <c r="CD1627">
        <v>0</v>
      </c>
      <c r="CE1627" s="15">
        <v>0</v>
      </c>
      <c r="CF1627">
        <v>0.29799999999999999</v>
      </c>
      <c r="CG1627">
        <v>301</v>
      </c>
      <c r="CH1627">
        <v>1</v>
      </c>
      <c r="CI1627">
        <v>0</v>
      </c>
      <c r="CJ1627">
        <v>19</v>
      </c>
      <c r="CK1627" s="28" t="s">
        <v>80</v>
      </c>
    </row>
    <row r="1628" spans="1:89" x14ac:dyDescent="0.35">
      <c r="A1628">
        <v>1627</v>
      </c>
      <c r="B1628">
        <v>103</v>
      </c>
      <c r="C1628" s="21" t="s">
        <v>272</v>
      </c>
      <c r="D1628" s="11">
        <v>-2.4500000000000002</v>
      </c>
      <c r="E1628" s="12">
        <f t="shared" si="276"/>
        <v>0.92803030303030309</v>
      </c>
      <c r="F1628" s="7">
        <v>-2.64</v>
      </c>
      <c r="G1628" s="8">
        <v>1</v>
      </c>
      <c r="H1628" s="9">
        <v>0</v>
      </c>
      <c r="I1628" s="9">
        <v>0</v>
      </c>
      <c r="J1628" s="9">
        <v>0</v>
      </c>
      <c r="K1628" s="9">
        <v>0</v>
      </c>
      <c r="L1628" s="8">
        <v>182</v>
      </c>
      <c r="M1628" s="9">
        <v>10</v>
      </c>
      <c r="N1628" s="9">
        <f t="shared" si="274"/>
        <v>171</v>
      </c>
      <c r="O1628" s="9">
        <f t="shared" si="275"/>
        <v>8</v>
      </c>
      <c r="P1628" s="7">
        <v>9.3094000000000001</v>
      </c>
      <c r="Q1628" s="7">
        <v>10.558</v>
      </c>
      <c r="R1628" s="9">
        <v>1</v>
      </c>
      <c r="S1628" s="9">
        <v>0</v>
      </c>
      <c r="T1628" s="9">
        <v>1</v>
      </c>
      <c r="U1628" s="9">
        <v>0</v>
      </c>
      <c r="V1628" s="9">
        <v>0</v>
      </c>
      <c r="W1628" s="25">
        <v>0</v>
      </c>
      <c r="X1628" s="9">
        <v>1</v>
      </c>
      <c r="Y1628" s="9">
        <v>0</v>
      </c>
      <c r="Z1628" s="25">
        <v>0</v>
      </c>
      <c r="AA1628" s="9">
        <v>1</v>
      </c>
      <c r="AB1628" s="25">
        <v>0</v>
      </c>
      <c r="AC1628" s="17">
        <v>1995</v>
      </c>
      <c r="AD1628" s="27">
        <v>0.29870000000000002</v>
      </c>
      <c r="AE1628" s="27">
        <v>4.4200000000000003E-2</v>
      </c>
      <c r="AF1628" s="27">
        <v>0.18229999999999999</v>
      </c>
      <c r="AG1628" s="34">
        <f t="shared" si="277"/>
        <v>0.47479999999999994</v>
      </c>
      <c r="AH1628" s="33" t="s">
        <v>87</v>
      </c>
      <c r="AI1628" s="15" t="s">
        <v>87</v>
      </c>
      <c r="AJ1628" s="27">
        <v>0</v>
      </c>
      <c r="AK1628" s="31">
        <v>1</v>
      </c>
      <c r="AL1628" s="30" t="s">
        <v>87</v>
      </c>
      <c r="AM1628" s="31" t="s">
        <v>87</v>
      </c>
      <c r="AN1628">
        <v>0</v>
      </c>
      <c r="AO1628" s="15">
        <v>1</v>
      </c>
      <c r="AP1628">
        <v>0</v>
      </c>
      <c r="AQ1628" s="15">
        <v>1</v>
      </c>
      <c r="AR1628" s="15" t="s">
        <v>12</v>
      </c>
      <c r="AS1628">
        <v>0</v>
      </c>
      <c r="AT1628">
        <v>0</v>
      </c>
      <c r="AU1628">
        <v>0</v>
      </c>
      <c r="AV1628">
        <v>0</v>
      </c>
      <c r="AW1628">
        <v>0</v>
      </c>
      <c r="AX1628">
        <v>1</v>
      </c>
      <c r="AY1628" s="15">
        <v>0</v>
      </c>
      <c r="AZ1628">
        <v>0</v>
      </c>
      <c r="BA1628">
        <v>1</v>
      </c>
      <c r="BB1628" s="15">
        <v>0</v>
      </c>
      <c r="BC1628">
        <v>413</v>
      </c>
      <c r="BD1628">
        <v>337</v>
      </c>
      <c r="BE1628" s="56">
        <v>0.71</v>
      </c>
      <c r="BF1628" s="56">
        <f t="shared" si="278"/>
        <v>25.8674</v>
      </c>
      <c r="BG1628">
        <v>1</v>
      </c>
      <c r="BH1628">
        <v>0</v>
      </c>
      <c r="BI1628">
        <v>0</v>
      </c>
      <c r="BJ1628">
        <v>0</v>
      </c>
      <c r="BK1628">
        <v>0</v>
      </c>
      <c r="BL1628" s="15">
        <v>0</v>
      </c>
      <c r="BM1628">
        <v>0</v>
      </c>
      <c r="BN1628">
        <v>0</v>
      </c>
      <c r="BO1628">
        <v>0</v>
      </c>
      <c r="BP1628" s="15">
        <v>1</v>
      </c>
      <c r="BQ1628">
        <v>0</v>
      </c>
      <c r="BR1628">
        <v>0</v>
      </c>
      <c r="BS1628" s="15">
        <v>0</v>
      </c>
      <c r="BT1628">
        <v>0</v>
      </c>
      <c r="BU1628">
        <v>0</v>
      </c>
      <c r="BV1628">
        <v>1</v>
      </c>
      <c r="BW1628">
        <v>1</v>
      </c>
      <c r="BX1628">
        <v>1</v>
      </c>
      <c r="BY1628">
        <v>0</v>
      </c>
      <c r="BZ1628">
        <v>0</v>
      </c>
      <c r="CA1628">
        <v>1</v>
      </c>
      <c r="CB1628">
        <v>0</v>
      </c>
      <c r="CC1628">
        <v>0</v>
      </c>
      <c r="CD1628">
        <v>0</v>
      </c>
      <c r="CE1628" s="15">
        <v>0</v>
      </c>
      <c r="CF1628">
        <v>0.29799999999999999</v>
      </c>
      <c r="CG1628">
        <v>301</v>
      </c>
      <c r="CH1628">
        <v>1</v>
      </c>
      <c r="CI1628">
        <v>0</v>
      </c>
      <c r="CJ1628">
        <v>19</v>
      </c>
      <c r="CK1628" s="28" t="s">
        <v>80</v>
      </c>
    </row>
    <row r="1629" spans="1:89" x14ac:dyDescent="0.35">
      <c r="A1629">
        <v>1628</v>
      </c>
      <c r="B1629">
        <v>104</v>
      </c>
      <c r="C1629" s="21" t="s">
        <v>393</v>
      </c>
      <c r="D1629" s="11">
        <v>12.8</v>
      </c>
      <c r="E1629" s="12">
        <v>0.5</v>
      </c>
      <c r="F1629" s="7">
        <f t="shared" ref="F1629:F1657" si="279">D1629/E1629</f>
        <v>25.6</v>
      </c>
      <c r="G1629" s="8">
        <v>0</v>
      </c>
      <c r="H1629" s="9">
        <v>0</v>
      </c>
      <c r="I1629" s="9">
        <v>0</v>
      </c>
      <c r="J1629" s="9">
        <v>1</v>
      </c>
      <c r="K1629" s="9">
        <v>0</v>
      </c>
      <c r="L1629" s="8">
        <v>6558</v>
      </c>
      <c r="M1629" s="9">
        <v>12</v>
      </c>
      <c r="N1629" s="9">
        <f t="shared" si="274"/>
        <v>6545</v>
      </c>
      <c r="O1629" s="9">
        <f t="shared" si="275"/>
        <v>17</v>
      </c>
      <c r="P1629" s="7">
        <v>12.086</v>
      </c>
      <c r="Q1629" s="7">
        <f t="shared" ref="Q1629:Q1657" si="280">BF1629-P1629-6</f>
        <v>24.353999999999999</v>
      </c>
      <c r="R1629" s="9">
        <v>1</v>
      </c>
      <c r="S1629" s="9">
        <v>0</v>
      </c>
      <c r="T1629" s="9">
        <v>0</v>
      </c>
      <c r="U1629" s="9">
        <v>0</v>
      </c>
      <c r="V1629" s="9">
        <v>0</v>
      </c>
      <c r="W1629" s="25">
        <v>1</v>
      </c>
      <c r="X1629" s="9">
        <v>0</v>
      </c>
      <c r="Y1629" s="9">
        <v>1</v>
      </c>
      <c r="Z1629" s="25">
        <v>0</v>
      </c>
      <c r="AA1629" s="9">
        <v>0</v>
      </c>
      <c r="AB1629" s="25">
        <v>1</v>
      </c>
      <c r="AC1629" s="17">
        <v>2003</v>
      </c>
      <c r="AD1629" s="27" t="s">
        <v>87</v>
      </c>
      <c r="AE1629" s="27" t="s">
        <v>87</v>
      </c>
      <c r="AF1629" s="27" t="s">
        <v>87</v>
      </c>
      <c r="AG1629" s="34" t="s">
        <v>87</v>
      </c>
      <c r="AH1629" s="33" t="s">
        <v>87</v>
      </c>
      <c r="AI1629" s="15" t="s">
        <v>87</v>
      </c>
      <c r="AJ1629" s="27">
        <v>0.48399999999999999</v>
      </c>
      <c r="AK1629" s="31">
        <v>0.51600000000000001</v>
      </c>
      <c r="AL1629" s="30" t="s">
        <v>87</v>
      </c>
      <c r="AM1629" s="31" t="s">
        <v>87</v>
      </c>
      <c r="AN1629">
        <v>0</v>
      </c>
      <c r="AO1629" s="15">
        <v>1</v>
      </c>
      <c r="AP1629" t="s">
        <v>87</v>
      </c>
      <c r="AQ1629" s="15" t="s">
        <v>87</v>
      </c>
      <c r="AR1629" s="15" t="s">
        <v>2</v>
      </c>
      <c r="AS1629">
        <v>1</v>
      </c>
      <c r="AT1629">
        <v>0</v>
      </c>
      <c r="AU1629">
        <v>0</v>
      </c>
      <c r="AV1629">
        <v>0</v>
      </c>
      <c r="AW1629">
        <v>0</v>
      </c>
      <c r="AX1629">
        <v>0</v>
      </c>
      <c r="AY1629" s="15">
        <v>0</v>
      </c>
      <c r="AZ1629">
        <v>1</v>
      </c>
      <c r="BA1629">
        <v>0</v>
      </c>
      <c r="BB1629" s="15">
        <v>0</v>
      </c>
      <c r="BC1629">
        <v>25844</v>
      </c>
      <c r="BD1629">
        <v>1847</v>
      </c>
      <c r="BE1629" s="21">
        <v>0.92300000000000004</v>
      </c>
      <c r="BF1629" s="21">
        <v>42.44</v>
      </c>
      <c r="BG1629">
        <v>1</v>
      </c>
      <c r="BH1629">
        <v>0</v>
      </c>
      <c r="BI1629">
        <v>0</v>
      </c>
      <c r="BJ1629">
        <v>0</v>
      </c>
      <c r="BK1629">
        <v>0</v>
      </c>
      <c r="BL1629" s="15">
        <v>0</v>
      </c>
      <c r="BM1629">
        <v>0</v>
      </c>
      <c r="BN1629">
        <v>0</v>
      </c>
      <c r="BO1629">
        <v>1</v>
      </c>
      <c r="BP1629" s="15">
        <v>0</v>
      </c>
      <c r="BQ1629">
        <v>0</v>
      </c>
      <c r="BR1629">
        <v>0</v>
      </c>
      <c r="BS1629" s="15">
        <v>0</v>
      </c>
      <c r="BT1629">
        <v>0</v>
      </c>
      <c r="BU1629">
        <v>0</v>
      </c>
      <c r="BV1629">
        <v>0</v>
      </c>
      <c r="BW1629">
        <v>0</v>
      </c>
      <c r="BX1629">
        <v>0</v>
      </c>
      <c r="BY1629">
        <v>0</v>
      </c>
      <c r="BZ1629">
        <v>1</v>
      </c>
      <c r="CA1629">
        <v>1</v>
      </c>
      <c r="CB1629">
        <v>0</v>
      </c>
      <c r="CC1629">
        <v>0</v>
      </c>
      <c r="CD1629">
        <v>0</v>
      </c>
      <c r="CE1629" s="15">
        <v>0</v>
      </c>
      <c r="CF1629">
        <v>0.186</v>
      </c>
      <c r="CG1629">
        <v>134</v>
      </c>
      <c r="CH1629">
        <v>1</v>
      </c>
      <c r="CI1629">
        <v>0</v>
      </c>
      <c r="CJ1629">
        <v>29</v>
      </c>
      <c r="CK1629" s="28" t="s">
        <v>80</v>
      </c>
    </row>
    <row r="1630" spans="1:89" x14ac:dyDescent="0.35">
      <c r="A1630">
        <v>1629</v>
      </c>
      <c r="B1630">
        <v>104</v>
      </c>
      <c r="C1630" s="21" t="s">
        <v>393</v>
      </c>
      <c r="D1630" s="11">
        <v>11</v>
      </c>
      <c r="E1630" s="12">
        <v>0.5</v>
      </c>
      <c r="F1630" s="7">
        <f t="shared" si="279"/>
        <v>22</v>
      </c>
      <c r="G1630" s="8">
        <v>0</v>
      </c>
      <c r="H1630" s="9">
        <v>0</v>
      </c>
      <c r="I1630" s="9">
        <v>0</v>
      </c>
      <c r="J1630" s="9">
        <v>1</v>
      </c>
      <c r="K1630" s="9">
        <v>0</v>
      </c>
      <c r="L1630" s="8">
        <v>6558</v>
      </c>
      <c r="M1630" s="9">
        <v>12</v>
      </c>
      <c r="N1630" s="9">
        <f t="shared" si="274"/>
        <v>6545</v>
      </c>
      <c r="O1630" s="9">
        <f t="shared" si="275"/>
        <v>17</v>
      </c>
      <c r="P1630" s="7">
        <v>12.086</v>
      </c>
      <c r="Q1630" s="7">
        <f t="shared" si="280"/>
        <v>24.353999999999999</v>
      </c>
      <c r="R1630" s="9">
        <v>1</v>
      </c>
      <c r="S1630" s="9">
        <v>0</v>
      </c>
      <c r="T1630" s="9">
        <v>0</v>
      </c>
      <c r="U1630" s="9">
        <v>0</v>
      </c>
      <c r="V1630" s="9">
        <v>0</v>
      </c>
      <c r="W1630" s="25">
        <v>1</v>
      </c>
      <c r="X1630" s="9">
        <v>0</v>
      </c>
      <c r="Y1630" s="9">
        <v>1</v>
      </c>
      <c r="Z1630" s="25">
        <v>0</v>
      </c>
      <c r="AA1630" s="9">
        <v>0</v>
      </c>
      <c r="AB1630" s="25">
        <v>1</v>
      </c>
      <c r="AC1630" s="17">
        <v>2003</v>
      </c>
      <c r="AD1630" s="27" t="s">
        <v>87</v>
      </c>
      <c r="AE1630" s="27" t="s">
        <v>87</v>
      </c>
      <c r="AF1630" s="27" t="s">
        <v>87</v>
      </c>
      <c r="AG1630" s="34" t="s">
        <v>87</v>
      </c>
      <c r="AH1630" s="33" t="s">
        <v>87</v>
      </c>
      <c r="AI1630" s="15" t="s">
        <v>87</v>
      </c>
      <c r="AJ1630" s="27">
        <v>0.48399999999999999</v>
      </c>
      <c r="AK1630" s="31">
        <v>0.51600000000000001</v>
      </c>
      <c r="AL1630" s="30" t="s">
        <v>87</v>
      </c>
      <c r="AM1630" s="31" t="s">
        <v>87</v>
      </c>
      <c r="AN1630">
        <v>0</v>
      </c>
      <c r="AO1630" s="15">
        <v>1</v>
      </c>
      <c r="AP1630" t="s">
        <v>87</v>
      </c>
      <c r="AQ1630" s="15" t="s">
        <v>87</v>
      </c>
      <c r="AR1630" s="15" t="s">
        <v>2</v>
      </c>
      <c r="AS1630">
        <v>1</v>
      </c>
      <c r="AT1630">
        <v>0</v>
      </c>
      <c r="AU1630">
        <v>0</v>
      </c>
      <c r="AV1630">
        <v>0</v>
      </c>
      <c r="AW1630">
        <v>0</v>
      </c>
      <c r="AX1630">
        <v>0</v>
      </c>
      <c r="AY1630" s="15">
        <v>0</v>
      </c>
      <c r="AZ1630">
        <v>1</v>
      </c>
      <c r="BA1630">
        <v>0</v>
      </c>
      <c r="BB1630" s="15">
        <v>0</v>
      </c>
      <c r="BC1630">
        <v>25844</v>
      </c>
      <c r="BD1630">
        <v>1847</v>
      </c>
      <c r="BE1630" s="21">
        <v>0.92300000000000004</v>
      </c>
      <c r="BF1630" s="21">
        <v>42.44</v>
      </c>
      <c r="BG1630">
        <v>1</v>
      </c>
      <c r="BH1630">
        <v>0</v>
      </c>
      <c r="BI1630">
        <v>0</v>
      </c>
      <c r="BJ1630">
        <v>0</v>
      </c>
      <c r="BK1630">
        <v>0</v>
      </c>
      <c r="BL1630" s="15">
        <v>0</v>
      </c>
      <c r="BM1630">
        <v>0</v>
      </c>
      <c r="BN1630">
        <v>0</v>
      </c>
      <c r="BO1630">
        <v>1</v>
      </c>
      <c r="BP1630" s="15">
        <v>0</v>
      </c>
      <c r="BQ1630">
        <v>0</v>
      </c>
      <c r="BR1630">
        <v>0</v>
      </c>
      <c r="BS1630" s="15">
        <v>0</v>
      </c>
      <c r="BT1630">
        <v>0</v>
      </c>
      <c r="BU1630">
        <v>0</v>
      </c>
      <c r="BV1630">
        <v>0</v>
      </c>
      <c r="BW1630">
        <v>0</v>
      </c>
      <c r="BX1630">
        <v>0</v>
      </c>
      <c r="BY1630">
        <v>0</v>
      </c>
      <c r="BZ1630">
        <v>1</v>
      </c>
      <c r="CA1630">
        <v>1</v>
      </c>
      <c r="CB1630">
        <v>0</v>
      </c>
      <c r="CC1630">
        <v>0</v>
      </c>
      <c r="CD1630">
        <v>0</v>
      </c>
      <c r="CE1630" s="15">
        <v>0</v>
      </c>
      <c r="CF1630">
        <v>0.186</v>
      </c>
      <c r="CG1630">
        <v>134</v>
      </c>
      <c r="CH1630">
        <v>1</v>
      </c>
      <c r="CI1630">
        <v>0</v>
      </c>
      <c r="CJ1630">
        <v>29</v>
      </c>
      <c r="CK1630" s="28" t="s">
        <v>80</v>
      </c>
    </row>
    <row r="1631" spans="1:89" x14ac:dyDescent="0.35">
      <c r="A1631">
        <v>1630</v>
      </c>
      <c r="B1631">
        <v>104</v>
      </c>
      <c r="C1631" s="21" t="s">
        <v>393</v>
      </c>
      <c r="D1631" s="11">
        <v>13</v>
      </c>
      <c r="E1631" s="12">
        <v>0.5</v>
      </c>
      <c r="F1631" s="7">
        <f t="shared" si="279"/>
        <v>26</v>
      </c>
      <c r="G1631" s="8">
        <v>0</v>
      </c>
      <c r="H1631" s="9">
        <v>0</v>
      </c>
      <c r="I1631" s="9">
        <v>0</v>
      </c>
      <c r="J1631" s="9">
        <v>1</v>
      </c>
      <c r="K1631" s="9">
        <v>0</v>
      </c>
      <c r="L1631" s="8">
        <v>7211</v>
      </c>
      <c r="M1631" s="9">
        <v>12</v>
      </c>
      <c r="N1631" s="9">
        <f t="shared" si="274"/>
        <v>7198</v>
      </c>
      <c r="O1631" s="9">
        <f t="shared" si="275"/>
        <v>17</v>
      </c>
      <c r="P1631" s="7">
        <v>12.086</v>
      </c>
      <c r="Q1631" s="7">
        <f t="shared" si="280"/>
        <v>24.353999999999999</v>
      </c>
      <c r="R1631" s="9">
        <v>1</v>
      </c>
      <c r="S1631" s="9">
        <v>0</v>
      </c>
      <c r="T1631" s="9">
        <v>0</v>
      </c>
      <c r="U1631" s="9">
        <v>0</v>
      </c>
      <c r="V1631" s="9">
        <v>0</v>
      </c>
      <c r="W1631" s="25">
        <v>1</v>
      </c>
      <c r="X1631" s="9">
        <v>0</v>
      </c>
      <c r="Y1631" s="9">
        <v>1</v>
      </c>
      <c r="Z1631" s="25">
        <v>0</v>
      </c>
      <c r="AA1631" s="9">
        <v>0</v>
      </c>
      <c r="AB1631" s="25">
        <v>1</v>
      </c>
      <c r="AC1631" s="17">
        <v>2003</v>
      </c>
      <c r="AD1631" s="27" t="s">
        <v>87</v>
      </c>
      <c r="AE1631" s="27" t="s">
        <v>87</v>
      </c>
      <c r="AF1631" s="27" t="s">
        <v>87</v>
      </c>
      <c r="AG1631" s="34" t="s">
        <v>87</v>
      </c>
      <c r="AH1631" s="33" t="s">
        <v>87</v>
      </c>
      <c r="AI1631" s="15" t="s">
        <v>87</v>
      </c>
      <c r="AJ1631" s="27">
        <v>0.48399999999999999</v>
      </c>
      <c r="AK1631" s="31">
        <v>0.51600000000000001</v>
      </c>
      <c r="AL1631" s="30" t="s">
        <v>87</v>
      </c>
      <c r="AM1631" s="31" t="s">
        <v>87</v>
      </c>
      <c r="AN1631">
        <v>0</v>
      </c>
      <c r="AO1631" s="15">
        <v>1</v>
      </c>
      <c r="AP1631" t="s">
        <v>87</v>
      </c>
      <c r="AQ1631" s="15" t="s">
        <v>87</v>
      </c>
      <c r="AR1631" s="15" t="s">
        <v>2</v>
      </c>
      <c r="AS1631">
        <v>1</v>
      </c>
      <c r="AT1631">
        <v>0</v>
      </c>
      <c r="AU1631">
        <v>0</v>
      </c>
      <c r="AV1631">
        <v>0</v>
      </c>
      <c r="AW1631">
        <v>0</v>
      </c>
      <c r="AX1631">
        <v>0</v>
      </c>
      <c r="AY1631" s="15">
        <v>0</v>
      </c>
      <c r="AZ1631">
        <v>1</v>
      </c>
      <c r="BA1631">
        <v>0</v>
      </c>
      <c r="BB1631" s="15">
        <v>0</v>
      </c>
      <c r="BC1631">
        <v>25844</v>
      </c>
      <c r="BD1631">
        <v>1847</v>
      </c>
      <c r="BE1631" s="21">
        <v>0.92300000000000004</v>
      </c>
      <c r="BF1631" s="21">
        <v>42.44</v>
      </c>
      <c r="BG1631">
        <v>1</v>
      </c>
      <c r="BH1631">
        <v>0</v>
      </c>
      <c r="BI1631">
        <v>0</v>
      </c>
      <c r="BJ1631">
        <v>0</v>
      </c>
      <c r="BK1631">
        <v>0</v>
      </c>
      <c r="BL1631" s="15">
        <v>0</v>
      </c>
      <c r="BM1631">
        <v>0</v>
      </c>
      <c r="BN1631">
        <v>0</v>
      </c>
      <c r="BO1631">
        <v>1</v>
      </c>
      <c r="BP1631" s="15">
        <v>0</v>
      </c>
      <c r="BQ1631">
        <v>0</v>
      </c>
      <c r="BR1631">
        <v>0</v>
      </c>
      <c r="BS1631" s="15">
        <v>0</v>
      </c>
      <c r="BT1631">
        <v>0</v>
      </c>
      <c r="BU1631">
        <v>0</v>
      </c>
      <c r="BV1631">
        <v>0</v>
      </c>
      <c r="BW1631">
        <v>0</v>
      </c>
      <c r="BX1631">
        <v>0</v>
      </c>
      <c r="BY1631">
        <v>0</v>
      </c>
      <c r="BZ1631">
        <v>1</v>
      </c>
      <c r="CA1631">
        <v>1</v>
      </c>
      <c r="CB1631">
        <v>0</v>
      </c>
      <c r="CC1631">
        <v>0</v>
      </c>
      <c r="CD1631">
        <v>0</v>
      </c>
      <c r="CE1631" s="15">
        <v>0</v>
      </c>
      <c r="CF1631">
        <v>0.186</v>
      </c>
      <c r="CG1631">
        <v>134</v>
      </c>
      <c r="CH1631">
        <v>1</v>
      </c>
      <c r="CI1631">
        <v>0</v>
      </c>
      <c r="CJ1631">
        <v>29</v>
      </c>
      <c r="CK1631" s="28" t="s">
        <v>80</v>
      </c>
    </row>
    <row r="1632" spans="1:89" x14ac:dyDescent="0.35">
      <c r="A1632">
        <v>1631</v>
      </c>
      <c r="B1632">
        <v>104</v>
      </c>
      <c r="C1632" s="21" t="s">
        <v>393</v>
      </c>
      <c r="D1632" s="11">
        <v>11.2</v>
      </c>
      <c r="E1632" s="12">
        <v>0.5</v>
      </c>
      <c r="F1632" s="7">
        <f t="shared" si="279"/>
        <v>22.4</v>
      </c>
      <c r="G1632" s="8">
        <v>0</v>
      </c>
      <c r="H1632" s="9">
        <v>0</v>
      </c>
      <c r="I1632" s="9">
        <v>0</v>
      </c>
      <c r="J1632" s="9">
        <v>1</v>
      </c>
      <c r="K1632" s="9">
        <v>0</v>
      </c>
      <c r="L1632" s="8">
        <v>7211</v>
      </c>
      <c r="M1632" s="9">
        <v>12</v>
      </c>
      <c r="N1632" s="9">
        <f t="shared" si="274"/>
        <v>7198</v>
      </c>
      <c r="O1632" s="9">
        <f t="shared" si="275"/>
        <v>17</v>
      </c>
      <c r="P1632" s="7">
        <v>12.086</v>
      </c>
      <c r="Q1632" s="7">
        <f t="shared" si="280"/>
        <v>24.353999999999999</v>
      </c>
      <c r="R1632" s="9">
        <v>1</v>
      </c>
      <c r="S1632" s="9">
        <v>0</v>
      </c>
      <c r="T1632" s="9">
        <v>0</v>
      </c>
      <c r="U1632" s="9">
        <v>0</v>
      </c>
      <c r="V1632" s="9">
        <v>0</v>
      </c>
      <c r="W1632" s="25">
        <v>1</v>
      </c>
      <c r="X1632" s="9">
        <v>0</v>
      </c>
      <c r="Y1632" s="9">
        <v>1</v>
      </c>
      <c r="Z1632" s="25">
        <v>0</v>
      </c>
      <c r="AA1632" s="9">
        <v>0</v>
      </c>
      <c r="AB1632" s="25">
        <v>1</v>
      </c>
      <c r="AC1632" s="17">
        <v>2003</v>
      </c>
      <c r="AD1632" s="27" t="s">
        <v>87</v>
      </c>
      <c r="AE1632" s="27" t="s">
        <v>87</v>
      </c>
      <c r="AF1632" s="27" t="s">
        <v>87</v>
      </c>
      <c r="AG1632" s="34" t="s">
        <v>87</v>
      </c>
      <c r="AH1632" s="33" t="s">
        <v>87</v>
      </c>
      <c r="AI1632" s="15" t="s">
        <v>87</v>
      </c>
      <c r="AJ1632" s="27">
        <v>0.48399999999999999</v>
      </c>
      <c r="AK1632" s="31">
        <v>0.51600000000000001</v>
      </c>
      <c r="AL1632" s="30" t="s">
        <v>87</v>
      </c>
      <c r="AM1632" s="31" t="s">
        <v>87</v>
      </c>
      <c r="AN1632">
        <v>0</v>
      </c>
      <c r="AO1632" s="15">
        <v>1</v>
      </c>
      <c r="AP1632" t="s">
        <v>87</v>
      </c>
      <c r="AQ1632" s="15" t="s">
        <v>87</v>
      </c>
      <c r="AR1632" s="15" t="s">
        <v>2</v>
      </c>
      <c r="AS1632">
        <v>1</v>
      </c>
      <c r="AT1632">
        <v>0</v>
      </c>
      <c r="AU1632">
        <v>0</v>
      </c>
      <c r="AV1632">
        <v>0</v>
      </c>
      <c r="AW1632">
        <v>0</v>
      </c>
      <c r="AX1632">
        <v>0</v>
      </c>
      <c r="AY1632" s="15">
        <v>0</v>
      </c>
      <c r="AZ1632">
        <v>1</v>
      </c>
      <c r="BA1632">
        <v>0</v>
      </c>
      <c r="BB1632" s="15">
        <v>0</v>
      </c>
      <c r="BC1632">
        <v>25844</v>
      </c>
      <c r="BD1632">
        <v>1847</v>
      </c>
      <c r="BE1632" s="21">
        <v>0.92300000000000004</v>
      </c>
      <c r="BF1632" s="21">
        <v>42.44</v>
      </c>
      <c r="BG1632">
        <v>1</v>
      </c>
      <c r="BH1632">
        <v>0</v>
      </c>
      <c r="BI1632">
        <v>0</v>
      </c>
      <c r="BJ1632">
        <v>0</v>
      </c>
      <c r="BK1632">
        <v>0</v>
      </c>
      <c r="BL1632" s="15">
        <v>0</v>
      </c>
      <c r="BM1632">
        <v>0</v>
      </c>
      <c r="BN1632">
        <v>0</v>
      </c>
      <c r="BO1632">
        <v>1</v>
      </c>
      <c r="BP1632" s="15">
        <v>0</v>
      </c>
      <c r="BQ1632">
        <v>0</v>
      </c>
      <c r="BR1632">
        <v>0</v>
      </c>
      <c r="BS1632" s="15">
        <v>0</v>
      </c>
      <c r="BT1632">
        <v>0</v>
      </c>
      <c r="BU1632">
        <v>0</v>
      </c>
      <c r="BV1632">
        <v>0</v>
      </c>
      <c r="BW1632">
        <v>0</v>
      </c>
      <c r="BX1632">
        <v>0</v>
      </c>
      <c r="BY1632">
        <v>0</v>
      </c>
      <c r="BZ1632">
        <v>1</v>
      </c>
      <c r="CA1632">
        <v>1</v>
      </c>
      <c r="CB1632">
        <v>0</v>
      </c>
      <c r="CC1632">
        <v>0</v>
      </c>
      <c r="CD1632">
        <v>0</v>
      </c>
      <c r="CE1632" s="15">
        <v>0</v>
      </c>
      <c r="CF1632">
        <v>0.186</v>
      </c>
      <c r="CG1632">
        <v>134</v>
      </c>
      <c r="CH1632">
        <v>1</v>
      </c>
      <c r="CI1632">
        <v>0</v>
      </c>
      <c r="CJ1632">
        <v>29</v>
      </c>
      <c r="CK1632" s="28" t="s">
        <v>80</v>
      </c>
    </row>
    <row r="1633" spans="1:89" x14ac:dyDescent="0.35">
      <c r="A1633">
        <v>1632</v>
      </c>
      <c r="B1633">
        <v>104</v>
      </c>
      <c r="C1633" s="21" t="s">
        <v>393</v>
      </c>
      <c r="D1633" s="11">
        <v>9.9</v>
      </c>
      <c r="E1633" s="12">
        <v>0.5</v>
      </c>
      <c r="F1633" s="7">
        <f t="shared" si="279"/>
        <v>19.8</v>
      </c>
      <c r="G1633" s="8">
        <v>0</v>
      </c>
      <c r="H1633" s="9">
        <v>0</v>
      </c>
      <c r="I1633" s="9">
        <v>0</v>
      </c>
      <c r="J1633" s="9">
        <v>1</v>
      </c>
      <c r="K1633" s="9">
        <v>0</v>
      </c>
      <c r="L1633" s="8">
        <v>4723</v>
      </c>
      <c r="M1633" s="9">
        <v>12</v>
      </c>
      <c r="N1633" s="9">
        <f t="shared" si="274"/>
        <v>4710</v>
      </c>
      <c r="O1633" s="9">
        <f t="shared" si="275"/>
        <v>17</v>
      </c>
      <c r="P1633" s="7">
        <v>12.086</v>
      </c>
      <c r="Q1633" s="7">
        <f t="shared" si="280"/>
        <v>24.353999999999999</v>
      </c>
      <c r="R1633" s="9">
        <v>1</v>
      </c>
      <c r="S1633" s="9">
        <v>0</v>
      </c>
      <c r="T1633" s="9">
        <v>0</v>
      </c>
      <c r="U1633" s="9">
        <v>1</v>
      </c>
      <c r="V1633" s="9">
        <v>0</v>
      </c>
      <c r="W1633" s="25">
        <v>0</v>
      </c>
      <c r="X1633" s="9">
        <v>0</v>
      </c>
      <c r="Y1633" s="9">
        <v>1</v>
      </c>
      <c r="Z1633" s="25">
        <v>0</v>
      </c>
      <c r="AA1633" s="9">
        <v>0</v>
      </c>
      <c r="AB1633" s="25">
        <v>1</v>
      </c>
      <c r="AC1633" s="17">
        <v>2003</v>
      </c>
      <c r="AD1633" s="27" t="s">
        <v>87</v>
      </c>
      <c r="AE1633" s="27" t="s">
        <v>87</v>
      </c>
      <c r="AF1633" s="27" t="s">
        <v>87</v>
      </c>
      <c r="AG1633" s="34" t="s">
        <v>87</v>
      </c>
      <c r="AH1633" s="33" t="s">
        <v>87</v>
      </c>
      <c r="AI1633" s="15" t="s">
        <v>87</v>
      </c>
      <c r="AJ1633" s="27">
        <v>0.48399999999999999</v>
      </c>
      <c r="AK1633" s="31">
        <v>0.51600000000000001</v>
      </c>
      <c r="AL1633" s="30" t="s">
        <v>87</v>
      </c>
      <c r="AM1633" s="31" t="s">
        <v>87</v>
      </c>
      <c r="AN1633">
        <v>0</v>
      </c>
      <c r="AO1633" s="15">
        <v>1</v>
      </c>
      <c r="AP1633" t="s">
        <v>87</v>
      </c>
      <c r="AQ1633" s="15" t="s">
        <v>87</v>
      </c>
      <c r="AR1633" s="15" t="s">
        <v>2</v>
      </c>
      <c r="AS1633">
        <v>1</v>
      </c>
      <c r="AT1633">
        <v>0</v>
      </c>
      <c r="AU1633">
        <v>0</v>
      </c>
      <c r="AV1633">
        <v>0</v>
      </c>
      <c r="AW1633">
        <v>0</v>
      </c>
      <c r="AX1633">
        <v>0</v>
      </c>
      <c r="AY1633" s="15">
        <v>0</v>
      </c>
      <c r="AZ1633">
        <v>1</v>
      </c>
      <c r="BA1633">
        <v>0</v>
      </c>
      <c r="BB1633" s="15">
        <v>0</v>
      </c>
      <c r="BC1633">
        <v>25844</v>
      </c>
      <c r="BD1633">
        <v>1847</v>
      </c>
      <c r="BE1633" s="21">
        <v>0.92300000000000004</v>
      </c>
      <c r="BF1633" s="21">
        <v>42.44</v>
      </c>
      <c r="BG1633">
        <v>1</v>
      </c>
      <c r="BH1633">
        <v>0</v>
      </c>
      <c r="BI1633">
        <v>0</v>
      </c>
      <c r="BJ1633">
        <v>0</v>
      </c>
      <c r="BK1633">
        <v>0</v>
      </c>
      <c r="BL1633" s="15">
        <v>0</v>
      </c>
      <c r="BM1633">
        <v>0</v>
      </c>
      <c r="BN1633">
        <v>0</v>
      </c>
      <c r="BO1633">
        <v>1</v>
      </c>
      <c r="BP1633" s="15">
        <v>0</v>
      </c>
      <c r="BQ1633">
        <v>0</v>
      </c>
      <c r="BR1633">
        <v>0</v>
      </c>
      <c r="BS1633" s="15">
        <v>0</v>
      </c>
      <c r="BT1633">
        <v>0</v>
      </c>
      <c r="BU1633">
        <v>0</v>
      </c>
      <c r="BV1633">
        <v>0</v>
      </c>
      <c r="BW1633">
        <v>0</v>
      </c>
      <c r="BX1633">
        <v>0</v>
      </c>
      <c r="BY1633">
        <v>0</v>
      </c>
      <c r="BZ1633">
        <v>1</v>
      </c>
      <c r="CA1633">
        <v>1</v>
      </c>
      <c r="CB1633">
        <v>0</v>
      </c>
      <c r="CC1633">
        <v>0</v>
      </c>
      <c r="CD1633">
        <v>0</v>
      </c>
      <c r="CE1633" s="15">
        <v>0</v>
      </c>
      <c r="CF1633">
        <v>0.186</v>
      </c>
      <c r="CG1633">
        <v>134</v>
      </c>
      <c r="CH1633">
        <v>1</v>
      </c>
      <c r="CI1633">
        <v>0</v>
      </c>
      <c r="CJ1633">
        <v>29</v>
      </c>
      <c r="CK1633" s="28" t="s">
        <v>80</v>
      </c>
    </row>
    <row r="1634" spans="1:89" x14ac:dyDescent="0.35">
      <c r="A1634">
        <v>1633</v>
      </c>
      <c r="B1634">
        <v>104</v>
      </c>
      <c r="C1634" s="21" t="s">
        <v>393</v>
      </c>
      <c r="D1634" s="11">
        <v>8</v>
      </c>
      <c r="E1634" s="12">
        <v>0.3</v>
      </c>
      <c r="F1634" s="7">
        <f t="shared" si="279"/>
        <v>26.666666666666668</v>
      </c>
      <c r="G1634" s="8">
        <v>0</v>
      </c>
      <c r="H1634" s="9">
        <v>0</v>
      </c>
      <c r="I1634" s="9">
        <v>0</v>
      </c>
      <c r="J1634" s="9">
        <v>1</v>
      </c>
      <c r="K1634" s="9">
        <v>0</v>
      </c>
      <c r="L1634" s="8">
        <v>4694</v>
      </c>
      <c r="M1634" s="9">
        <v>12</v>
      </c>
      <c r="N1634" s="9">
        <f t="shared" si="274"/>
        <v>4681</v>
      </c>
      <c r="O1634" s="9">
        <f t="shared" si="275"/>
        <v>17</v>
      </c>
      <c r="P1634" s="7">
        <v>12.086</v>
      </c>
      <c r="Q1634" s="7">
        <f t="shared" si="280"/>
        <v>24.353999999999999</v>
      </c>
      <c r="R1634" s="9">
        <v>1</v>
      </c>
      <c r="S1634" s="9">
        <v>0</v>
      </c>
      <c r="T1634" s="9">
        <v>1</v>
      </c>
      <c r="U1634" s="9">
        <v>0</v>
      </c>
      <c r="V1634" s="9">
        <v>0</v>
      </c>
      <c r="W1634" s="25">
        <v>0</v>
      </c>
      <c r="X1634" s="9">
        <v>0</v>
      </c>
      <c r="Y1634" s="9">
        <v>1</v>
      </c>
      <c r="Z1634" s="25">
        <v>0</v>
      </c>
      <c r="AA1634" s="9">
        <v>0</v>
      </c>
      <c r="AB1634" s="25">
        <v>1</v>
      </c>
      <c r="AC1634" s="17">
        <v>2003</v>
      </c>
      <c r="AD1634" s="27" t="s">
        <v>87</v>
      </c>
      <c r="AE1634" s="27" t="s">
        <v>87</v>
      </c>
      <c r="AF1634" s="27" t="s">
        <v>87</v>
      </c>
      <c r="AG1634" s="34" t="s">
        <v>87</v>
      </c>
      <c r="AH1634" s="33" t="s">
        <v>87</v>
      </c>
      <c r="AI1634" s="15" t="s">
        <v>87</v>
      </c>
      <c r="AJ1634" s="27">
        <v>0.48399999999999999</v>
      </c>
      <c r="AK1634" s="31">
        <v>0.51600000000000001</v>
      </c>
      <c r="AL1634" s="30" t="s">
        <v>87</v>
      </c>
      <c r="AM1634" s="31" t="s">
        <v>87</v>
      </c>
      <c r="AN1634">
        <v>0</v>
      </c>
      <c r="AO1634" s="15">
        <v>1</v>
      </c>
      <c r="AP1634" t="s">
        <v>87</v>
      </c>
      <c r="AQ1634" s="15" t="s">
        <v>87</v>
      </c>
      <c r="AR1634" s="15" t="s">
        <v>2</v>
      </c>
      <c r="AS1634">
        <v>1</v>
      </c>
      <c r="AT1634">
        <v>0</v>
      </c>
      <c r="AU1634">
        <v>0</v>
      </c>
      <c r="AV1634">
        <v>0</v>
      </c>
      <c r="AW1634">
        <v>0</v>
      </c>
      <c r="AX1634">
        <v>0</v>
      </c>
      <c r="AY1634" s="15">
        <v>0</v>
      </c>
      <c r="AZ1634">
        <v>1</v>
      </c>
      <c r="BA1634">
        <v>0</v>
      </c>
      <c r="BB1634" s="15">
        <v>0</v>
      </c>
      <c r="BC1634">
        <v>25844</v>
      </c>
      <c r="BD1634">
        <v>1847</v>
      </c>
      <c r="BE1634" s="21">
        <v>0.92300000000000004</v>
      </c>
      <c r="BF1634" s="21">
        <v>42.44</v>
      </c>
      <c r="BG1634">
        <v>1</v>
      </c>
      <c r="BH1634">
        <v>0</v>
      </c>
      <c r="BI1634">
        <v>0</v>
      </c>
      <c r="BJ1634">
        <v>0</v>
      </c>
      <c r="BK1634">
        <v>0</v>
      </c>
      <c r="BL1634" s="15">
        <v>0</v>
      </c>
      <c r="BM1634">
        <v>0</v>
      </c>
      <c r="BN1634">
        <v>0</v>
      </c>
      <c r="BO1634">
        <v>1</v>
      </c>
      <c r="BP1634" s="15">
        <v>0</v>
      </c>
      <c r="BQ1634">
        <v>0</v>
      </c>
      <c r="BR1634">
        <v>0</v>
      </c>
      <c r="BS1634" s="15">
        <v>0</v>
      </c>
      <c r="BT1634">
        <v>0</v>
      </c>
      <c r="BU1634">
        <v>0</v>
      </c>
      <c r="BV1634">
        <v>0</v>
      </c>
      <c r="BW1634">
        <v>0</v>
      </c>
      <c r="BX1634">
        <v>0</v>
      </c>
      <c r="BY1634">
        <v>0</v>
      </c>
      <c r="BZ1634">
        <v>1</v>
      </c>
      <c r="CA1634">
        <v>1</v>
      </c>
      <c r="CB1634">
        <v>0</v>
      </c>
      <c r="CC1634">
        <v>0</v>
      </c>
      <c r="CD1634">
        <v>0</v>
      </c>
      <c r="CE1634" s="15">
        <v>0</v>
      </c>
      <c r="CF1634">
        <v>0.186</v>
      </c>
      <c r="CG1634">
        <v>134</v>
      </c>
      <c r="CH1634">
        <v>1</v>
      </c>
      <c r="CI1634">
        <v>0</v>
      </c>
      <c r="CJ1634">
        <v>29</v>
      </c>
      <c r="CK1634" s="28" t="s">
        <v>80</v>
      </c>
    </row>
    <row r="1635" spans="1:89" x14ac:dyDescent="0.35">
      <c r="A1635">
        <v>1634</v>
      </c>
      <c r="B1635">
        <v>104</v>
      </c>
      <c r="C1635" s="21" t="s">
        <v>393</v>
      </c>
      <c r="D1635" s="11">
        <v>10.1</v>
      </c>
      <c r="E1635" s="12">
        <v>0.5</v>
      </c>
      <c r="F1635" s="7">
        <f t="shared" si="279"/>
        <v>20.2</v>
      </c>
      <c r="G1635" s="8">
        <v>0</v>
      </c>
      <c r="H1635" s="9">
        <v>0</v>
      </c>
      <c r="I1635" s="9">
        <v>0</v>
      </c>
      <c r="J1635" s="9">
        <v>1</v>
      </c>
      <c r="K1635" s="9">
        <v>0</v>
      </c>
      <c r="L1635" s="8">
        <v>6658</v>
      </c>
      <c r="M1635" s="9">
        <v>15</v>
      </c>
      <c r="N1635" s="9">
        <f t="shared" si="274"/>
        <v>6642</v>
      </c>
      <c r="O1635" s="9">
        <f t="shared" si="275"/>
        <v>17</v>
      </c>
      <c r="P1635" s="7">
        <v>12.086</v>
      </c>
      <c r="Q1635" s="7">
        <f t="shared" si="280"/>
        <v>24.353999999999999</v>
      </c>
      <c r="R1635" s="9">
        <v>1</v>
      </c>
      <c r="S1635" s="9">
        <v>0</v>
      </c>
      <c r="T1635" s="9">
        <v>0</v>
      </c>
      <c r="U1635" s="9">
        <v>0</v>
      </c>
      <c r="V1635" s="9">
        <v>0</v>
      </c>
      <c r="W1635" s="25">
        <v>1</v>
      </c>
      <c r="X1635" s="9">
        <v>0</v>
      </c>
      <c r="Y1635" s="9">
        <v>1</v>
      </c>
      <c r="Z1635" s="25">
        <v>0</v>
      </c>
      <c r="AA1635" s="9">
        <v>0</v>
      </c>
      <c r="AB1635" s="25">
        <v>1</v>
      </c>
      <c r="AC1635" s="17">
        <v>2003</v>
      </c>
      <c r="AD1635" s="27" t="s">
        <v>87</v>
      </c>
      <c r="AE1635" s="27" t="s">
        <v>87</v>
      </c>
      <c r="AF1635" s="27" t="s">
        <v>87</v>
      </c>
      <c r="AG1635" s="34" t="s">
        <v>87</v>
      </c>
      <c r="AH1635" s="33" t="s">
        <v>87</v>
      </c>
      <c r="AI1635" s="15" t="s">
        <v>87</v>
      </c>
      <c r="AJ1635" s="27">
        <v>0.48399999999999999</v>
      </c>
      <c r="AK1635" s="31">
        <v>0.51600000000000001</v>
      </c>
      <c r="AL1635" s="30" t="s">
        <v>87</v>
      </c>
      <c r="AM1635" s="31" t="s">
        <v>87</v>
      </c>
      <c r="AN1635">
        <v>0</v>
      </c>
      <c r="AO1635" s="15">
        <v>1</v>
      </c>
      <c r="AP1635" t="s">
        <v>87</v>
      </c>
      <c r="AQ1635" s="15" t="s">
        <v>87</v>
      </c>
      <c r="AR1635" s="15" t="s">
        <v>2</v>
      </c>
      <c r="AS1635">
        <v>1</v>
      </c>
      <c r="AT1635">
        <v>0</v>
      </c>
      <c r="AU1635">
        <v>0</v>
      </c>
      <c r="AV1635">
        <v>0</v>
      </c>
      <c r="AW1635">
        <v>0</v>
      </c>
      <c r="AX1635">
        <v>0</v>
      </c>
      <c r="AY1635" s="15">
        <v>0</v>
      </c>
      <c r="AZ1635">
        <v>1</v>
      </c>
      <c r="BA1635">
        <v>0</v>
      </c>
      <c r="BB1635" s="15">
        <v>0</v>
      </c>
      <c r="BC1635">
        <v>25844</v>
      </c>
      <c r="BD1635">
        <v>1847</v>
      </c>
      <c r="BE1635" s="21">
        <v>0.92300000000000004</v>
      </c>
      <c r="BF1635" s="21">
        <v>42.44</v>
      </c>
      <c r="BG1635">
        <v>1</v>
      </c>
      <c r="BH1635">
        <v>0</v>
      </c>
      <c r="BI1635">
        <v>0</v>
      </c>
      <c r="BJ1635">
        <v>0</v>
      </c>
      <c r="BK1635">
        <v>0</v>
      </c>
      <c r="BL1635" s="15">
        <v>0</v>
      </c>
      <c r="BM1635">
        <v>0</v>
      </c>
      <c r="BN1635">
        <v>0</v>
      </c>
      <c r="BO1635">
        <v>1</v>
      </c>
      <c r="BP1635" s="15">
        <v>0</v>
      </c>
      <c r="BQ1635">
        <v>0</v>
      </c>
      <c r="BR1635">
        <v>0</v>
      </c>
      <c r="BS1635" s="15">
        <v>0</v>
      </c>
      <c r="BT1635">
        <v>0</v>
      </c>
      <c r="BU1635">
        <v>0</v>
      </c>
      <c r="BV1635">
        <v>0</v>
      </c>
      <c r="BW1635">
        <v>0</v>
      </c>
      <c r="BX1635">
        <v>0</v>
      </c>
      <c r="BY1635">
        <v>0</v>
      </c>
      <c r="BZ1635">
        <v>1</v>
      </c>
      <c r="CA1635">
        <v>1</v>
      </c>
      <c r="CB1635">
        <v>0</v>
      </c>
      <c r="CC1635">
        <v>0</v>
      </c>
      <c r="CD1635">
        <v>0</v>
      </c>
      <c r="CE1635" s="15">
        <v>0</v>
      </c>
      <c r="CF1635">
        <v>0.186</v>
      </c>
      <c r="CG1635">
        <v>134</v>
      </c>
      <c r="CH1635">
        <v>1</v>
      </c>
      <c r="CI1635">
        <v>0</v>
      </c>
      <c r="CJ1635">
        <v>29</v>
      </c>
      <c r="CK1635" s="28" t="s">
        <v>80</v>
      </c>
    </row>
    <row r="1636" spans="1:89" x14ac:dyDescent="0.35">
      <c r="A1636">
        <v>1635</v>
      </c>
      <c r="B1636">
        <v>104</v>
      </c>
      <c r="C1636" s="21" t="s">
        <v>393</v>
      </c>
      <c r="D1636" s="11">
        <v>8.8000000000000007</v>
      </c>
      <c r="E1636" s="12">
        <v>0.4</v>
      </c>
      <c r="F1636" s="7">
        <f t="shared" si="279"/>
        <v>22</v>
      </c>
      <c r="G1636" s="8">
        <v>0</v>
      </c>
      <c r="H1636" s="9">
        <v>0</v>
      </c>
      <c r="I1636" s="9">
        <v>0</v>
      </c>
      <c r="J1636" s="9">
        <v>1</v>
      </c>
      <c r="K1636" s="9">
        <v>0</v>
      </c>
      <c r="L1636" s="8">
        <v>6658</v>
      </c>
      <c r="M1636" s="9">
        <v>15</v>
      </c>
      <c r="N1636" s="9">
        <f t="shared" si="274"/>
        <v>6642</v>
      </c>
      <c r="O1636" s="9">
        <f t="shared" si="275"/>
        <v>17</v>
      </c>
      <c r="P1636" s="7">
        <v>12.086</v>
      </c>
      <c r="Q1636" s="7">
        <f t="shared" si="280"/>
        <v>24.353999999999999</v>
      </c>
      <c r="R1636" s="9">
        <v>1</v>
      </c>
      <c r="S1636" s="9">
        <v>0</v>
      </c>
      <c r="T1636" s="9">
        <v>0</v>
      </c>
      <c r="U1636" s="9">
        <v>0</v>
      </c>
      <c r="V1636" s="9">
        <v>0</v>
      </c>
      <c r="W1636" s="25">
        <v>1</v>
      </c>
      <c r="X1636" s="9">
        <v>0</v>
      </c>
      <c r="Y1636" s="9">
        <v>1</v>
      </c>
      <c r="Z1636" s="25">
        <v>0</v>
      </c>
      <c r="AA1636" s="9">
        <v>0</v>
      </c>
      <c r="AB1636" s="25">
        <v>1</v>
      </c>
      <c r="AC1636" s="17">
        <v>2003</v>
      </c>
      <c r="AD1636" s="27" t="s">
        <v>87</v>
      </c>
      <c r="AE1636" s="27" t="s">
        <v>87</v>
      </c>
      <c r="AF1636" s="27" t="s">
        <v>87</v>
      </c>
      <c r="AG1636" s="34" t="s">
        <v>87</v>
      </c>
      <c r="AH1636" s="33" t="s">
        <v>87</v>
      </c>
      <c r="AI1636" s="15" t="s">
        <v>87</v>
      </c>
      <c r="AJ1636" s="27">
        <v>0.48399999999999999</v>
      </c>
      <c r="AK1636" s="31">
        <v>0.51600000000000001</v>
      </c>
      <c r="AL1636" s="30" t="s">
        <v>87</v>
      </c>
      <c r="AM1636" s="31" t="s">
        <v>87</v>
      </c>
      <c r="AN1636">
        <v>0</v>
      </c>
      <c r="AO1636" s="15">
        <v>1</v>
      </c>
      <c r="AP1636" t="s">
        <v>87</v>
      </c>
      <c r="AQ1636" s="15" t="s">
        <v>87</v>
      </c>
      <c r="AR1636" s="15" t="s">
        <v>2</v>
      </c>
      <c r="AS1636">
        <v>1</v>
      </c>
      <c r="AT1636">
        <v>0</v>
      </c>
      <c r="AU1636">
        <v>0</v>
      </c>
      <c r="AV1636">
        <v>0</v>
      </c>
      <c r="AW1636">
        <v>0</v>
      </c>
      <c r="AX1636">
        <v>0</v>
      </c>
      <c r="AY1636" s="15">
        <v>0</v>
      </c>
      <c r="AZ1636">
        <v>1</v>
      </c>
      <c r="BA1636">
        <v>0</v>
      </c>
      <c r="BB1636" s="15">
        <v>0</v>
      </c>
      <c r="BC1636">
        <v>25844</v>
      </c>
      <c r="BD1636">
        <v>1847</v>
      </c>
      <c r="BE1636" s="21">
        <v>0.92300000000000004</v>
      </c>
      <c r="BF1636" s="21">
        <v>42.44</v>
      </c>
      <c r="BG1636">
        <v>1</v>
      </c>
      <c r="BH1636">
        <v>0</v>
      </c>
      <c r="BI1636">
        <v>0</v>
      </c>
      <c r="BJ1636">
        <v>0</v>
      </c>
      <c r="BK1636">
        <v>0</v>
      </c>
      <c r="BL1636" s="15">
        <v>0</v>
      </c>
      <c r="BM1636">
        <v>0</v>
      </c>
      <c r="BN1636">
        <v>0</v>
      </c>
      <c r="BO1636">
        <v>1</v>
      </c>
      <c r="BP1636" s="15">
        <v>0</v>
      </c>
      <c r="BQ1636">
        <v>0</v>
      </c>
      <c r="BR1636">
        <v>0</v>
      </c>
      <c r="BS1636" s="15">
        <v>0</v>
      </c>
      <c r="BT1636">
        <v>0</v>
      </c>
      <c r="BU1636">
        <v>0</v>
      </c>
      <c r="BV1636">
        <v>0</v>
      </c>
      <c r="BW1636">
        <v>0</v>
      </c>
      <c r="BX1636">
        <v>0</v>
      </c>
      <c r="BY1636">
        <v>0</v>
      </c>
      <c r="BZ1636">
        <v>1</v>
      </c>
      <c r="CA1636">
        <v>1</v>
      </c>
      <c r="CB1636">
        <v>0</v>
      </c>
      <c r="CC1636">
        <v>0</v>
      </c>
      <c r="CD1636">
        <v>0</v>
      </c>
      <c r="CE1636" s="15">
        <v>0</v>
      </c>
      <c r="CF1636">
        <v>0.186</v>
      </c>
      <c r="CG1636">
        <v>134</v>
      </c>
      <c r="CH1636">
        <v>1</v>
      </c>
      <c r="CI1636">
        <v>0</v>
      </c>
      <c r="CJ1636">
        <v>29</v>
      </c>
      <c r="CK1636" s="28" t="s">
        <v>80</v>
      </c>
    </row>
    <row r="1637" spans="1:89" x14ac:dyDescent="0.35">
      <c r="A1637">
        <v>1636</v>
      </c>
      <c r="B1637">
        <v>104</v>
      </c>
      <c r="C1637" s="21" t="s">
        <v>393</v>
      </c>
      <c r="D1637" s="11">
        <v>9.8000000000000007</v>
      </c>
      <c r="E1637" s="12">
        <v>0.5</v>
      </c>
      <c r="F1637" s="7">
        <f t="shared" si="279"/>
        <v>19.600000000000001</v>
      </c>
      <c r="G1637" s="8">
        <v>0</v>
      </c>
      <c r="H1637" s="9">
        <v>0</v>
      </c>
      <c r="I1637" s="9">
        <v>0</v>
      </c>
      <c r="J1637" s="9">
        <v>1</v>
      </c>
      <c r="K1637" s="9">
        <v>0</v>
      </c>
      <c r="L1637" s="8">
        <v>7211</v>
      </c>
      <c r="M1637" s="9">
        <v>15</v>
      </c>
      <c r="N1637" s="9">
        <f t="shared" si="274"/>
        <v>7195</v>
      </c>
      <c r="O1637" s="9">
        <f t="shared" si="275"/>
        <v>17</v>
      </c>
      <c r="P1637" s="7">
        <v>12.086</v>
      </c>
      <c r="Q1637" s="7">
        <f t="shared" si="280"/>
        <v>24.353999999999999</v>
      </c>
      <c r="R1637" s="9">
        <v>1</v>
      </c>
      <c r="S1637" s="9">
        <v>0</v>
      </c>
      <c r="T1637" s="9">
        <v>0</v>
      </c>
      <c r="U1637" s="9">
        <v>0</v>
      </c>
      <c r="V1637" s="9">
        <v>0</v>
      </c>
      <c r="W1637" s="25">
        <v>1</v>
      </c>
      <c r="X1637" s="9">
        <v>0</v>
      </c>
      <c r="Y1637" s="9">
        <v>1</v>
      </c>
      <c r="Z1637" s="25">
        <v>0</v>
      </c>
      <c r="AA1637" s="9">
        <v>0</v>
      </c>
      <c r="AB1637" s="25">
        <v>1</v>
      </c>
      <c r="AC1637" s="17">
        <v>2003</v>
      </c>
      <c r="AD1637" s="27" t="s">
        <v>87</v>
      </c>
      <c r="AE1637" s="27" t="s">
        <v>87</v>
      </c>
      <c r="AF1637" s="27" t="s">
        <v>87</v>
      </c>
      <c r="AG1637" s="34" t="s">
        <v>87</v>
      </c>
      <c r="AH1637" s="33" t="s">
        <v>87</v>
      </c>
      <c r="AI1637" s="15" t="s">
        <v>87</v>
      </c>
      <c r="AJ1637" s="27">
        <v>0.48399999999999999</v>
      </c>
      <c r="AK1637" s="31">
        <v>0.51600000000000001</v>
      </c>
      <c r="AL1637" s="30" t="s">
        <v>87</v>
      </c>
      <c r="AM1637" s="31" t="s">
        <v>87</v>
      </c>
      <c r="AN1637">
        <v>0</v>
      </c>
      <c r="AO1637" s="15">
        <v>1</v>
      </c>
      <c r="AP1637" t="s">
        <v>87</v>
      </c>
      <c r="AQ1637" s="15" t="s">
        <v>87</v>
      </c>
      <c r="AR1637" s="15" t="s">
        <v>2</v>
      </c>
      <c r="AS1637">
        <v>1</v>
      </c>
      <c r="AT1637">
        <v>0</v>
      </c>
      <c r="AU1637">
        <v>0</v>
      </c>
      <c r="AV1637">
        <v>0</v>
      </c>
      <c r="AW1637">
        <v>0</v>
      </c>
      <c r="AX1637">
        <v>0</v>
      </c>
      <c r="AY1637" s="15">
        <v>0</v>
      </c>
      <c r="AZ1637">
        <v>1</v>
      </c>
      <c r="BA1637">
        <v>0</v>
      </c>
      <c r="BB1637" s="15">
        <v>0</v>
      </c>
      <c r="BC1637">
        <v>25844</v>
      </c>
      <c r="BD1637">
        <v>1847</v>
      </c>
      <c r="BE1637" s="21">
        <v>0.92300000000000004</v>
      </c>
      <c r="BF1637" s="21">
        <v>42.44</v>
      </c>
      <c r="BG1637">
        <v>1</v>
      </c>
      <c r="BH1637">
        <v>0</v>
      </c>
      <c r="BI1637">
        <v>0</v>
      </c>
      <c r="BJ1637">
        <v>0</v>
      </c>
      <c r="BK1637">
        <v>0</v>
      </c>
      <c r="BL1637" s="15">
        <v>0</v>
      </c>
      <c r="BM1637">
        <v>0</v>
      </c>
      <c r="BN1637">
        <v>0</v>
      </c>
      <c r="BO1637">
        <v>1</v>
      </c>
      <c r="BP1637" s="15">
        <v>0</v>
      </c>
      <c r="BQ1637">
        <v>0</v>
      </c>
      <c r="BR1637">
        <v>0</v>
      </c>
      <c r="BS1637" s="15">
        <v>0</v>
      </c>
      <c r="BT1637">
        <v>0</v>
      </c>
      <c r="BU1637">
        <v>0</v>
      </c>
      <c r="BV1637">
        <v>0</v>
      </c>
      <c r="BW1637">
        <v>0</v>
      </c>
      <c r="BX1637">
        <v>0</v>
      </c>
      <c r="BY1637">
        <v>0</v>
      </c>
      <c r="BZ1637">
        <v>1</v>
      </c>
      <c r="CA1637">
        <v>1</v>
      </c>
      <c r="CB1637">
        <v>0</v>
      </c>
      <c r="CC1637">
        <v>0</v>
      </c>
      <c r="CD1637">
        <v>0</v>
      </c>
      <c r="CE1637" s="15">
        <v>0</v>
      </c>
      <c r="CF1637">
        <v>0.186</v>
      </c>
      <c r="CG1637">
        <v>134</v>
      </c>
      <c r="CH1637">
        <v>1</v>
      </c>
      <c r="CI1637">
        <v>0</v>
      </c>
      <c r="CJ1637">
        <v>29</v>
      </c>
      <c r="CK1637" s="28" t="s">
        <v>80</v>
      </c>
    </row>
    <row r="1638" spans="1:89" x14ac:dyDescent="0.35">
      <c r="A1638">
        <v>1637</v>
      </c>
      <c r="B1638">
        <v>104</v>
      </c>
      <c r="C1638" s="21" t="s">
        <v>393</v>
      </c>
      <c r="D1638" s="11">
        <v>8.5</v>
      </c>
      <c r="E1638" s="12">
        <v>0.4</v>
      </c>
      <c r="F1638" s="7">
        <f t="shared" si="279"/>
        <v>21.25</v>
      </c>
      <c r="G1638" s="8">
        <v>0</v>
      </c>
      <c r="H1638" s="9">
        <v>0</v>
      </c>
      <c r="I1638" s="9">
        <v>0</v>
      </c>
      <c r="J1638" s="9">
        <v>1</v>
      </c>
      <c r="K1638" s="9">
        <v>0</v>
      </c>
      <c r="L1638" s="8">
        <v>7211</v>
      </c>
      <c r="M1638" s="9">
        <v>15</v>
      </c>
      <c r="N1638" s="9">
        <f t="shared" si="274"/>
        <v>7195</v>
      </c>
      <c r="O1638" s="9">
        <f t="shared" si="275"/>
        <v>17</v>
      </c>
      <c r="P1638" s="7">
        <v>12.086</v>
      </c>
      <c r="Q1638" s="7">
        <f t="shared" si="280"/>
        <v>24.353999999999999</v>
      </c>
      <c r="R1638" s="9">
        <v>1</v>
      </c>
      <c r="S1638" s="9">
        <v>0</v>
      </c>
      <c r="T1638" s="9">
        <v>0</v>
      </c>
      <c r="U1638" s="9">
        <v>0</v>
      </c>
      <c r="V1638" s="9">
        <v>0</v>
      </c>
      <c r="W1638" s="25">
        <v>1</v>
      </c>
      <c r="X1638" s="9">
        <v>0</v>
      </c>
      <c r="Y1638" s="9">
        <v>1</v>
      </c>
      <c r="Z1638" s="25">
        <v>0</v>
      </c>
      <c r="AA1638" s="9">
        <v>0</v>
      </c>
      <c r="AB1638" s="25">
        <v>1</v>
      </c>
      <c r="AC1638" s="17">
        <v>2003</v>
      </c>
      <c r="AD1638" s="27" t="s">
        <v>87</v>
      </c>
      <c r="AE1638" s="27" t="s">
        <v>87</v>
      </c>
      <c r="AF1638" s="27" t="s">
        <v>87</v>
      </c>
      <c r="AG1638" s="34" t="s">
        <v>87</v>
      </c>
      <c r="AH1638" s="33" t="s">
        <v>87</v>
      </c>
      <c r="AI1638" s="15" t="s">
        <v>87</v>
      </c>
      <c r="AJ1638" s="27">
        <v>0.48399999999999999</v>
      </c>
      <c r="AK1638" s="31">
        <v>0.51600000000000001</v>
      </c>
      <c r="AL1638" s="30" t="s">
        <v>87</v>
      </c>
      <c r="AM1638" s="31" t="s">
        <v>87</v>
      </c>
      <c r="AN1638">
        <v>0</v>
      </c>
      <c r="AO1638" s="15">
        <v>1</v>
      </c>
      <c r="AP1638" t="s">
        <v>87</v>
      </c>
      <c r="AQ1638" s="15" t="s">
        <v>87</v>
      </c>
      <c r="AR1638" s="15" t="s">
        <v>2</v>
      </c>
      <c r="AS1638">
        <v>1</v>
      </c>
      <c r="AT1638">
        <v>0</v>
      </c>
      <c r="AU1638">
        <v>0</v>
      </c>
      <c r="AV1638">
        <v>0</v>
      </c>
      <c r="AW1638">
        <v>0</v>
      </c>
      <c r="AX1638">
        <v>0</v>
      </c>
      <c r="AY1638" s="15">
        <v>0</v>
      </c>
      <c r="AZ1638">
        <v>1</v>
      </c>
      <c r="BA1638">
        <v>0</v>
      </c>
      <c r="BB1638" s="15">
        <v>0</v>
      </c>
      <c r="BC1638">
        <v>25844</v>
      </c>
      <c r="BD1638">
        <v>1847</v>
      </c>
      <c r="BE1638" s="21">
        <v>0.92300000000000004</v>
      </c>
      <c r="BF1638" s="21">
        <v>42.44</v>
      </c>
      <c r="BG1638">
        <v>1</v>
      </c>
      <c r="BH1638">
        <v>0</v>
      </c>
      <c r="BI1638">
        <v>0</v>
      </c>
      <c r="BJ1638">
        <v>0</v>
      </c>
      <c r="BK1638">
        <v>0</v>
      </c>
      <c r="BL1638" s="15">
        <v>0</v>
      </c>
      <c r="BM1638">
        <v>0</v>
      </c>
      <c r="BN1638">
        <v>0</v>
      </c>
      <c r="BO1638">
        <v>1</v>
      </c>
      <c r="BP1638" s="15">
        <v>0</v>
      </c>
      <c r="BQ1638">
        <v>0</v>
      </c>
      <c r="BR1638">
        <v>0</v>
      </c>
      <c r="BS1638" s="15">
        <v>0</v>
      </c>
      <c r="BT1638">
        <v>0</v>
      </c>
      <c r="BU1638">
        <v>0</v>
      </c>
      <c r="BV1638">
        <v>0</v>
      </c>
      <c r="BW1638">
        <v>0</v>
      </c>
      <c r="BX1638">
        <v>0</v>
      </c>
      <c r="BY1638">
        <v>0</v>
      </c>
      <c r="BZ1638">
        <v>1</v>
      </c>
      <c r="CA1638">
        <v>1</v>
      </c>
      <c r="CB1638">
        <v>0</v>
      </c>
      <c r="CC1638">
        <v>0</v>
      </c>
      <c r="CD1638">
        <v>0</v>
      </c>
      <c r="CE1638" s="15">
        <v>0</v>
      </c>
      <c r="CF1638">
        <v>0.186</v>
      </c>
      <c r="CG1638">
        <v>134</v>
      </c>
      <c r="CH1638">
        <v>1</v>
      </c>
      <c r="CI1638">
        <v>0</v>
      </c>
      <c r="CJ1638">
        <v>29</v>
      </c>
      <c r="CK1638" s="28" t="s">
        <v>80</v>
      </c>
    </row>
    <row r="1639" spans="1:89" x14ac:dyDescent="0.35">
      <c r="A1639">
        <v>1638</v>
      </c>
      <c r="B1639">
        <v>104</v>
      </c>
      <c r="C1639" s="21" t="s">
        <v>393</v>
      </c>
      <c r="D1639" s="11">
        <v>8.5</v>
      </c>
      <c r="E1639" s="12">
        <v>0.4</v>
      </c>
      <c r="F1639" s="7">
        <f t="shared" si="279"/>
        <v>21.25</v>
      </c>
      <c r="G1639" s="8">
        <v>0</v>
      </c>
      <c r="H1639" s="9">
        <v>0</v>
      </c>
      <c r="I1639" s="9">
        <v>0</v>
      </c>
      <c r="J1639" s="9">
        <v>1</v>
      </c>
      <c r="K1639" s="9">
        <v>0</v>
      </c>
      <c r="L1639" s="8">
        <v>4723</v>
      </c>
      <c r="M1639" s="9">
        <v>15</v>
      </c>
      <c r="N1639" s="9">
        <f t="shared" si="274"/>
        <v>4707</v>
      </c>
      <c r="O1639" s="9">
        <f t="shared" si="275"/>
        <v>17</v>
      </c>
      <c r="P1639" s="7">
        <v>12.086</v>
      </c>
      <c r="Q1639" s="7">
        <f t="shared" si="280"/>
        <v>24.353999999999999</v>
      </c>
      <c r="R1639" s="9">
        <v>1</v>
      </c>
      <c r="S1639" s="9">
        <v>0</v>
      </c>
      <c r="T1639" s="9">
        <v>0</v>
      </c>
      <c r="U1639" s="9">
        <v>1</v>
      </c>
      <c r="V1639" s="9">
        <v>0</v>
      </c>
      <c r="W1639" s="25">
        <v>0</v>
      </c>
      <c r="X1639" s="9">
        <v>0</v>
      </c>
      <c r="Y1639" s="9">
        <v>1</v>
      </c>
      <c r="Z1639" s="25">
        <v>0</v>
      </c>
      <c r="AA1639" s="9">
        <v>0</v>
      </c>
      <c r="AB1639" s="25">
        <v>1</v>
      </c>
      <c r="AC1639" s="17">
        <v>2003</v>
      </c>
      <c r="AD1639" s="27" t="s">
        <v>87</v>
      </c>
      <c r="AE1639" s="27" t="s">
        <v>87</v>
      </c>
      <c r="AF1639" s="27" t="s">
        <v>87</v>
      </c>
      <c r="AG1639" s="34" t="s">
        <v>87</v>
      </c>
      <c r="AH1639" s="33" t="s">
        <v>87</v>
      </c>
      <c r="AI1639" s="15" t="s">
        <v>87</v>
      </c>
      <c r="AJ1639" s="27">
        <v>0.48399999999999999</v>
      </c>
      <c r="AK1639" s="31">
        <v>0.51600000000000001</v>
      </c>
      <c r="AL1639" s="30" t="s">
        <v>87</v>
      </c>
      <c r="AM1639" s="31" t="s">
        <v>87</v>
      </c>
      <c r="AN1639">
        <v>0</v>
      </c>
      <c r="AO1639" s="15">
        <v>1</v>
      </c>
      <c r="AP1639" t="s">
        <v>87</v>
      </c>
      <c r="AQ1639" s="15" t="s">
        <v>87</v>
      </c>
      <c r="AR1639" s="15" t="s">
        <v>2</v>
      </c>
      <c r="AS1639">
        <v>1</v>
      </c>
      <c r="AT1639">
        <v>0</v>
      </c>
      <c r="AU1639">
        <v>0</v>
      </c>
      <c r="AV1639">
        <v>0</v>
      </c>
      <c r="AW1639">
        <v>0</v>
      </c>
      <c r="AX1639">
        <v>0</v>
      </c>
      <c r="AY1639" s="15">
        <v>0</v>
      </c>
      <c r="AZ1639">
        <v>1</v>
      </c>
      <c r="BA1639">
        <v>0</v>
      </c>
      <c r="BB1639" s="15">
        <v>0</v>
      </c>
      <c r="BC1639">
        <v>25844</v>
      </c>
      <c r="BD1639">
        <v>1847</v>
      </c>
      <c r="BE1639" s="21">
        <v>0.92300000000000004</v>
      </c>
      <c r="BF1639" s="21">
        <v>42.44</v>
      </c>
      <c r="BG1639">
        <v>1</v>
      </c>
      <c r="BH1639">
        <v>0</v>
      </c>
      <c r="BI1639">
        <v>0</v>
      </c>
      <c r="BJ1639">
        <v>0</v>
      </c>
      <c r="BK1639">
        <v>0</v>
      </c>
      <c r="BL1639" s="15">
        <v>0</v>
      </c>
      <c r="BM1639">
        <v>0</v>
      </c>
      <c r="BN1639">
        <v>0</v>
      </c>
      <c r="BO1639">
        <v>1</v>
      </c>
      <c r="BP1639" s="15">
        <v>0</v>
      </c>
      <c r="BQ1639">
        <v>0</v>
      </c>
      <c r="BR1639">
        <v>0</v>
      </c>
      <c r="BS1639" s="15">
        <v>0</v>
      </c>
      <c r="BT1639">
        <v>0</v>
      </c>
      <c r="BU1639">
        <v>0</v>
      </c>
      <c r="BV1639">
        <v>0</v>
      </c>
      <c r="BW1639">
        <v>0</v>
      </c>
      <c r="BX1639">
        <v>0</v>
      </c>
      <c r="BY1639">
        <v>0</v>
      </c>
      <c r="BZ1639">
        <v>1</v>
      </c>
      <c r="CA1639">
        <v>1</v>
      </c>
      <c r="CB1639">
        <v>0</v>
      </c>
      <c r="CC1639">
        <v>0</v>
      </c>
      <c r="CD1639">
        <v>0</v>
      </c>
      <c r="CE1639" s="15">
        <v>0</v>
      </c>
      <c r="CF1639">
        <v>0.186</v>
      </c>
      <c r="CG1639">
        <v>134</v>
      </c>
      <c r="CH1639">
        <v>1</v>
      </c>
      <c r="CI1639">
        <v>0</v>
      </c>
      <c r="CJ1639">
        <v>29</v>
      </c>
      <c r="CK1639" s="28" t="s">
        <v>80</v>
      </c>
    </row>
    <row r="1640" spans="1:89" x14ac:dyDescent="0.35">
      <c r="A1640">
        <v>1639</v>
      </c>
      <c r="B1640">
        <v>104</v>
      </c>
      <c r="C1640" s="21" t="s">
        <v>393</v>
      </c>
      <c r="D1640" s="11">
        <v>8</v>
      </c>
      <c r="E1640" s="12">
        <v>0.3</v>
      </c>
      <c r="F1640" s="7">
        <f t="shared" si="279"/>
        <v>26.666666666666668</v>
      </c>
      <c r="G1640" s="8">
        <v>0</v>
      </c>
      <c r="H1640" s="9">
        <v>0</v>
      </c>
      <c r="I1640" s="9">
        <v>0</v>
      </c>
      <c r="J1640" s="9">
        <v>1</v>
      </c>
      <c r="K1640" s="9">
        <v>0</v>
      </c>
      <c r="L1640" s="8">
        <v>4694</v>
      </c>
      <c r="M1640" s="9">
        <v>15</v>
      </c>
      <c r="N1640" s="9">
        <f t="shared" si="274"/>
        <v>4678</v>
      </c>
      <c r="O1640" s="9">
        <f t="shared" si="275"/>
        <v>17</v>
      </c>
      <c r="P1640" s="7">
        <v>12.086</v>
      </c>
      <c r="Q1640" s="7">
        <f t="shared" si="280"/>
        <v>24.353999999999999</v>
      </c>
      <c r="R1640" s="9">
        <v>1</v>
      </c>
      <c r="S1640" s="9">
        <v>0</v>
      </c>
      <c r="T1640" s="9">
        <v>1</v>
      </c>
      <c r="U1640" s="9">
        <v>0</v>
      </c>
      <c r="V1640" s="9">
        <v>0</v>
      </c>
      <c r="W1640" s="25">
        <v>0</v>
      </c>
      <c r="X1640" s="9">
        <v>0</v>
      </c>
      <c r="Y1640" s="9">
        <v>1</v>
      </c>
      <c r="Z1640" s="25">
        <v>0</v>
      </c>
      <c r="AA1640" s="9">
        <v>0</v>
      </c>
      <c r="AB1640" s="25">
        <v>1</v>
      </c>
      <c r="AC1640" s="17">
        <v>2003</v>
      </c>
      <c r="AD1640" s="27" t="s">
        <v>87</v>
      </c>
      <c r="AE1640" s="27" t="s">
        <v>87</v>
      </c>
      <c r="AF1640" s="27" t="s">
        <v>87</v>
      </c>
      <c r="AG1640" s="34" t="s">
        <v>87</v>
      </c>
      <c r="AH1640" s="33" t="s">
        <v>87</v>
      </c>
      <c r="AI1640" s="15" t="s">
        <v>87</v>
      </c>
      <c r="AJ1640" s="27">
        <v>0.48399999999999999</v>
      </c>
      <c r="AK1640" s="31">
        <v>0.51600000000000001</v>
      </c>
      <c r="AL1640" s="30" t="s">
        <v>87</v>
      </c>
      <c r="AM1640" s="31" t="s">
        <v>87</v>
      </c>
      <c r="AN1640">
        <v>0</v>
      </c>
      <c r="AO1640" s="15">
        <v>1</v>
      </c>
      <c r="AP1640" t="s">
        <v>87</v>
      </c>
      <c r="AQ1640" s="15" t="s">
        <v>87</v>
      </c>
      <c r="AR1640" s="15" t="s">
        <v>2</v>
      </c>
      <c r="AS1640">
        <v>1</v>
      </c>
      <c r="AT1640">
        <v>0</v>
      </c>
      <c r="AU1640">
        <v>0</v>
      </c>
      <c r="AV1640">
        <v>0</v>
      </c>
      <c r="AW1640">
        <v>0</v>
      </c>
      <c r="AX1640">
        <v>0</v>
      </c>
      <c r="AY1640" s="15">
        <v>0</v>
      </c>
      <c r="AZ1640">
        <v>1</v>
      </c>
      <c r="BA1640">
        <v>0</v>
      </c>
      <c r="BB1640" s="15">
        <v>0</v>
      </c>
      <c r="BC1640">
        <v>25844</v>
      </c>
      <c r="BD1640">
        <v>1847</v>
      </c>
      <c r="BE1640" s="21">
        <v>0.92300000000000004</v>
      </c>
      <c r="BF1640" s="21">
        <v>42.44</v>
      </c>
      <c r="BG1640">
        <v>1</v>
      </c>
      <c r="BH1640">
        <v>0</v>
      </c>
      <c r="BI1640">
        <v>0</v>
      </c>
      <c r="BJ1640">
        <v>0</v>
      </c>
      <c r="BK1640">
        <v>0</v>
      </c>
      <c r="BL1640" s="15">
        <v>0</v>
      </c>
      <c r="BM1640">
        <v>0</v>
      </c>
      <c r="BN1640">
        <v>0</v>
      </c>
      <c r="BO1640">
        <v>1</v>
      </c>
      <c r="BP1640" s="15">
        <v>0</v>
      </c>
      <c r="BQ1640">
        <v>0</v>
      </c>
      <c r="BR1640">
        <v>0</v>
      </c>
      <c r="BS1640" s="15">
        <v>0</v>
      </c>
      <c r="BT1640">
        <v>0</v>
      </c>
      <c r="BU1640">
        <v>0</v>
      </c>
      <c r="BV1640">
        <v>0</v>
      </c>
      <c r="BW1640">
        <v>0</v>
      </c>
      <c r="BX1640">
        <v>0</v>
      </c>
      <c r="BY1640">
        <v>0</v>
      </c>
      <c r="BZ1640">
        <v>1</v>
      </c>
      <c r="CA1640">
        <v>1</v>
      </c>
      <c r="CB1640">
        <v>0</v>
      </c>
      <c r="CC1640">
        <v>0</v>
      </c>
      <c r="CD1640">
        <v>0</v>
      </c>
      <c r="CE1640" s="15">
        <v>0</v>
      </c>
      <c r="CF1640">
        <v>0.186</v>
      </c>
      <c r="CG1640">
        <v>134</v>
      </c>
      <c r="CH1640">
        <v>1</v>
      </c>
      <c r="CI1640">
        <v>0</v>
      </c>
      <c r="CJ1640">
        <v>29</v>
      </c>
      <c r="CK1640" s="28" t="s">
        <v>80</v>
      </c>
    </row>
    <row r="1641" spans="1:89" x14ac:dyDescent="0.35">
      <c r="A1641">
        <v>1640</v>
      </c>
      <c r="B1641">
        <v>104</v>
      </c>
      <c r="C1641" s="21" t="s">
        <v>393</v>
      </c>
      <c r="D1641" s="11">
        <v>12.8</v>
      </c>
      <c r="E1641" s="12">
        <v>1.3</v>
      </c>
      <c r="F1641" s="7">
        <f t="shared" si="279"/>
        <v>9.8461538461538467</v>
      </c>
      <c r="G1641" s="8">
        <v>0</v>
      </c>
      <c r="H1641" s="9">
        <v>0</v>
      </c>
      <c r="I1641" s="9">
        <v>0</v>
      </c>
      <c r="J1641" s="9">
        <v>1</v>
      </c>
      <c r="K1641" s="9">
        <v>0</v>
      </c>
      <c r="L1641" s="8">
        <v>998</v>
      </c>
      <c r="M1641" s="9">
        <v>12</v>
      </c>
      <c r="N1641" s="9">
        <f t="shared" si="274"/>
        <v>985</v>
      </c>
      <c r="O1641" s="9">
        <f t="shared" si="275"/>
        <v>17</v>
      </c>
      <c r="P1641" s="7">
        <v>12.086</v>
      </c>
      <c r="Q1641" s="7">
        <f t="shared" si="280"/>
        <v>24.353999999999999</v>
      </c>
      <c r="R1641" s="9">
        <v>1</v>
      </c>
      <c r="S1641" s="9">
        <v>0</v>
      </c>
      <c r="T1641" s="9">
        <v>0</v>
      </c>
      <c r="U1641" s="9">
        <v>0</v>
      </c>
      <c r="V1641" s="9">
        <v>0</v>
      </c>
      <c r="W1641" s="25">
        <v>1</v>
      </c>
      <c r="X1641" s="9">
        <v>0</v>
      </c>
      <c r="Y1641" s="9">
        <v>1</v>
      </c>
      <c r="Z1641" s="25">
        <v>0</v>
      </c>
      <c r="AA1641" s="9">
        <v>0</v>
      </c>
      <c r="AB1641" s="25">
        <v>1</v>
      </c>
      <c r="AC1641" s="17">
        <v>2003</v>
      </c>
      <c r="AD1641" s="27" t="s">
        <v>87</v>
      </c>
      <c r="AE1641" s="27" t="s">
        <v>87</v>
      </c>
      <c r="AF1641" s="27" t="s">
        <v>87</v>
      </c>
      <c r="AG1641" s="34" t="s">
        <v>87</v>
      </c>
      <c r="AH1641" s="33" t="s">
        <v>87</v>
      </c>
      <c r="AI1641" s="15" t="s">
        <v>87</v>
      </c>
      <c r="AJ1641" s="27">
        <v>0.48399999999999999</v>
      </c>
      <c r="AK1641" s="31">
        <v>0.51600000000000001</v>
      </c>
      <c r="AL1641" s="30" t="s">
        <v>87</v>
      </c>
      <c r="AM1641" s="31" t="s">
        <v>87</v>
      </c>
      <c r="AN1641">
        <v>0</v>
      </c>
      <c r="AO1641" s="15">
        <v>1</v>
      </c>
      <c r="AP1641" t="s">
        <v>87</v>
      </c>
      <c r="AQ1641" s="15" t="s">
        <v>87</v>
      </c>
      <c r="AR1641" s="15" t="s">
        <v>2</v>
      </c>
      <c r="AS1641">
        <v>1</v>
      </c>
      <c r="AT1641">
        <v>0</v>
      </c>
      <c r="AU1641">
        <v>0</v>
      </c>
      <c r="AV1641">
        <v>0</v>
      </c>
      <c r="AW1641">
        <v>0</v>
      </c>
      <c r="AX1641">
        <v>0</v>
      </c>
      <c r="AY1641" s="15">
        <v>0</v>
      </c>
      <c r="AZ1641">
        <v>1</v>
      </c>
      <c r="BA1641">
        <v>0</v>
      </c>
      <c r="BB1641" s="15">
        <v>0</v>
      </c>
      <c r="BC1641">
        <v>25844</v>
      </c>
      <c r="BD1641">
        <v>1847</v>
      </c>
      <c r="BE1641" s="21">
        <v>0.92300000000000004</v>
      </c>
      <c r="BF1641" s="21">
        <v>42.44</v>
      </c>
      <c r="BG1641">
        <v>1</v>
      </c>
      <c r="BH1641">
        <v>0</v>
      </c>
      <c r="BI1641">
        <v>0</v>
      </c>
      <c r="BJ1641">
        <v>0</v>
      </c>
      <c r="BK1641">
        <v>0</v>
      </c>
      <c r="BL1641" s="15">
        <v>0</v>
      </c>
      <c r="BM1641">
        <v>0</v>
      </c>
      <c r="BN1641">
        <v>0</v>
      </c>
      <c r="BO1641">
        <v>1</v>
      </c>
      <c r="BP1641" s="15">
        <v>0</v>
      </c>
      <c r="BQ1641">
        <v>0</v>
      </c>
      <c r="BR1641">
        <v>0</v>
      </c>
      <c r="BS1641" s="15">
        <v>1</v>
      </c>
      <c r="BT1641">
        <v>0</v>
      </c>
      <c r="BU1641">
        <v>0</v>
      </c>
      <c r="BV1641">
        <v>0</v>
      </c>
      <c r="BW1641">
        <v>0</v>
      </c>
      <c r="BX1641">
        <v>0</v>
      </c>
      <c r="BY1641">
        <v>0</v>
      </c>
      <c r="BZ1641">
        <v>1</v>
      </c>
      <c r="CA1641">
        <v>1</v>
      </c>
      <c r="CB1641">
        <v>0</v>
      </c>
      <c r="CC1641">
        <v>0</v>
      </c>
      <c r="CD1641">
        <v>0</v>
      </c>
      <c r="CE1641" s="15">
        <v>0</v>
      </c>
      <c r="CF1641">
        <v>0.186</v>
      </c>
      <c r="CG1641">
        <v>134</v>
      </c>
      <c r="CH1641">
        <v>1</v>
      </c>
      <c r="CI1641">
        <v>0</v>
      </c>
      <c r="CJ1641">
        <v>29</v>
      </c>
      <c r="CK1641" s="28" t="s">
        <v>80</v>
      </c>
    </row>
    <row r="1642" spans="1:89" x14ac:dyDescent="0.35">
      <c r="A1642">
        <v>1641</v>
      </c>
      <c r="B1642">
        <v>104</v>
      </c>
      <c r="C1642" s="21" t="s">
        <v>393</v>
      </c>
      <c r="D1642" s="11">
        <v>-9.9</v>
      </c>
      <c r="E1642" s="12">
        <v>29.5</v>
      </c>
      <c r="F1642" s="7">
        <f t="shared" si="279"/>
        <v>-0.33559322033898309</v>
      </c>
      <c r="G1642" s="8">
        <v>0</v>
      </c>
      <c r="H1642" s="9">
        <v>0</v>
      </c>
      <c r="I1642" s="9">
        <v>0</v>
      </c>
      <c r="J1642" s="9">
        <v>1</v>
      </c>
      <c r="K1642" s="9">
        <v>0</v>
      </c>
      <c r="L1642" s="8">
        <v>998</v>
      </c>
      <c r="M1642" s="9">
        <v>12</v>
      </c>
      <c r="N1642" s="9">
        <f t="shared" si="274"/>
        <v>985</v>
      </c>
      <c r="O1642" s="9">
        <f t="shared" si="275"/>
        <v>17</v>
      </c>
      <c r="P1642" s="7">
        <v>12.086</v>
      </c>
      <c r="Q1642" s="7">
        <f t="shared" si="280"/>
        <v>24.353999999999999</v>
      </c>
      <c r="R1642" s="9">
        <v>1</v>
      </c>
      <c r="S1642" s="9">
        <v>0</v>
      </c>
      <c r="T1642" s="9">
        <v>0</v>
      </c>
      <c r="U1642" s="9">
        <v>0</v>
      </c>
      <c r="V1642" s="9">
        <v>0</v>
      </c>
      <c r="W1642" s="25">
        <v>1</v>
      </c>
      <c r="X1642" s="9">
        <v>0</v>
      </c>
      <c r="Y1642" s="9">
        <v>1</v>
      </c>
      <c r="Z1642" s="25">
        <v>0</v>
      </c>
      <c r="AA1642" s="9">
        <v>0</v>
      </c>
      <c r="AB1642" s="25">
        <v>1</v>
      </c>
      <c r="AC1642" s="17">
        <v>2003</v>
      </c>
      <c r="AD1642" s="27" t="s">
        <v>87</v>
      </c>
      <c r="AE1642" s="27" t="s">
        <v>87</v>
      </c>
      <c r="AF1642" s="27" t="s">
        <v>87</v>
      </c>
      <c r="AG1642" s="34" t="s">
        <v>87</v>
      </c>
      <c r="AH1642" s="33" t="s">
        <v>87</v>
      </c>
      <c r="AI1642" s="15" t="s">
        <v>87</v>
      </c>
      <c r="AJ1642" s="27">
        <v>0.48399999999999999</v>
      </c>
      <c r="AK1642" s="31">
        <v>0.51600000000000001</v>
      </c>
      <c r="AL1642" s="30" t="s">
        <v>87</v>
      </c>
      <c r="AM1642" s="31" t="s">
        <v>87</v>
      </c>
      <c r="AN1642">
        <v>0</v>
      </c>
      <c r="AO1642" s="15">
        <v>1</v>
      </c>
      <c r="AP1642" t="s">
        <v>87</v>
      </c>
      <c r="AQ1642" s="15" t="s">
        <v>87</v>
      </c>
      <c r="AR1642" s="15" t="s">
        <v>2</v>
      </c>
      <c r="AS1642">
        <v>1</v>
      </c>
      <c r="AT1642">
        <v>0</v>
      </c>
      <c r="AU1642">
        <v>0</v>
      </c>
      <c r="AV1642">
        <v>0</v>
      </c>
      <c r="AW1642">
        <v>0</v>
      </c>
      <c r="AX1642">
        <v>0</v>
      </c>
      <c r="AY1642" s="15">
        <v>0</v>
      </c>
      <c r="AZ1642">
        <v>1</v>
      </c>
      <c r="BA1642">
        <v>0</v>
      </c>
      <c r="BB1642" s="15">
        <v>0</v>
      </c>
      <c r="BC1642">
        <v>25844</v>
      </c>
      <c r="BD1642">
        <v>1847</v>
      </c>
      <c r="BE1642" s="21">
        <v>0.92300000000000004</v>
      </c>
      <c r="BF1642" s="21">
        <v>42.44</v>
      </c>
      <c r="BG1642">
        <v>0</v>
      </c>
      <c r="BH1642">
        <v>0</v>
      </c>
      <c r="BI1642">
        <v>0</v>
      </c>
      <c r="BJ1642">
        <v>0</v>
      </c>
      <c r="BK1642">
        <v>0</v>
      </c>
      <c r="BL1642" s="15">
        <v>1</v>
      </c>
      <c r="BM1642">
        <v>0</v>
      </c>
      <c r="BN1642">
        <v>1</v>
      </c>
      <c r="BO1642">
        <v>0</v>
      </c>
      <c r="BP1642" s="15">
        <v>0</v>
      </c>
      <c r="BQ1642">
        <v>0</v>
      </c>
      <c r="BR1642">
        <v>0</v>
      </c>
      <c r="BS1642" s="15">
        <v>1</v>
      </c>
      <c r="BT1642">
        <v>0</v>
      </c>
      <c r="BU1642">
        <v>0</v>
      </c>
      <c r="BV1642">
        <v>0</v>
      </c>
      <c r="BW1642">
        <v>0</v>
      </c>
      <c r="BX1642">
        <v>0</v>
      </c>
      <c r="BY1642">
        <v>0</v>
      </c>
      <c r="BZ1642">
        <v>1</v>
      </c>
      <c r="CA1642">
        <v>1</v>
      </c>
      <c r="CB1642">
        <v>0</v>
      </c>
      <c r="CC1642">
        <v>0</v>
      </c>
      <c r="CD1642">
        <v>0</v>
      </c>
      <c r="CE1642" s="15">
        <v>0</v>
      </c>
      <c r="CF1642">
        <v>0.186</v>
      </c>
      <c r="CG1642">
        <v>134</v>
      </c>
      <c r="CH1642">
        <v>1</v>
      </c>
      <c r="CI1642">
        <v>0</v>
      </c>
      <c r="CJ1642">
        <v>29</v>
      </c>
      <c r="CK1642" s="28" t="s">
        <v>80</v>
      </c>
    </row>
    <row r="1643" spans="1:89" x14ac:dyDescent="0.35">
      <c r="A1643">
        <v>1642</v>
      </c>
      <c r="B1643">
        <v>104</v>
      </c>
      <c r="C1643" s="21" t="s">
        <v>393</v>
      </c>
      <c r="D1643" s="11">
        <v>7.9</v>
      </c>
      <c r="E1643" s="12">
        <v>3.2</v>
      </c>
      <c r="F1643" s="7">
        <f t="shared" si="279"/>
        <v>2.46875</v>
      </c>
      <c r="G1643" s="8">
        <v>0</v>
      </c>
      <c r="H1643" s="9">
        <v>0</v>
      </c>
      <c r="I1643" s="9">
        <v>0</v>
      </c>
      <c r="J1643" s="9">
        <v>1</v>
      </c>
      <c r="K1643" s="9">
        <v>0</v>
      </c>
      <c r="L1643" s="8">
        <v>998</v>
      </c>
      <c r="M1643" s="9">
        <v>12</v>
      </c>
      <c r="N1643" s="9">
        <f t="shared" si="274"/>
        <v>985</v>
      </c>
      <c r="O1643" s="9">
        <f t="shared" si="275"/>
        <v>17</v>
      </c>
      <c r="P1643" s="7">
        <v>12.086</v>
      </c>
      <c r="Q1643" s="7">
        <f t="shared" si="280"/>
        <v>24.353999999999999</v>
      </c>
      <c r="R1643" s="9">
        <v>1</v>
      </c>
      <c r="S1643" s="9">
        <v>0</v>
      </c>
      <c r="T1643" s="9">
        <v>0</v>
      </c>
      <c r="U1643" s="9">
        <v>0</v>
      </c>
      <c r="V1643" s="9">
        <v>0</v>
      </c>
      <c r="W1643" s="25">
        <v>1</v>
      </c>
      <c r="X1643" s="9">
        <v>0</v>
      </c>
      <c r="Y1643" s="9">
        <v>1</v>
      </c>
      <c r="Z1643" s="25">
        <v>0</v>
      </c>
      <c r="AA1643" s="9">
        <v>0</v>
      </c>
      <c r="AB1643" s="25">
        <v>1</v>
      </c>
      <c r="AC1643" s="17">
        <v>2003</v>
      </c>
      <c r="AD1643" s="27" t="s">
        <v>87</v>
      </c>
      <c r="AE1643" s="27" t="s">
        <v>87</v>
      </c>
      <c r="AF1643" s="27" t="s">
        <v>87</v>
      </c>
      <c r="AG1643" s="34" t="s">
        <v>87</v>
      </c>
      <c r="AH1643" s="33" t="s">
        <v>87</v>
      </c>
      <c r="AI1643" s="15" t="s">
        <v>87</v>
      </c>
      <c r="AJ1643" s="27">
        <v>0.48399999999999999</v>
      </c>
      <c r="AK1643" s="31">
        <v>0.51600000000000001</v>
      </c>
      <c r="AL1643" s="30" t="s">
        <v>87</v>
      </c>
      <c r="AM1643" s="31" t="s">
        <v>87</v>
      </c>
      <c r="AN1643">
        <v>0</v>
      </c>
      <c r="AO1643" s="15">
        <v>1</v>
      </c>
      <c r="AP1643" t="s">
        <v>87</v>
      </c>
      <c r="AQ1643" s="15" t="s">
        <v>87</v>
      </c>
      <c r="AR1643" s="15" t="s">
        <v>2</v>
      </c>
      <c r="AS1643">
        <v>1</v>
      </c>
      <c r="AT1643">
        <v>0</v>
      </c>
      <c r="AU1643">
        <v>0</v>
      </c>
      <c r="AV1643">
        <v>0</v>
      </c>
      <c r="AW1643">
        <v>0</v>
      </c>
      <c r="AX1643">
        <v>0</v>
      </c>
      <c r="AY1643" s="15">
        <v>0</v>
      </c>
      <c r="AZ1643">
        <v>1</v>
      </c>
      <c r="BA1643">
        <v>0</v>
      </c>
      <c r="BB1643" s="15">
        <v>0</v>
      </c>
      <c r="BC1643">
        <v>25844</v>
      </c>
      <c r="BD1643">
        <v>1847</v>
      </c>
      <c r="BE1643" s="21">
        <v>0.92300000000000004</v>
      </c>
      <c r="BF1643" s="21">
        <v>42.44</v>
      </c>
      <c r="BG1643">
        <v>0</v>
      </c>
      <c r="BH1643">
        <v>0</v>
      </c>
      <c r="BI1643">
        <v>0</v>
      </c>
      <c r="BJ1643">
        <v>0</v>
      </c>
      <c r="BK1643">
        <v>0</v>
      </c>
      <c r="BL1643" s="15">
        <v>1</v>
      </c>
      <c r="BM1643">
        <v>0</v>
      </c>
      <c r="BN1643">
        <v>1</v>
      </c>
      <c r="BO1643">
        <v>0</v>
      </c>
      <c r="BP1643" s="15">
        <v>0</v>
      </c>
      <c r="BQ1643">
        <v>0</v>
      </c>
      <c r="BR1643">
        <v>0</v>
      </c>
      <c r="BS1643" s="15">
        <v>1</v>
      </c>
      <c r="BT1643">
        <v>0</v>
      </c>
      <c r="BU1643">
        <v>0</v>
      </c>
      <c r="BV1643">
        <v>0</v>
      </c>
      <c r="BW1643">
        <v>0</v>
      </c>
      <c r="BX1643">
        <v>0</v>
      </c>
      <c r="BY1643">
        <v>0</v>
      </c>
      <c r="BZ1643">
        <v>1</v>
      </c>
      <c r="CA1643">
        <v>1</v>
      </c>
      <c r="CB1643">
        <v>0</v>
      </c>
      <c r="CC1643">
        <v>0</v>
      </c>
      <c r="CD1643">
        <v>0</v>
      </c>
      <c r="CE1643" s="15">
        <v>0</v>
      </c>
      <c r="CF1643">
        <v>0.186</v>
      </c>
      <c r="CG1643">
        <v>134</v>
      </c>
      <c r="CH1643">
        <v>1</v>
      </c>
      <c r="CI1643">
        <v>0</v>
      </c>
      <c r="CJ1643">
        <v>29</v>
      </c>
      <c r="CK1643" s="28" t="s">
        <v>80</v>
      </c>
    </row>
    <row r="1644" spans="1:89" x14ac:dyDescent="0.35">
      <c r="A1644">
        <v>1643</v>
      </c>
      <c r="B1644">
        <v>104</v>
      </c>
      <c r="C1644" s="21" t="s">
        <v>393</v>
      </c>
      <c r="D1644" s="11">
        <v>19.100000000000001</v>
      </c>
      <c r="E1644" s="12">
        <v>9.8000000000000007</v>
      </c>
      <c r="F1644" s="7">
        <f t="shared" si="279"/>
        <v>1.9489795918367347</v>
      </c>
      <c r="G1644" s="8">
        <v>0</v>
      </c>
      <c r="H1644" s="9">
        <v>0</v>
      </c>
      <c r="I1644" s="9">
        <v>0</v>
      </c>
      <c r="J1644" s="9">
        <v>1</v>
      </c>
      <c r="K1644" s="9">
        <v>0</v>
      </c>
      <c r="L1644" s="8">
        <v>7211</v>
      </c>
      <c r="M1644" s="9">
        <v>12</v>
      </c>
      <c r="N1644" s="9">
        <f t="shared" si="274"/>
        <v>7198</v>
      </c>
      <c r="O1644" s="9">
        <f t="shared" si="275"/>
        <v>17</v>
      </c>
      <c r="P1644" s="7">
        <v>12.086</v>
      </c>
      <c r="Q1644" s="7">
        <f t="shared" si="280"/>
        <v>24.353999999999999</v>
      </c>
      <c r="R1644" s="9">
        <v>1</v>
      </c>
      <c r="S1644" s="9">
        <v>0</v>
      </c>
      <c r="T1644" s="9">
        <v>0</v>
      </c>
      <c r="U1644" s="9">
        <v>0</v>
      </c>
      <c r="V1644" s="9">
        <v>0</v>
      </c>
      <c r="W1644" s="25">
        <v>1</v>
      </c>
      <c r="X1644" s="9">
        <v>0</v>
      </c>
      <c r="Y1644" s="9">
        <v>1</v>
      </c>
      <c r="Z1644" s="25">
        <v>0</v>
      </c>
      <c r="AA1644" s="9">
        <v>0</v>
      </c>
      <c r="AB1644" s="25">
        <v>1</v>
      </c>
      <c r="AC1644" s="17">
        <v>2003</v>
      </c>
      <c r="AD1644" s="27" t="s">
        <v>87</v>
      </c>
      <c r="AE1644" s="27" t="s">
        <v>87</v>
      </c>
      <c r="AF1644" s="27" t="s">
        <v>87</v>
      </c>
      <c r="AG1644" s="34" t="s">
        <v>87</v>
      </c>
      <c r="AH1644" s="33" t="s">
        <v>87</v>
      </c>
      <c r="AI1644" s="15" t="s">
        <v>87</v>
      </c>
      <c r="AJ1644" s="27">
        <v>0.48399999999999999</v>
      </c>
      <c r="AK1644" s="31">
        <v>0.51600000000000001</v>
      </c>
      <c r="AL1644" s="30" t="s">
        <v>87</v>
      </c>
      <c r="AM1644" s="31" t="s">
        <v>87</v>
      </c>
      <c r="AN1644">
        <v>0</v>
      </c>
      <c r="AO1644" s="15">
        <v>1</v>
      </c>
      <c r="AP1644" t="s">
        <v>87</v>
      </c>
      <c r="AQ1644" s="15" t="s">
        <v>87</v>
      </c>
      <c r="AR1644" s="15" t="s">
        <v>2</v>
      </c>
      <c r="AS1644">
        <v>1</v>
      </c>
      <c r="AT1644">
        <v>0</v>
      </c>
      <c r="AU1644">
        <v>0</v>
      </c>
      <c r="AV1644">
        <v>0</v>
      </c>
      <c r="AW1644">
        <v>0</v>
      </c>
      <c r="AX1644">
        <v>0</v>
      </c>
      <c r="AY1644" s="15">
        <v>0</v>
      </c>
      <c r="AZ1644">
        <v>1</v>
      </c>
      <c r="BA1644">
        <v>0</v>
      </c>
      <c r="BB1644" s="15">
        <v>0</v>
      </c>
      <c r="BC1644">
        <v>25844</v>
      </c>
      <c r="BD1644">
        <v>1847</v>
      </c>
      <c r="BE1644" s="21">
        <v>0.92300000000000004</v>
      </c>
      <c r="BF1644" s="21">
        <v>42.44</v>
      </c>
      <c r="BG1644">
        <v>0</v>
      </c>
      <c r="BH1644">
        <v>0</v>
      </c>
      <c r="BI1644">
        <v>0</v>
      </c>
      <c r="BJ1644">
        <v>0</v>
      </c>
      <c r="BK1644">
        <v>0</v>
      </c>
      <c r="BL1644" s="15">
        <v>1</v>
      </c>
      <c r="BM1644">
        <v>0</v>
      </c>
      <c r="BN1644">
        <v>1</v>
      </c>
      <c r="BO1644">
        <v>0</v>
      </c>
      <c r="BP1644" s="15">
        <v>0</v>
      </c>
      <c r="BQ1644">
        <v>0</v>
      </c>
      <c r="BR1644">
        <v>0</v>
      </c>
      <c r="BS1644" s="15">
        <v>1</v>
      </c>
      <c r="BT1644">
        <v>0</v>
      </c>
      <c r="BU1644">
        <v>0</v>
      </c>
      <c r="BV1644">
        <v>0</v>
      </c>
      <c r="BW1644">
        <v>0</v>
      </c>
      <c r="BX1644">
        <v>0</v>
      </c>
      <c r="BY1644">
        <v>0</v>
      </c>
      <c r="BZ1644">
        <v>1</v>
      </c>
      <c r="CA1644">
        <v>1</v>
      </c>
      <c r="CB1644">
        <v>0</v>
      </c>
      <c r="CC1644">
        <v>0</v>
      </c>
      <c r="CD1644">
        <v>0</v>
      </c>
      <c r="CE1644" s="15">
        <v>0</v>
      </c>
      <c r="CF1644">
        <v>0.186</v>
      </c>
      <c r="CG1644">
        <v>134</v>
      </c>
      <c r="CH1644">
        <v>1</v>
      </c>
      <c r="CI1644">
        <v>0</v>
      </c>
      <c r="CJ1644">
        <v>29</v>
      </c>
      <c r="CK1644" s="28" t="s">
        <v>80</v>
      </c>
    </row>
    <row r="1645" spans="1:89" x14ac:dyDescent="0.35">
      <c r="A1645">
        <v>1644</v>
      </c>
      <c r="B1645">
        <v>104</v>
      </c>
      <c r="C1645" s="21" t="s">
        <v>393</v>
      </c>
      <c r="D1645" s="11">
        <v>11.8</v>
      </c>
      <c r="E1645" s="12">
        <v>3.5</v>
      </c>
      <c r="F1645" s="7">
        <f t="shared" si="279"/>
        <v>3.3714285714285714</v>
      </c>
      <c r="G1645" s="8">
        <v>0</v>
      </c>
      <c r="H1645" s="9">
        <v>0</v>
      </c>
      <c r="I1645" s="9">
        <v>0</v>
      </c>
      <c r="J1645" s="9">
        <v>1</v>
      </c>
      <c r="K1645" s="9">
        <v>0</v>
      </c>
      <c r="L1645" s="8">
        <v>7211</v>
      </c>
      <c r="M1645" s="9">
        <v>12</v>
      </c>
      <c r="N1645" s="9">
        <f t="shared" si="274"/>
        <v>7198</v>
      </c>
      <c r="O1645" s="9">
        <f t="shared" si="275"/>
        <v>17</v>
      </c>
      <c r="P1645" s="7">
        <v>12.086</v>
      </c>
      <c r="Q1645" s="7">
        <f t="shared" si="280"/>
        <v>24.353999999999999</v>
      </c>
      <c r="R1645" s="9">
        <v>1</v>
      </c>
      <c r="S1645" s="9">
        <v>0</v>
      </c>
      <c r="T1645" s="9">
        <v>0</v>
      </c>
      <c r="U1645" s="9">
        <v>0</v>
      </c>
      <c r="V1645" s="9">
        <v>0</v>
      </c>
      <c r="W1645" s="25">
        <v>1</v>
      </c>
      <c r="X1645" s="9">
        <v>0</v>
      </c>
      <c r="Y1645" s="9">
        <v>1</v>
      </c>
      <c r="Z1645" s="25">
        <v>0</v>
      </c>
      <c r="AA1645" s="9">
        <v>0</v>
      </c>
      <c r="AB1645" s="25">
        <v>1</v>
      </c>
      <c r="AC1645" s="17">
        <v>2003</v>
      </c>
      <c r="AD1645" s="27" t="s">
        <v>87</v>
      </c>
      <c r="AE1645" s="27" t="s">
        <v>87</v>
      </c>
      <c r="AF1645" s="27" t="s">
        <v>87</v>
      </c>
      <c r="AG1645" s="34" t="s">
        <v>87</v>
      </c>
      <c r="AH1645" s="33" t="s">
        <v>87</v>
      </c>
      <c r="AI1645" s="15" t="s">
        <v>87</v>
      </c>
      <c r="AJ1645" s="27">
        <v>0.48399999999999999</v>
      </c>
      <c r="AK1645" s="31">
        <v>0.51600000000000001</v>
      </c>
      <c r="AL1645" s="30" t="s">
        <v>87</v>
      </c>
      <c r="AM1645" s="31" t="s">
        <v>87</v>
      </c>
      <c r="AN1645">
        <v>0</v>
      </c>
      <c r="AO1645" s="15">
        <v>1</v>
      </c>
      <c r="AP1645" t="s">
        <v>87</v>
      </c>
      <c r="AQ1645" s="15" t="s">
        <v>87</v>
      </c>
      <c r="AR1645" s="15" t="s">
        <v>2</v>
      </c>
      <c r="AS1645">
        <v>1</v>
      </c>
      <c r="AT1645">
        <v>0</v>
      </c>
      <c r="AU1645">
        <v>0</v>
      </c>
      <c r="AV1645">
        <v>0</v>
      </c>
      <c r="AW1645">
        <v>0</v>
      </c>
      <c r="AX1645">
        <v>0</v>
      </c>
      <c r="AY1645" s="15">
        <v>0</v>
      </c>
      <c r="AZ1645">
        <v>1</v>
      </c>
      <c r="BA1645">
        <v>0</v>
      </c>
      <c r="BB1645" s="15">
        <v>0</v>
      </c>
      <c r="BC1645">
        <v>25844</v>
      </c>
      <c r="BD1645">
        <v>1847</v>
      </c>
      <c r="BE1645" s="21">
        <v>0.92300000000000004</v>
      </c>
      <c r="BF1645" s="21">
        <v>42.44</v>
      </c>
      <c r="BG1645">
        <v>0</v>
      </c>
      <c r="BH1645">
        <v>0</v>
      </c>
      <c r="BI1645">
        <v>0</v>
      </c>
      <c r="BJ1645">
        <v>0</v>
      </c>
      <c r="BK1645">
        <v>0</v>
      </c>
      <c r="BL1645" s="15">
        <v>1</v>
      </c>
      <c r="BM1645">
        <v>0</v>
      </c>
      <c r="BN1645">
        <v>1</v>
      </c>
      <c r="BO1645">
        <v>0</v>
      </c>
      <c r="BP1645" s="15">
        <v>0</v>
      </c>
      <c r="BQ1645">
        <v>0</v>
      </c>
      <c r="BR1645">
        <v>0</v>
      </c>
      <c r="BS1645" s="15">
        <v>1</v>
      </c>
      <c r="BT1645">
        <v>0</v>
      </c>
      <c r="BU1645">
        <v>0</v>
      </c>
      <c r="BV1645">
        <v>0</v>
      </c>
      <c r="BW1645">
        <v>0</v>
      </c>
      <c r="BX1645">
        <v>0</v>
      </c>
      <c r="BY1645">
        <v>0</v>
      </c>
      <c r="BZ1645">
        <v>1</v>
      </c>
      <c r="CA1645">
        <v>1</v>
      </c>
      <c r="CB1645">
        <v>0</v>
      </c>
      <c r="CC1645">
        <v>0</v>
      </c>
      <c r="CD1645">
        <v>0</v>
      </c>
      <c r="CE1645" s="15">
        <v>0</v>
      </c>
      <c r="CF1645">
        <v>0.186</v>
      </c>
      <c r="CG1645">
        <v>134</v>
      </c>
      <c r="CH1645">
        <v>1</v>
      </c>
      <c r="CI1645">
        <v>0</v>
      </c>
      <c r="CJ1645">
        <v>29</v>
      </c>
      <c r="CK1645" s="28" t="s">
        <v>80</v>
      </c>
    </row>
    <row r="1646" spans="1:89" x14ac:dyDescent="0.35">
      <c r="A1646">
        <v>1645</v>
      </c>
      <c r="B1646">
        <v>105</v>
      </c>
      <c r="C1646" s="21" t="s">
        <v>274</v>
      </c>
      <c r="D1646" s="11">
        <v>7</v>
      </c>
      <c r="E1646" s="12">
        <v>0.2</v>
      </c>
      <c r="F1646" s="7">
        <f t="shared" si="279"/>
        <v>35</v>
      </c>
      <c r="G1646" s="8">
        <v>0</v>
      </c>
      <c r="H1646" s="9">
        <v>0</v>
      </c>
      <c r="I1646" s="9">
        <v>1</v>
      </c>
      <c r="J1646" s="9">
        <v>0</v>
      </c>
      <c r="K1646" s="9">
        <v>0</v>
      </c>
      <c r="L1646" s="8">
        <v>21241</v>
      </c>
      <c r="M1646" s="9">
        <v>8</v>
      </c>
      <c r="N1646" s="9">
        <f t="shared" si="274"/>
        <v>21232</v>
      </c>
      <c r="O1646" s="9">
        <f t="shared" si="275"/>
        <v>12</v>
      </c>
      <c r="P1646" s="7">
        <v>9.65</v>
      </c>
      <c r="Q1646" s="7">
        <f t="shared" si="280"/>
        <v>26.4</v>
      </c>
      <c r="R1646" s="9">
        <v>1</v>
      </c>
      <c r="S1646" s="9">
        <v>0</v>
      </c>
      <c r="T1646" s="9">
        <v>0</v>
      </c>
      <c r="U1646" s="9">
        <v>0</v>
      </c>
      <c r="V1646" s="9">
        <v>0</v>
      </c>
      <c r="W1646" s="25">
        <v>1</v>
      </c>
      <c r="X1646" s="9">
        <v>0</v>
      </c>
      <c r="Y1646" s="9">
        <v>1</v>
      </c>
      <c r="Z1646" s="25">
        <v>0</v>
      </c>
      <c r="AA1646" s="9">
        <v>1</v>
      </c>
      <c r="AB1646" s="25">
        <v>0</v>
      </c>
      <c r="AC1646" s="17">
        <v>1971</v>
      </c>
      <c r="AD1646" s="27">
        <f t="shared" ref="AD1646:AE1657" si="281">1*(1-$AG1646)/4</f>
        <v>0.21762500000000001</v>
      </c>
      <c r="AE1646" s="27">
        <f t="shared" si="281"/>
        <v>0.21762500000000001</v>
      </c>
      <c r="AF1646" s="27">
        <f t="shared" ref="AF1646:AF1657" si="282">2*(1-$AG1646)/4</f>
        <v>0.43525000000000003</v>
      </c>
      <c r="AG1646" s="34">
        <v>0.1295</v>
      </c>
      <c r="AH1646" s="33" t="s">
        <v>87</v>
      </c>
      <c r="AI1646" s="15" t="s">
        <v>87</v>
      </c>
      <c r="AJ1646" s="27">
        <v>1</v>
      </c>
      <c r="AK1646" s="31">
        <v>0</v>
      </c>
      <c r="AL1646" s="30" t="s">
        <v>87</v>
      </c>
      <c r="AM1646" s="31" t="s">
        <v>87</v>
      </c>
      <c r="AN1646">
        <v>0</v>
      </c>
      <c r="AO1646" s="15">
        <v>1</v>
      </c>
      <c r="AP1646" t="s">
        <v>87</v>
      </c>
      <c r="AQ1646" s="15" t="s">
        <v>87</v>
      </c>
      <c r="AR1646" s="15" t="s">
        <v>211</v>
      </c>
      <c r="AS1646">
        <v>1</v>
      </c>
      <c r="AT1646">
        <v>0</v>
      </c>
      <c r="AU1646">
        <v>0</v>
      </c>
      <c r="AV1646">
        <v>0</v>
      </c>
      <c r="AW1646">
        <v>0</v>
      </c>
      <c r="AX1646">
        <v>0</v>
      </c>
      <c r="AY1646" s="15">
        <v>0</v>
      </c>
      <c r="AZ1646">
        <v>1</v>
      </c>
      <c r="BA1646">
        <v>0</v>
      </c>
      <c r="BB1646" s="15">
        <v>0</v>
      </c>
      <c r="BC1646">
        <v>11173</v>
      </c>
      <c r="BD1646">
        <v>1340</v>
      </c>
      <c r="BE1646" s="21">
        <v>0.94799999999999995</v>
      </c>
      <c r="BF1646" s="21">
        <v>42.05</v>
      </c>
      <c r="BG1646">
        <v>1</v>
      </c>
      <c r="BH1646">
        <v>0</v>
      </c>
      <c r="BI1646">
        <v>0</v>
      </c>
      <c r="BJ1646">
        <v>0</v>
      </c>
      <c r="BK1646">
        <v>0</v>
      </c>
      <c r="BL1646" s="15">
        <v>0</v>
      </c>
      <c r="BM1646">
        <v>0</v>
      </c>
      <c r="BN1646">
        <v>0</v>
      </c>
      <c r="BO1646">
        <v>1</v>
      </c>
      <c r="BP1646" s="15">
        <v>0</v>
      </c>
      <c r="BQ1646">
        <v>0</v>
      </c>
      <c r="BR1646">
        <v>0</v>
      </c>
      <c r="BS1646" s="15">
        <v>0</v>
      </c>
      <c r="BT1646">
        <v>0</v>
      </c>
      <c r="BU1646">
        <v>0</v>
      </c>
      <c r="BV1646">
        <v>1</v>
      </c>
      <c r="BW1646">
        <v>1</v>
      </c>
      <c r="BX1646">
        <v>0</v>
      </c>
      <c r="BY1646">
        <v>0</v>
      </c>
      <c r="BZ1646">
        <v>0</v>
      </c>
      <c r="CA1646">
        <v>0</v>
      </c>
      <c r="CB1646">
        <v>0</v>
      </c>
      <c r="CC1646">
        <v>0</v>
      </c>
      <c r="CD1646">
        <v>1</v>
      </c>
      <c r="CE1646" s="15">
        <v>0</v>
      </c>
      <c r="CF1646">
        <v>3.0070000000000001</v>
      </c>
      <c r="CG1646">
        <v>188</v>
      </c>
      <c r="CH1646">
        <v>1</v>
      </c>
      <c r="CI1646">
        <v>0</v>
      </c>
      <c r="CJ1646">
        <v>22</v>
      </c>
      <c r="CK1646" s="28" t="s">
        <v>80</v>
      </c>
    </row>
    <row r="1647" spans="1:89" x14ac:dyDescent="0.35">
      <c r="A1647">
        <v>1646</v>
      </c>
      <c r="B1647">
        <v>105</v>
      </c>
      <c r="C1647" s="21" t="s">
        <v>274</v>
      </c>
      <c r="D1647" s="11">
        <v>7</v>
      </c>
      <c r="E1647" s="12">
        <v>0.2</v>
      </c>
      <c r="F1647" s="7">
        <f t="shared" si="279"/>
        <v>35</v>
      </c>
      <c r="G1647" s="8">
        <v>0</v>
      </c>
      <c r="H1647" s="9">
        <v>0</v>
      </c>
      <c r="I1647" s="9">
        <v>1</v>
      </c>
      <c r="J1647" s="9">
        <v>0</v>
      </c>
      <c r="K1647" s="9">
        <v>0</v>
      </c>
      <c r="L1647" s="8">
        <v>21241</v>
      </c>
      <c r="M1647" s="9">
        <v>8</v>
      </c>
      <c r="N1647" s="9">
        <f t="shared" si="274"/>
        <v>21232</v>
      </c>
      <c r="O1647" s="9">
        <f t="shared" si="275"/>
        <v>12</v>
      </c>
      <c r="P1647" s="7">
        <v>9.65</v>
      </c>
      <c r="Q1647" s="7">
        <f t="shared" si="280"/>
        <v>26.4</v>
      </c>
      <c r="R1647" s="9">
        <v>1</v>
      </c>
      <c r="S1647" s="9">
        <v>0</v>
      </c>
      <c r="T1647" s="9">
        <v>0</v>
      </c>
      <c r="U1647" s="9">
        <v>0</v>
      </c>
      <c r="V1647" s="9">
        <v>0</v>
      </c>
      <c r="W1647" s="25">
        <v>1</v>
      </c>
      <c r="X1647" s="9">
        <v>0</v>
      </c>
      <c r="Y1647" s="9">
        <v>1</v>
      </c>
      <c r="Z1647" s="25">
        <v>0</v>
      </c>
      <c r="AA1647" s="9">
        <v>1</v>
      </c>
      <c r="AB1647" s="25">
        <v>0</v>
      </c>
      <c r="AC1647" s="17">
        <v>1971</v>
      </c>
      <c r="AD1647" s="27">
        <f t="shared" si="281"/>
        <v>0.21762500000000001</v>
      </c>
      <c r="AE1647" s="27">
        <f t="shared" si="281"/>
        <v>0.21762500000000001</v>
      </c>
      <c r="AF1647" s="27">
        <f t="shared" si="282"/>
        <v>0.43525000000000003</v>
      </c>
      <c r="AG1647" s="34">
        <v>0.1295</v>
      </c>
      <c r="AH1647" s="33" t="s">
        <v>87</v>
      </c>
      <c r="AI1647" s="15" t="s">
        <v>87</v>
      </c>
      <c r="AJ1647" s="27">
        <v>1</v>
      </c>
      <c r="AK1647" s="31">
        <v>0</v>
      </c>
      <c r="AL1647" s="30" t="s">
        <v>87</v>
      </c>
      <c r="AM1647" s="31" t="s">
        <v>87</v>
      </c>
      <c r="AN1647">
        <v>0</v>
      </c>
      <c r="AO1647" s="15">
        <v>1</v>
      </c>
      <c r="AP1647" t="s">
        <v>87</v>
      </c>
      <c r="AQ1647" s="15" t="s">
        <v>87</v>
      </c>
      <c r="AR1647" s="15" t="s">
        <v>211</v>
      </c>
      <c r="AS1647">
        <v>1</v>
      </c>
      <c r="AT1647">
        <v>0</v>
      </c>
      <c r="AU1647">
        <v>0</v>
      </c>
      <c r="AV1647">
        <v>0</v>
      </c>
      <c r="AW1647">
        <v>0</v>
      </c>
      <c r="AX1647">
        <v>0</v>
      </c>
      <c r="AY1647" s="15">
        <v>0</v>
      </c>
      <c r="AZ1647">
        <v>1</v>
      </c>
      <c r="BA1647">
        <v>0</v>
      </c>
      <c r="BB1647" s="15">
        <v>0</v>
      </c>
      <c r="BC1647">
        <v>11173</v>
      </c>
      <c r="BD1647">
        <v>1340</v>
      </c>
      <c r="BE1647" s="21">
        <v>0.94799999999999995</v>
      </c>
      <c r="BF1647" s="21">
        <v>42.05</v>
      </c>
      <c r="BG1647">
        <v>1</v>
      </c>
      <c r="BH1647">
        <v>0</v>
      </c>
      <c r="BI1647">
        <v>0</v>
      </c>
      <c r="BJ1647">
        <v>0</v>
      </c>
      <c r="BK1647">
        <v>0</v>
      </c>
      <c r="BL1647" s="15">
        <v>0</v>
      </c>
      <c r="BM1647">
        <v>0</v>
      </c>
      <c r="BN1647">
        <v>0</v>
      </c>
      <c r="BO1647">
        <v>1</v>
      </c>
      <c r="BP1647" s="15">
        <v>0</v>
      </c>
      <c r="BQ1647">
        <v>0</v>
      </c>
      <c r="BR1647">
        <v>0</v>
      </c>
      <c r="BS1647" s="15">
        <v>0</v>
      </c>
      <c r="BT1647">
        <v>0</v>
      </c>
      <c r="BU1647">
        <v>0</v>
      </c>
      <c r="BV1647">
        <v>1</v>
      </c>
      <c r="BW1647">
        <v>1</v>
      </c>
      <c r="BX1647">
        <v>0</v>
      </c>
      <c r="BY1647">
        <v>0</v>
      </c>
      <c r="BZ1647">
        <v>0</v>
      </c>
      <c r="CA1647">
        <v>0</v>
      </c>
      <c r="CB1647">
        <v>0</v>
      </c>
      <c r="CC1647">
        <v>0</v>
      </c>
      <c r="CD1647">
        <v>1</v>
      </c>
      <c r="CE1647" s="15">
        <v>0</v>
      </c>
      <c r="CF1647">
        <v>3.0070000000000001</v>
      </c>
      <c r="CG1647">
        <v>188</v>
      </c>
      <c r="CH1647">
        <v>1</v>
      </c>
      <c r="CI1647">
        <v>0</v>
      </c>
      <c r="CJ1647">
        <v>22</v>
      </c>
      <c r="CK1647" s="28" t="s">
        <v>80</v>
      </c>
    </row>
    <row r="1648" spans="1:89" x14ac:dyDescent="0.35">
      <c r="A1648">
        <v>1647</v>
      </c>
      <c r="B1648">
        <v>105</v>
      </c>
      <c r="C1648" s="21" t="s">
        <v>274</v>
      </c>
      <c r="D1648" s="11">
        <v>7</v>
      </c>
      <c r="E1648" s="12">
        <v>0.2</v>
      </c>
      <c r="F1648" s="7">
        <f t="shared" si="279"/>
        <v>35</v>
      </c>
      <c r="G1648" s="8">
        <v>0</v>
      </c>
      <c r="H1648" s="9">
        <v>0</v>
      </c>
      <c r="I1648" s="9">
        <v>1</v>
      </c>
      <c r="J1648" s="9">
        <v>0</v>
      </c>
      <c r="K1648" s="9">
        <v>0</v>
      </c>
      <c r="L1648" s="8">
        <v>21241</v>
      </c>
      <c r="M1648" s="9">
        <v>13</v>
      </c>
      <c r="N1648" s="9">
        <f t="shared" si="274"/>
        <v>21227</v>
      </c>
      <c r="O1648" s="9">
        <f t="shared" si="275"/>
        <v>12</v>
      </c>
      <c r="P1648" s="7">
        <v>9.65</v>
      </c>
      <c r="Q1648" s="7">
        <f t="shared" si="280"/>
        <v>26.4</v>
      </c>
      <c r="R1648" s="9">
        <v>1</v>
      </c>
      <c r="S1648" s="9">
        <v>0</v>
      </c>
      <c r="T1648" s="9">
        <v>0</v>
      </c>
      <c r="U1648" s="9">
        <v>0</v>
      </c>
      <c r="V1648" s="9">
        <v>0</v>
      </c>
      <c r="W1648" s="25">
        <v>1</v>
      </c>
      <c r="X1648" s="9">
        <v>0</v>
      </c>
      <c r="Y1648" s="9">
        <v>1</v>
      </c>
      <c r="Z1648" s="25">
        <v>0</v>
      </c>
      <c r="AA1648" s="9">
        <v>1</v>
      </c>
      <c r="AB1648" s="25">
        <v>0</v>
      </c>
      <c r="AC1648" s="17">
        <v>1971</v>
      </c>
      <c r="AD1648" s="27">
        <f t="shared" si="281"/>
        <v>0.21762500000000001</v>
      </c>
      <c r="AE1648" s="27">
        <f t="shared" si="281"/>
        <v>0.21762500000000001</v>
      </c>
      <c r="AF1648" s="27">
        <f t="shared" si="282"/>
        <v>0.43525000000000003</v>
      </c>
      <c r="AG1648" s="34">
        <v>0.1295</v>
      </c>
      <c r="AH1648" s="33" t="s">
        <v>87</v>
      </c>
      <c r="AI1648" s="15" t="s">
        <v>87</v>
      </c>
      <c r="AJ1648" s="27">
        <v>1</v>
      </c>
      <c r="AK1648" s="31">
        <v>0</v>
      </c>
      <c r="AL1648" s="30" t="s">
        <v>87</v>
      </c>
      <c r="AM1648" s="31" t="s">
        <v>87</v>
      </c>
      <c r="AN1648">
        <v>0</v>
      </c>
      <c r="AO1648" s="15">
        <v>1</v>
      </c>
      <c r="AP1648" t="s">
        <v>87</v>
      </c>
      <c r="AQ1648" s="15" t="s">
        <v>87</v>
      </c>
      <c r="AR1648" s="15" t="s">
        <v>211</v>
      </c>
      <c r="AS1648">
        <v>1</v>
      </c>
      <c r="AT1648">
        <v>0</v>
      </c>
      <c r="AU1648">
        <v>0</v>
      </c>
      <c r="AV1648">
        <v>0</v>
      </c>
      <c r="AW1648">
        <v>0</v>
      </c>
      <c r="AX1648">
        <v>0</v>
      </c>
      <c r="AY1648" s="15">
        <v>0</v>
      </c>
      <c r="AZ1648">
        <v>1</v>
      </c>
      <c r="BA1648">
        <v>0</v>
      </c>
      <c r="BB1648" s="15">
        <v>0</v>
      </c>
      <c r="BC1648">
        <v>11173</v>
      </c>
      <c r="BD1648">
        <v>1340</v>
      </c>
      <c r="BE1648" s="21">
        <v>0.94799999999999995</v>
      </c>
      <c r="BF1648" s="21">
        <v>42.05</v>
      </c>
      <c r="BG1648">
        <v>1</v>
      </c>
      <c r="BH1648">
        <v>0</v>
      </c>
      <c r="BI1648">
        <v>0</v>
      </c>
      <c r="BJ1648">
        <v>0</v>
      </c>
      <c r="BK1648">
        <v>0</v>
      </c>
      <c r="BL1648" s="15">
        <v>0</v>
      </c>
      <c r="BM1648">
        <v>0</v>
      </c>
      <c r="BN1648">
        <v>0</v>
      </c>
      <c r="BO1648">
        <v>1</v>
      </c>
      <c r="BP1648" s="15">
        <v>0</v>
      </c>
      <c r="BQ1648">
        <v>0</v>
      </c>
      <c r="BR1648">
        <v>0</v>
      </c>
      <c r="BS1648" s="15">
        <v>0</v>
      </c>
      <c r="BT1648">
        <v>0</v>
      </c>
      <c r="BU1648">
        <v>0</v>
      </c>
      <c r="BV1648">
        <v>1</v>
      </c>
      <c r="BW1648">
        <v>1</v>
      </c>
      <c r="BX1648">
        <v>0</v>
      </c>
      <c r="BY1648">
        <v>0</v>
      </c>
      <c r="BZ1648">
        <v>0</v>
      </c>
      <c r="CA1648">
        <v>0</v>
      </c>
      <c r="CB1648">
        <v>0</v>
      </c>
      <c r="CC1648">
        <v>0</v>
      </c>
      <c r="CD1648">
        <v>1</v>
      </c>
      <c r="CE1648" s="15">
        <v>0</v>
      </c>
      <c r="CF1648">
        <v>3.0070000000000001</v>
      </c>
      <c r="CG1648">
        <v>188</v>
      </c>
      <c r="CH1648">
        <v>1</v>
      </c>
      <c r="CI1648">
        <v>0</v>
      </c>
      <c r="CJ1648">
        <v>22</v>
      </c>
      <c r="CK1648" s="28" t="s">
        <v>80</v>
      </c>
    </row>
    <row r="1649" spans="1:89" x14ac:dyDescent="0.35">
      <c r="A1649">
        <v>1648</v>
      </c>
      <c r="B1649">
        <v>105</v>
      </c>
      <c r="C1649" s="21" t="s">
        <v>274</v>
      </c>
      <c r="D1649" s="11">
        <v>6.2</v>
      </c>
      <c r="E1649" s="12">
        <v>0.1</v>
      </c>
      <c r="F1649" s="7">
        <f t="shared" si="279"/>
        <v>62</v>
      </c>
      <c r="G1649" s="8">
        <v>0</v>
      </c>
      <c r="H1649" s="9">
        <v>0</v>
      </c>
      <c r="I1649" s="9">
        <v>1</v>
      </c>
      <c r="J1649" s="9">
        <v>0</v>
      </c>
      <c r="K1649" s="9">
        <v>0</v>
      </c>
      <c r="L1649" s="8">
        <v>21241</v>
      </c>
      <c r="M1649" s="9">
        <v>8</v>
      </c>
      <c r="N1649" s="9">
        <f t="shared" si="274"/>
        <v>21232</v>
      </c>
      <c r="O1649" s="9">
        <f t="shared" si="275"/>
        <v>12</v>
      </c>
      <c r="P1649" s="7">
        <v>9.65</v>
      </c>
      <c r="Q1649" s="7">
        <f t="shared" si="280"/>
        <v>26.4</v>
      </c>
      <c r="R1649" s="9">
        <v>1</v>
      </c>
      <c r="S1649" s="9">
        <v>0</v>
      </c>
      <c r="T1649" s="9">
        <v>0</v>
      </c>
      <c r="U1649" s="9">
        <v>0</v>
      </c>
      <c r="V1649" s="9">
        <v>0</v>
      </c>
      <c r="W1649" s="25">
        <v>1</v>
      </c>
      <c r="X1649" s="9">
        <v>0</v>
      </c>
      <c r="Y1649" s="9">
        <v>1</v>
      </c>
      <c r="Z1649" s="25">
        <v>0</v>
      </c>
      <c r="AA1649" s="9">
        <v>1</v>
      </c>
      <c r="AB1649" s="25">
        <v>0</v>
      </c>
      <c r="AC1649" s="17">
        <v>1971</v>
      </c>
      <c r="AD1649" s="27">
        <f t="shared" si="281"/>
        <v>0.21762500000000001</v>
      </c>
      <c r="AE1649" s="27">
        <f t="shared" si="281"/>
        <v>0.21762500000000001</v>
      </c>
      <c r="AF1649" s="27">
        <f t="shared" si="282"/>
        <v>0.43525000000000003</v>
      </c>
      <c r="AG1649" s="34">
        <v>0.1295</v>
      </c>
      <c r="AH1649" s="33" t="s">
        <v>87</v>
      </c>
      <c r="AI1649" s="15" t="s">
        <v>87</v>
      </c>
      <c r="AJ1649" s="27">
        <v>1</v>
      </c>
      <c r="AK1649" s="31">
        <v>0</v>
      </c>
      <c r="AL1649" s="30" t="s">
        <v>87</v>
      </c>
      <c r="AM1649" s="31" t="s">
        <v>87</v>
      </c>
      <c r="AN1649">
        <v>0</v>
      </c>
      <c r="AO1649" s="15">
        <v>1</v>
      </c>
      <c r="AP1649" t="s">
        <v>87</v>
      </c>
      <c r="AQ1649" s="15" t="s">
        <v>87</v>
      </c>
      <c r="AR1649" s="15" t="s">
        <v>211</v>
      </c>
      <c r="AS1649">
        <v>1</v>
      </c>
      <c r="AT1649">
        <v>0</v>
      </c>
      <c r="AU1649">
        <v>0</v>
      </c>
      <c r="AV1649">
        <v>0</v>
      </c>
      <c r="AW1649">
        <v>0</v>
      </c>
      <c r="AX1649">
        <v>0</v>
      </c>
      <c r="AY1649" s="15">
        <v>0</v>
      </c>
      <c r="AZ1649">
        <v>1</v>
      </c>
      <c r="BA1649">
        <v>0</v>
      </c>
      <c r="BB1649" s="15">
        <v>0</v>
      </c>
      <c r="BC1649">
        <v>11173</v>
      </c>
      <c r="BD1649">
        <v>1340</v>
      </c>
      <c r="BE1649" s="21">
        <v>0.94799999999999995</v>
      </c>
      <c r="BF1649" s="21">
        <v>42.05</v>
      </c>
      <c r="BG1649">
        <v>1</v>
      </c>
      <c r="BH1649">
        <v>0</v>
      </c>
      <c r="BI1649">
        <v>0</v>
      </c>
      <c r="BJ1649">
        <v>0</v>
      </c>
      <c r="BK1649">
        <v>0</v>
      </c>
      <c r="BL1649" s="15">
        <v>0</v>
      </c>
      <c r="BM1649">
        <v>0</v>
      </c>
      <c r="BN1649">
        <v>0</v>
      </c>
      <c r="BO1649">
        <v>1</v>
      </c>
      <c r="BP1649" s="15">
        <v>0</v>
      </c>
      <c r="BQ1649">
        <v>0</v>
      </c>
      <c r="BR1649">
        <v>0</v>
      </c>
      <c r="BS1649" s="15">
        <v>0</v>
      </c>
      <c r="BT1649">
        <v>1</v>
      </c>
      <c r="BU1649">
        <v>1</v>
      </c>
      <c r="BV1649">
        <v>0</v>
      </c>
      <c r="BW1649">
        <v>0</v>
      </c>
      <c r="BX1649">
        <v>0</v>
      </c>
      <c r="BY1649">
        <v>0</v>
      </c>
      <c r="BZ1649">
        <v>0</v>
      </c>
      <c r="CA1649">
        <v>0</v>
      </c>
      <c r="CB1649">
        <v>0</v>
      </c>
      <c r="CC1649">
        <v>0</v>
      </c>
      <c r="CD1649">
        <v>1</v>
      </c>
      <c r="CE1649" s="15">
        <v>0</v>
      </c>
      <c r="CF1649">
        <v>3.0070000000000001</v>
      </c>
      <c r="CG1649">
        <v>188</v>
      </c>
      <c r="CH1649">
        <v>1</v>
      </c>
      <c r="CI1649">
        <v>0</v>
      </c>
      <c r="CJ1649">
        <v>22</v>
      </c>
      <c r="CK1649" s="28" t="s">
        <v>80</v>
      </c>
    </row>
    <row r="1650" spans="1:89" x14ac:dyDescent="0.35">
      <c r="A1650">
        <v>1649</v>
      </c>
      <c r="B1650">
        <v>105</v>
      </c>
      <c r="C1650" s="21" t="s">
        <v>274</v>
      </c>
      <c r="D1650" s="11">
        <v>6.2</v>
      </c>
      <c r="E1650" s="12">
        <v>0.1</v>
      </c>
      <c r="F1650" s="7">
        <f t="shared" si="279"/>
        <v>62</v>
      </c>
      <c r="G1650" s="8">
        <v>0</v>
      </c>
      <c r="H1650" s="9">
        <v>0</v>
      </c>
      <c r="I1650" s="9">
        <v>1</v>
      </c>
      <c r="J1650" s="9">
        <v>0</v>
      </c>
      <c r="K1650" s="9">
        <v>0</v>
      </c>
      <c r="L1650" s="8">
        <v>21241</v>
      </c>
      <c r="M1650" s="9">
        <v>8</v>
      </c>
      <c r="N1650" s="9">
        <f t="shared" si="274"/>
        <v>21232</v>
      </c>
      <c r="O1650" s="9">
        <f t="shared" si="275"/>
        <v>12</v>
      </c>
      <c r="P1650" s="7">
        <v>9.65</v>
      </c>
      <c r="Q1650" s="7">
        <f t="shared" si="280"/>
        <v>26.4</v>
      </c>
      <c r="R1650" s="9">
        <v>1</v>
      </c>
      <c r="S1650" s="9">
        <v>0</v>
      </c>
      <c r="T1650" s="9">
        <v>0</v>
      </c>
      <c r="U1650" s="9">
        <v>0</v>
      </c>
      <c r="V1650" s="9">
        <v>0</v>
      </c>
      <c r="W1650" s="25">
        <v>1</v>
      </c>
      <c r="X1650" s="9">
        <v>0</v>
      </c>
      <c r="Y1650" s="9">
        <v>1</v>
      </c>
      <c r="Z1650" s="25">
        <v>0</v>
      </c>
      <c r="AA1650" s="9">
        <v>1</v>
      </c>
      <c r="AB1650" s="25">
        <v>0</v>
      </c>
      <c r="AC1650" s="17">
        <v>1971</v>
      </c>
      <c r="AD1650" s="27">
        <f t="shared" si="281"/>
        <v>0.21762500000000001</v>
      </c>
      <c r="AE1650" s="27">
        <f t="shared" si="281"/>
        <v>0.21762500000000001</v>
      </c>
      <c r="AF1650" s="27">
        <f t="shared" si="282"/>
        <v>0.43525000000000003</v>
      </c>
      <c r="AG1650" s="34">
        <v>0.1295</v>
      </c>
      <c r="AH1650" s="33" t="s">
        <v>87</v>
      </c>
      <c r="AI1650" s="15" t="s">
        <v>87</v>
      </c>
      <c r="AJ1650" s="27">
        <v>1</v>
      </c>
      <c r="AK1650" s="31">
        <v>0</v>
      </c>
      <c r="AL1650" s="30" t="s">
        <v>87</v>
      </c>
      <c r="AM1650" s="31" t="s">
        <v>87</v>
      </c>
      <c r="AN1650">
        <v>0</v>
      </c>
      <c r="AO1650" s="15">
        <v>1</v>
      </c>
      <c r="AP1650" t="s">
        <v>87</v>
      </c>
      <c r="AQ1650" s="15" t="s">
        <v>87</v>
      </c>
      <c r="AR1650" s="15" t="s">
        <v>211</v>
      </c>
      <c r="AS1650">
        <v>1</v>
      </c>
      <c r="AT1650">
        <v>0</v>
      </c>
      <c r="AU1650">
        <v>0</v>
      </c>
      <c r="AV1650">
        <v>0</v>
      </c>
      <c r="AW1650">
        <v>0</v>
      </c>
      <c r="AX1650">
        <v>0</v>
      </c>
      <c r="AY1650" s="15">
        <v>0</v>
      </c>
      <c r="AZ1650">
        <v>1</v>
      </c>
      <c r="BA1650">
        <v>0</v>
      </c>
      <c r="BB1650" s="15">
        <v>0</v>
      </c>
      <c r="BC1650">
        <v>11173</v>
      </c>
      <c r="BD1650">
        <v>1340</v>
      </c>
      <c r="BE1650" s="21">
        <v>0.94799999999999995</v>
      </c>
      <c r="BF1650" s="21">
        <v>42.05</v>
      </c>
      <c r="BG1650">
        <v>1</v>
      </c>
      <c r="BH1650">
        <v>0</v>
      </c>
      <c r="BI1650">
        <v>0</v>
      </c>
      <c r="BJ1650">
        <v>0</v>
      </c>
      <c r="BK1650">
        <v>0</v>
      </c>
      <c r="BL1650" s="15">
        <v>0</v>
      </c>
      <c r="BM1650">
        <v>0</v>
      </c>
      <c r="BN1650">
        <v>0</v>
      </c>
      <c r="BO1650">
        <v>1</v>
      </c>
      <c r="BP1650" s="15">
        <v>0</v>
      </c>
      <c r="BQ1650">
        <v>0</v>
      </c>
      <c r="BR1650">
        <v>0</v>
      </c>
      <c r="BS1650" s="15">
        <v>0</v>
      </c>
      <c r="BT1650">
        <v>1</v>
      </c>
      <c r="BU1650">
        <v>1</v>
      </c>
      <c r="BV1650">
        <v>0</v>
      </c>
      <c r="BW1650">
        <v>0</v>
      </c>
      <c r="BX1650">
        <v>0</v>
      </c>
      <c r="BY1650">
        <v>0</v>
      </c>
      <c r="BZ1650">
        <v>0</v>
      </c>
      <c r="CA1650">
        <v>0</v>
      </c>
      <c r="CB1650">
        <v>0</v>
      </c>
      <c r="CC1650">
        <v>0</v>
      </c>
      <c r="CD1650">
        <v>1</v>
      </c>
      <c r="CE1650" s="15">
        <v>0</v>
      </c>
      <c r="CF1650">
        <v>3.0070000000000001</v>
      </c>
      <c r="CG1650">
        <v>188</v>
      </c>
      <c r="CH1650">
        <v>1</v>
      </c>
      <c r="CI1650">
        <v>0</v>
      </c>
      <c r="CJ1650">
        <v>22</v>
      </c>
      <c r="CK1650" s="28" t="s">
        <v>80</v>
      </c>
    </row>
    <row r="1651" spans="1:89" x14ac:dyDescent="0.35">
      <c r="A1651">
        <v>1650</v>
      </c>
      <c r="B1651">
        <v>105</v>
      </c>
      <c r="C1651" s="21" t="s">
        <v>274</v>
      </c>
      <c r="D1651" s="11">
        <v>6.2</v>
      </c>
      <c r="E1651" s="12">
        <v>0.1</v>
      </c>
      <c r="F1651" s="7">
        <f t="shared" si="279"/>
        <v>62</v>
      </c>
      <c r="G1651" s="8">
        <v>0</v>
      </c>
      <c r="H1651" s="9">
        <v>0</v>
      </c>
      <c r="I1651" s="9">
        <v>1</v>
      </c>
      <c r="J1651" s="9">
        <v>0</v>
      </c>
      <c r="K1651" s="9">
        <v>0</v>
      </c>
      <c r="L1651" s="8">
        <v>21241</v>
      </c>
      <c r="M1651" s="9">
        <v>13</v>
      </c>
      <c r="N1651" s="9">
        <f t="shared" si="274"/>
        <v>21227</v>
      </c>
      <c r="O1651" s="9">
        <f t="shared" si="275"/>
        <v>12</v>
      </c>
      <c r="P1651" s="7">
        <v>9.65</v>
      </c>
      <c r="Q1651" s="7">
        <f t="shared" si="280"/>
        <v>26.4</v>
      </c>
      <c r="R1651" s="9">
        <v>1</v>
      </c>
      <c r="S1651" s="9">
        <v>0</v>
      </c>
      <c r="T1651" s="9">
        <v>0</v>
      </c>
      <c r="U1651" s="9">
        <v>0</v>
      </c>
      <c r="V1651" s="9">
        <v>0</v>
      </c>
      <c r="W1651" s="25">
        <v>1</v>
      </c>
      <c r="X1651" s="9">
        <v>0</v>
      </c>
      <c r="Y1651" s="9">
        <v>1</v>
      </c>
      <c r="Z1651" s="25">
        <v>0</v>
      </c>
      <c r="AA1651" s="9">
        <v>1</v>
      </c>
      <c r="AB1651" s="25">
        <v>0</v>
      </c>
      <c r="AC1651" s="17">
        <v>1971</v>
      </c>
      <c r="AD1651" s="27">
        <f t="shared" si="281"/>
        <v>0.21762500000000001</v>
      </c>
      <c r="AE1651" s="27">
        <f t="shared" si="281"/>
        <v>0.21762500000000001</v>
      </c>
      <c r="AF1651" s="27">
        <f t="shared" si="282"/>
        <v>0.43525000000000003</v>
      </c>
      <c r="AG1651" s="34">
        <v>0.1295</v>
      </c>
      <c r="AH1651" s="33" t="s">
        <v>87</v>
      </c>
      <c r="AI1651" s="15" t="s">
        <v>87</v>
      </c>
      <c r="AJ1651" s="27">
        <v>1</v>
      </c>
      <c r="AK1651" s="31">
        <v>0</v>
      </c>
      <c r="AL1651" s="30" t="s">
        <v>87</v>
      </c>
      <c r="AM1651" s="31" t="s">
        <v>87</v>
      </c>
      <c r="AN1651">
        <v>0</v>
      </c>
      <c r="AO1651" s="15">
        <v>1</v>
      </c>
      <c r="AP1651" t="s">
        <v>87</v>
      </c>
      <c r="AQ1651" s="15" t="s">
        <v>87</v>
      </c>
      <c r="AR1651" s="15" t="s">
        <v>211</v>
      </c>
      <c r="AS1651">
        <v>1</v>
      </c>
      <c r="AT1651">
        <v>0</v>
      </c>
      <c r="AU1651">
        <v>0</v>
      </c>
      <c r="AV1651">
        <v>0</v>
      </c>
      <c r="AW1651">
        <v>0</v>
      </c>
      <c r="AX1651">
        <v>0</v>
      </c>
      <c r="AY1651" s="15">
        <v>0</v>
      </c>
      <c r="AZ1651">
        <v>1</v>
      </c>
      <c r="BA1651">
        <v>0</v>
      </c>
      <c r="BB1651" s="15">
        <v>0</v>
      </c>
      <c r="BC1651">
        <v>11173</v>
      </c>
      <c r="BD1651">
        <v>1340</v>
      </c>
      <c r="BE1651" s="21">
        <v>0.94799999999999995</v>
      </c>
      <c r="BF1651" s="21">
        <v>42.05</v>
      </c>
      <c r="BG1651">
        <v>1</v>
      </c>
      <c r="BH1651">
        <v>0</v>
      </c>
      <c r="BI1651">
        <v>0</v>
      </c>
      <c r="BJ1651">
        <v>0</v>
      </c>
      <c r="BK1651">
        <v>0</v>
      </c>
      <c r="BL1651" s="15">
        <v>0</v>
      </c>
      <c r="BM1651">
        <v>0</v>
      </c>
      <c r="BN1651">
        <v>0</v>
      </c>
      <c r="BO1651">
        <v>1</v>
      </c>
      <c r="BP1651" s="15">
        <v>0</v>
      </c>
      <c r="BQ1651">
        <v>0</v>
      </c>
      <c r="BR1651">
        <v>0</v>
      </c>
      <c r="BS1651" s="15">
        <v>0</v>
      </c>
      <c r="BT1651">
        <v>1</v>
      </c>
      <c r="BU1651">
        <v>1</v>
      </c>
      <c r="BV1651">
        <v>0</v>
      </c>
      <c r="BW1651">
        <v>0</v>
      </c>
      <c r="BX1651">
        <v>0</v>
      </c>
      <c r="BY1651">
        <v>0</v>
      </c>
      <c r="BZ1651">
        <v>0</v>
      </c>
      <c r="CA1651">
        <v>0</v>
      </c>
      <c r="CB1651">
        <v>0</v>
      </c>
      <c r="CC1651">
        <v>0</v>
      </c>
      <c r="CD1651">
        <v>1</v>
      </c>
      <c r="CE1651" s="15">
        <v>0</v>
      </c>
      <c r="CF1651">
        <v>3.0070000000000001</v>
      </c>
      <c r="CG1651">
        <v>188</v>
      </c>
      <c r="CH1651">
        <v>1</v>
      </c>
      <c r="CI1651">
        <v>0</v>
      </c>
      <c r="CJ1651">
        <v>22</v>
      </c>
      <c r="CK1651" s="28" t="s">
        <v>80</v>
      </c>
    </row>
    <row r="1652" spans="1:89" x14ac:dyDescent="0.35">
      <c r="A1652">
        <v>1651</v>
      </c>
      <c r="B1652">
        <v>105</v>
      </c>
      <c r="C1652" s="21" t="s">
        <v>274</v>
      </c>
      <c r="D1652" s="11">
        <v>6.5</v>
      </c>
      <c r="E1652" s="12">
        <v>0.3</v>
      </c>
      <c r="F1652" s="7">
        <f t="shared" si="279"/>
        <v>21.666666666666668</v>
      </c>
      <c r="G1652" s="8">
        <v>0</v>
      </c>
      <c r="H1652" s="9">
        <v>0</v>
      </c>
      <c r="I1652" s="9">
        <v>1</v>
      </c>
      <c r="J1652" s="9">
        <v>0</v>
      </c>
      <c r="K1652" s="9">
        <v>0</v>
      </c>
      <c r="L1652" s="8">
        <v>3196</v>
      </c>
      <c r="M1652" s="9">
        <v>3</v>
      </c>
      <c r="N1652" s="9">
        <f t="shared" si="274"/>
        <v>3192</v>
      </c>
      <c r="O1652" s="9">
        <f t="shared" si="275"/>
        <v>12</v>
      </c>
      <c r="P1652" s="7">
        <v>10.55</v>
      </c>
      <c r="Q1652" s="7">
        <f t="shared" si="280"/>
        <v>25.499999999999996</v>
      </c>
      <c r="R1652" s="9">
        <v>1</v>
      </c>
      <c r="S1652" s="9">
        <v>0</v>
      </c>
      <c r="T1652" s="9">
        <v>1</v>
      </c>
      <c r="U1652" s="9">
        <v>0</v>
      </c>
      <c r="V1652" s="9">
        <v>0</v>
      </c>
      <c r="W1652" s="25">
        <v>0</v>
      </c>
      <c r="X1652" s="9">
        <v>0</v>
      </c>
      <c r="Y1652" s="9">
        <v>1</v>
      </c>
      <c r="Z1652" s="25">
        <v>0</v>
      </c>
      <c r="AA1652" s="9">
        <v>1</v>
      </c>
      <c r="AB1652" s="25">
        <v>0</v>
      </c>
      <c r="AC1652" s="17">
        <v>1973</v>
      </c>
      <c r="AD1652" s="27">
        <f t="shared" si="281"/>
        <v>0.21287500000000001</v>
      </c>
      <c r="AE1652" s="27">
        <f t="shared" si="281"/>
        <v>0.21287500000000001</v>
      </c>
      <c r="AF1652" s="27">
        <f t="shared" si="282"/>
        <v>0.42575000000000002</v>
      </c>
      <c r="AG1652" s="34">
        <v>0.14849999999999999</v>
      </c>
      <c r="AH1652" s="33" t="s">
        <v>87</v>
      </c>
      <c r="AI1652" s="15" t="s">
        <v>87</v>
      </c>
      <c r="AJ1652" s="27">
        <v>1</v>
      </c>
      <c r="AK1652" s="31">
        <v>0</v>
      </c>
      <c r="AL1652" s="30" t="s">
        <v>87</v>
      </c>
      <c r="AM1652" s="31" t="s">
        <v>87</v>
      </c>
      <c r="AN1652">
        <v>0</v>
      </c>
      <c r="AO1652" s="15">
        <v>1</v>
      </c>
      <c r="AP1652" t="s">
        <v>87</v>
      </c>
      <c r="AQ1652" s="15" t="s">
        <v>87</v>
      </c>
      <c r="AR1652" s="15" t="s">
        <v>211</v>
      </c>
      <c r="AS1652">
        <v>1</v>
      </c>
      <c r="AT1652">
        <v>0</v>
      </c>
      <c r="AU1652">
        <v>0</v>
      </c>
      <c r="AV1652">
        <v>0</v>
      </c>
      <c r="AW1652">
        <v>0</v>
      </c>
      <c r="AX1652">
        <v>0</v>
      </c>
      <c r="AY1652" s="15">
        <v>0</v>
      </c>
      <c r="AZ1652">
        <v>1</v>
      </c>
      <c r="BA1652">
        <v>0</v>
      </c>
      <c r="BB1652" s="15">
        <v>0</v>
      </c>
      <c r="BC1652">
        <v>12443</v>
      </c>
      <c r="BD1652">
        <v>1391</v>
      </c>
      <c r="BE1652" s="21">
        <v>0.94799999999999995</v>
      </c>
      <c r="BF1652" s="21">
        <v>42.05</v>
      </c>
      <c r="BG1652">
        <v>1</v>
      </c>
      <c r="BH1652">
        <v>0</v>
      </c>
      <c r="BI1652">
        <v>0</v>
      </c>
      <c r="BJ1652">
        <v>0</v>
      </c>
      <c r="BK1652">
        <v>0</v>
      </c>
      <c r="BL1652" s="15">
        <v>0</v>
      </c>
      <c r="BM1652">
        <v>0</v>
      </c>
      <c r="BN1652">
        <v>0</v>
      </c>
      <c r="BO1652">
        <v>1</v>
      </c>
      <c r="BP1652" s="15">
        <v>0</v>
      </c>
      <c r="BQ1652">
        <v>0</v>
      </c>
      <c r="BR1652">
        <v>0</v>
      </c>
      <c r="BS1652" s="15">
        <v>0</v>
      </c>
      <c r="BT1652">
        <v>0</v>
      </c>
      <c r="BU1652">
        <v>0</v>
      </c>
      <c r="BV1652">
        <v>1</v>
      </c>
      <c r="BW1652">
        <v>1</v>
      </c>
      <c r="BX1652">
        <v>0</v>
      </c>
      <c r="BY1652">
        <v>0</v>
      </c>
      <c r="BZ1652">
        <v>0</v>
      </c>
      <c r="CA1652">
        <v>0</v>
      </c>
      <c r="CB1652">
        <v>0</v>
      </c>
      <c r="CC1652">
        <v>0</v>
      </c>
      <c r="CD1652">
        <v>1</v>
      </c>
      <c r="CE1652" s="15">
        <v>0</v>
      </c>
      <c r="CF1652">
        <v>3.0070000000000001</v>
      </c>
      <c r="CG1652">
        <v>188</v>
      </c>
      <c r="CH1652">
        <v>1</v>
      </c>
      <c r="CI1652">
        <v>0</v>
      </c>
      <c r="CJ1652">
        <v>22</v>
      </c>
      <c r="CK1652" s="28" t="s">
        <v>80</v>
      </c>
    </row>
    <row r="1653" spans="1:89" x14ac:dyDescent="0.35">
      <c r="A1653">
        <v>1652</v>
      </c>
      <c r="B1653">
        <v>105</v>
      </c>
      <c r="C1653" s="21" t="s">
        <v>274</v>
      </c>
      <c r="D1653" s="11">
        <v>14</v>
      </c>
      <c r="E1653" s="12">
        <v>9.1</v>
      </c>
      <c r="F1653" s="7">
        <f t="shared" si="279"/>
        <v>1.5384615384615385</v>
      </c>
      <c r="G1653" s="8">
        <v>0</v>
      </c>
      <c r="H1653" s="9">
        <v>0</v>
      </c>
      <c r="I1653" s="9">
        <v>1</v>
      </c>
      <c r="J1653" s="9">
        <v>0</v>
      </c>
      <c r="K1653" s="9">
        <v>0</v>
      </c>
      <c r="L1653" s="8">
        <v>3196</v>
      </c>
      <c r="M1653" s="9">
        <v>4</v>
      </c>
      <c r="N1653" s="9">
        <f t="shared" si="274"/>
        <v>3191</v>
      </c>
      <c r="O1653" s="9">
        <f t="shared" si="275"/>
        <v>12</v>
      </c>
      <c r="P1653" s="7">
        <v>10.55</v>
      </c>
      <c r="Q1653" s="7">
        <f t="shared" si="280"/>
        <v>25.499999999999996</v>
      </c>
      <c r="R1653" s="9">
        <v>1</v>
      </c>
      <c r="S1653" s="9">
        <v>0</v>
      </c>
      <c r="T1653" s="9">
        <v>1</v>
      </c>
      <c r="U1653" s="9">
        <v>0</v>
      </c>
      <c r="V1653" s="9">
        <v>0</v>
      </c>
      <c r="W1653" s="25">
        <v>0</v>
      </c>
      <c r="X1653" s="9">
        <v>0</v>
      </c>
      <c r="Y1653" s="9">
        <v>1</v>
      </c>
      <c r="Z1653" s="25">
        <v>0</v>
      </c>
      <c r="AA1653" s="9">
        <v>1</v>
      </c>
      <c r="AB1653" s="25">
        <v>0</v>
      </c>
      <c r="AC1653" s="17">
        <v>1973</v>
      </c>
      <c r="AD1653" s="27">
        <f t="shared" si="281"/>
        <v>0.21287500000000001</v>
      </c>
      <c r="AE1653" s="27">
        <f t="shared" si="281"/>
        <v>0.21287500000000001</v>
      </c>
      <c r="AF1653" s="27">
        <f t="shared" si="282"/>
        <v>0.42575000000000002</v>
      </c>
      <c r="AG1653" s="34">
        <v>0.14849999999999999</v>
      </c>
      <c r="AH1653" s="33" t="s">
        <v>87</v>
      </c>
      <c r="AI1653" s="15" t="s">
        <v>87</v>
      </c>
      <c r="AJ1653" s="27">
        <v>1</v>
      </c>
      <c r="AK1653" s="31">
        <v>0</v>
      </c>
      <c r="AL1653" s="30" t="s">
        <v>87</v>
      </c>
      <c r="AM1653" s="31" t="s">
        <v>87</v>
      </c>
      <c r="AN1653">
        <v>0</v>
      </c>
      <c r="AO1653" s="15">
        <v>1</v>
      </c>
      <c r="AP1653" t="s">
        <v>87</v>
      </c>
      <c r="AQ1653" s="15" t="s">
        <v>87</v>
      </c>
      <c r="AR1653" s="15" t="s">
        <v>211</v>
      </c>
      <c r="AS1653">
        <v>1</v>
      </c>
      <c r="AT1653">
        <v>0</v>
      </c>
      <c r="AU1653">
        <v>0</v>
      </c>
      <c r="AV1653">
        <v>0</v>
      </c>
      <c r="AW1653">
        <v>0</v>
      </c>
      <c r="AX1653">
        <v>0</v>
      </c>
      <c r="AY1653" s="15">
        <v>0</v>
      </c>
      <c r="AZ1653">
        <v>1</v>
      </c>
      <c r="BA1653">
        <v>0</v>
      </c>
      <c r="BB1653" s="15">
        <v>0</v>
      </c>
      <c r="BC1653">
        <v>12443</v>
      </c>
      <c r="BD1653">
        <v>1391</v>
      </c>
      <c r="BE1653" s="21">
        <v>0.94799999999999995</v>
      </c>
      <c r="BF1653" s="21">
        <v>42.05</v>
      </c>
      <c r="BG1653">
        <v>0</v>
      </c>
      <c r="BH1653">
        <v>0</v>
      </c>
      <c r="BI1653">
        <v>0</v>
      </c>
      <c r="BJ1653">
        <v>0</v>
      </c>
      <c r="BK1653">
        <v>0</v>
      </c>
      <c r="BL1653" s="15">
        <v>1</v>
      </c>
      <c r="BM1653">
        <v>0</v>
      </c>
      <c r="BN1653">
        <v>0</v>
      </c>
      <c r="BO1653">
        <v>1</v>
      </c>
      <c r="BP1653" s="15">
        <v>0</v>
      </c>
      <c r="BQ1653">
        <v>1</v>
      </c>
      <c r="BR1653">
        <v>0</v>
      </c>
      <c r="BS1653" s="15">
        <v>0</v>
      </c>
      <c r="BT1653">
        <v>0</v>
      </c>
      <c r="BU1653">
        <v>0</v>
      </c>
      <c r="BV1653">
        <v>1</v>
      </c>
      <c r="BW1653">
        <v>1</v>
      </c>
      <c r="BX1653">
        <v>0</v>
      </c>
      <c r="BY1653">
        <v>0</v>
      </c>
      <c r="BZ1653">
        <v>0</v>
      </c>
      <c r="CA1653">
        <v>0</v>
      </c>
      <c r="CB1653">
        <v>0</v>
      </c>
      <c r="CC1653">
        <v>0</v>
      </c>
      <c r="CD1653">
        <v>1</v>
      </c>
      <c r="CE1653" s="15">
        <v>0</v>
      </c>
      <c r="CF1653">
        <v>3.0070000000000001</v>
      </c>
      <c r="CG1653">
        <v>188</v>
      </c>
      <c r="CH1653">
        <v>1</v>
      </c>
      <c r="CI1653">
        <v>0</v>
      </c>
      <c r="CJ1653">
        <v>22</v>
      </c>
      <c r="CK1653" s="28" t="s">
        <v>80</v>
      </c>
    </row>
    <row r="1654" spans="1:89" x14ac:dyDescent="0.35">
      <c r="A1654">
        <v>1653</v>
      </c>
      <c r="B1654">
        <v>105</v>
      </c>
      <c r="C1654" s="21" t="s">
        <v>274</v>
      </c>
      <c r="D1654" s="11">
        <v>15.1</v>
      </c>
      <c r="E1654" s="12">
        <v>3.6</v>
      </c>
      <c r="F1654" s="7">
        <f t="shared" si="279"/>
        <v>4.1944444444444446</v>
      </c>
      <c r="G1654" s="8">
        <v>0</v>
      </c>
      <c r="H1654" s="9">
        <v>0</v>
      </c>
      <c r="I1654" s="9">
        <v>1</v>
      </c>
      <c r="J1654" s="9">
        <v>0</v>
      </c>
      <c r="K1654" s="9">
        <v>0</v>
      </c>
      <c r="L1654" s="8">
        <v>3196</v>
      </c>
      <c r="M1654" s="9">
        <v>4</v>
      </c>
      <c r="N1654" s="9">
        <f t="shared" si="274"/>
        <v>3191</v>
      </c>
      <c r="O1654" s="9">
        <f t="shared" si="275"/>
        <v>12</v>
      </c>
      <c r="P1654" s="7">
        <v>10.55</v>
      </c>
      <c r="Q1654" s="7">
        <f t="shared" si="280"/>
        <v>25.499999999999996</v>
      </c>
      <c r="R1654" s="9">
        <v>1</v>
      </c>
      <c r="S1654" s="9">
        <v>0</v>
      </c>
      <c r="T1654" s="9">
        <v>1</v>
      </c>
      <c r="U1654" s="9">
        <v>0</v>
      </c>
      <c r="V1654" s="9">
        <v>0</v>
      </c>
      <c r="W1654" s="25">
        <v>0</v>
      </c>
      <c r="X1654" s="9">
        <v>0</v>
      </c>
      <c r="Y1654" s="9">
        <v>1</v>
      </c>
      <c r="Z1654" s="25">
        <v>0</v>
      </c>
      <c r="AA1654" s="9">
        <v>1</v>
      </c>
      <c r="AB1654" s="25">
        <v>0</v>
      </c>
      <c r="AC1654" s="17">
        <v>1973</v>
      </c>
      <c r="AD1654" s="27">
        <f t="shared" si="281"/>
        <v>0.21287500000000001</v>
      </c>
      <c r="AE1654" s="27">
        <f t="shared" si="281"/>
        <v>0.21287500000000001</v>
      </c>
      <c r="AF1654" s="27">
        <f t="shared" si="282"/>
        <v>0.42575000000000002</v>
      </c>
      <c r="AG1654" s="34">
        <v>0.14849999999999999</v>
      </c>
      <c r="AH1654" s="33" t="s">
        <v>87</v>
      </c>
      <c r="AI1654" s="15" t="s">
        <v>87</v>
      </c>
      <c r="AJ1654" s="27">
        <v>1</v>
      </c>
      <c r="AK1654" s="31">
        <v>0</v>
      </c>
      <c r="AL1654" s="30" t="s">
        <v>87</v>
      </c>
      <c r="AM1654" s="31" t="s">
        <v>87</v>
      </c>
      <c r="AN1654">
        <v>0</v>
      </c>
      <c r="AO1654" s="15">
        <v>1</v>
      </c>
      <c r="AP1654" t="s">
        <v>87</v>
      </c>
      <c r="AQ1654" s="15" t="s">
        <v>87</v>
      </c>
      <c r="AR1654" s="15" t="s">
        <v>211</v>
      </c>
      <c r="AS1654">
        <v>1</v>
      </c>
      <c r="AT1654">
        <v>0</v>
      </c>
      <c r="AU1654">
        <v>0</v>
      </c>
      <c r="AV1654">
        <v>0</v>
      </c>
      <c r="AW1654">
        <v>0</v>
      </c>
      <c r="AX1654">
        <v>0</v>
      </c>
      <c r="AY1654" s="15">
        <v>0</v>
      </c>
      <c r="AZ1654">
        <v>1</v>
      </c>
      <c r="BA1654">
        <v>0</v>
      </c>
      <c r="BB1654" s="15">
        <v>0</v>
      </c>
      <c r="BC1654">
        <v>12443</v>
      </c>
      <c r="BD1654">
        <v>1391</v>
      </c>
      <c r="BE1654" s="21">
        <v>0.94799999999999995</v>
      </c>
      <c r="BF1654" s="21">
        <v>42.05</v>
      </c>
      <c r="BG1654">
        <v>0</v>
      </c>
      <c r="BH1654">
        <v>0</v>
      </c>
      <c r="BI1654">
        <v>0</v>
      </c>
      <c r="BJ1654">
        <v>0</v>
      </c>
      <c r="BK1654">
        <v>0</v>
      </c>
      <c r="BL1654" s="15">
        <v>1</v>
      </c>
      <c r="BM1654">
        <v>0</v>
      </c>
      <c r="BN1654">
        <v>0</v>
      </c>
      <c r="BO1654">
        <v>1</v>
      </c>
      <c r="BP1654" s="15">
        <v>0</v>
      </c>
      <c r="BQ1654">
        <v>1</v>
      </c>
      <c r="BR1654">
        <v>0</v>
      </c>
      <c r="BS1654" s="15">
        <v>0</v>
      </c>
      <c r="BT1654">
        <v>0</v>
      </c>
      <c r="BU1654">
        <v>0</v>
      </c>
      <c r="BV1654">
        <v>1</v>
      </c>
      <c r="BW1654">
        <v>1</v>
      </c>
      <c r="BX1654">
        <v>0</v>
      </c>
      <c r="BY1654">
        <v>0</v>
      </c>
      <c r="BZ1654">
        <v>0</v>
      </c>
      <c r="CA1654">
        <v>0</v>
      </c>
      <c r="CB1654">
        <v>0</v>
      </c>
      <c r="CC1654">
        <v>0</v>
      </c>
      <c r="CD1654">
        <v>1</v>
      </c>
      <c r="CE1654" s="15">
        <v>0</v>
      </c>
      <c r="CF1654">
        <v>3.0070000000000001</v>
      </c>
      <c r="CG1654">
        <v>188</v>
      </c>
      <c r="CH1654">
        <v>1</v>
      </c>
      <c r="CI1654">
        <v>0</v>
      </c>
      <c r="CJ1654">
        <v>22</v>
      </c>
      <c r="CK1654" s="28" t="s">
        <v>80</v>
      </c>
    </row>
    <row r="1655" spans="1:89" x14ac:dyDescent="0.35">
      <c r="A1655">
        <v>1654</v>
      </c>
      <c r="B1655">
        <v>105</v>
      </c>
      <c r="C1655" s="21" t="s">
        <v>274</v>
      </c>
      <c r="D1655" s="11">
        <v>8.4</v>
      </c>
      <c r="E1655" s="12">
        <v>0.7</v>
      </c>
      <c r="F1655" s="7">
        <f t="shared" si="279"/>
        <v>12.000000000000002</v>
      </c>
      <c r="G1655" s="8">
        <v>0</v>
      </c>
      <c r="H1655" s="9">
        <v>0</v>
      </c>
      <c r="I1655" s="9">
        <v>1</v>
      </c>
      <c r="J1655" s="9">
        <v>0</v>
      </c>
      <c r="K1655" s="9">
        <v>0</v>
      </c>
      <c r="L1655" s="8">
        <v>3196</v>
      </c>
      <c r="M1655" s="9">
        <v>4</v>
      </c>
      <c r="N1655" s="9">
        <f t="shared" si="274"/>
        <v>3191</v>
      </c>
      <c r="O1655" s="9">
        <f t="shared" si="275"/>
        <v>12</v>
      </c>
      <c r="P1655" s="7">
        <v>10.55</v>
      </c>
      <c r="Q1655" s="7">
        <f t="shared" si="280"/>
        <v>25.499999999999996</v>
      </c>
      <c r="R1655" s="9">
        <v>1</v>
      </c>
      <c r="S1655" s="9">
        <v>0</v>
      </c>
      <c r="T1655" s="9">
        <v>1</v>
      </c>
      <c r="U1655" s="9">
        <v>0</v>
      </c>
      <c r="V1655" s="9">
        <v>0</v>
      </c>
      <c r="W1655" s="25">
        <v>0</v>
      </c>
      <c r="X1655" s="9">
        <v>0</v>
      </c>
      <c r="Y1655" s="9">
        <v>1</v>
      </c>
      <c r="Z1655" s="25">
        <v>0</v>
      </c>
      <c r="AA1655" s="9">
        <v>1</v>
      </c>
      <c r="AB1655" s="25">
        <v>0</v>
      </c>
      <c r="AC1655" s="17">
        <v>1973</v>
      </c>
      <c r="AD1655" s="27">
        <f t="shared" si="281"/>
        <v>0.21287500000000001</v>
      </c>
      <c r="AE1655" s="27">
        <f t="shared" si="281"/>
        <v>0.21287500000000001</v>
      </c>
      <c r="AF1655" s="27">
        <f t="shared" si="282"/>
        <v>0.42575000000000002</v>
      </c>
      <c r="AG1655" s="34">
        <v>0.14849999999999999</v>
      </c>
      <c r="AH1655" s="33" t="s">
        <v>87</v>
      </c>
      <c r="AI1655" s="15" t="s">
        <v>87</v>
      </c>
      <c r="AJ1655" s="27">
        <v>1</v>
      </c>
      <c r="AK1655" s="31">
        <v>0</v>
      </c>
      <c r="AL1655" s="30" t="s">
        <v>87</v>
      </c>
      <c r="AM1655" s="31" t="s">
        <v>87</v>
      </c>
      <c r="AN1655">
        <v>0</v>
      </c>
      <c r="AO1655" s="15">
        <v>1</v>
      </c>
      <c r="AP1655" t="s">
        <v>87</v>
      </c>
      <c r="AQ1655" s="15" t="s">
        <v>87</v>
      </c>
      <c r="AR1655" s="15" t="s">
        <v>211</v>
      </c>
      <c r="AS1655">
        <v>1</v>
      </c>
      <c r="AT1655">
        <v>0</v>
      </c>
      <c r="AU1655">
        <v>0</v>
      </c>
      <c r="AV1655">
        <v>0</v>
      </c>
      <c r="AW1655">
        <v>0</v>
      </c>
      <c r="AX1655">
        <v>0</v>
      </c>
      <c r="AY1655" s="15">
        <v>0</v>
      </c>
      <c r="AZ1655">
        <v>1</v>
      </c>
      <c r="BA1655">
        <v>0</v>
      </c>
      <c r="BB1655" s="15">
        <v>0</v>
      </c>
      <c r="BC1655">
        <v>12443</v>
      </c>
      <c r="BD1655">
        <v>1391</v>
      </c>
      <c r="BE1655" s="21">
        <v>0.94799999999999995</v>
      </c>
      <c r="BF1655" s="21">
        <v>42.05</v>
      </c>
      <c r="BG1655">
        <v>0</v>
      </c>
      <c r="BH1655">
        <v>0</v>
      </c>
      <c r="BI1655">
        <v>0</v>
      </c>
      <c r="BJ1655">
        <v>0</v>
      </c>
      <c r="BK1655">
        <v>0</v>
      </c>
      <c r="BL1655" s="15">
        <v>1</v>
      </c>
      <c r="BM1655">
        <v>0</v>
      </c>
      <c r="BN1655">
        <v>0</v>
      </c>
      <c r="BO1655">
        <v>1</v>
      </c>
      <c r="BP1655" s="15">
        <v>0</v>
      </c>
      <c r="BQ1655">
        <v>1</v>
      </c>
      <c r="BR1655">
        <v>0</v>
      </c>
      <c r="BS1655" s="15">
        <v>0</v>
      </c>
      <c r="BT1655">
        <v>0</v>
      </c>
      <c r="BU1655">
        <v>0</v>
      </c>
      <c r="BV1655">
        <v>1</v>
      </c>
      <c r="BW1655">
        <v>1</v>
      </c>
      <c r="BX1655">
        <v>0</v>
      </c>
      <c r="BY1655">
        <v>0</v>
      </c>
      <c r="BZ1655">
        <v>0</v>
      </c>
      <c r="CA1655">
        <v>0</v>
      </c>
      <c r="CB1655">
        <v>0</v>
      </c>
      <c r="CC1655">
        <v>0</v>
      </c>
      <c r="CD1655">
        <v>1</v>
      </c>
      <c r="CE1655" s="15">
        <v>0</v>
      </c>
      <c r="CF1655">
        <v>3.0070000000000001</v>
      </c>
      <c r="CG1655">
        <v>188</v>
      </c>
      <c r="CH1655">
        <v>1</v>
      </c>
      <c r="CI1655">
        <v>0</v>
      </c>
      <c r="CJ1655">
        <v>22</v>
      </c>
      <c r="CK1655" s="28" t="s">
        <v>80</v>
      </c>
    </row>
    <row r="1656" spans="1:89" x14ac:dyDescent="0.35">
      <c r="A1656">
        <v>1655</v>
      </c>
      <c r="B1656">
        <v>105</v>
      </c>
      <c r="C1656" s="21" t="s">
        <v>274</v>
      </c>
      <c r="D1656" s="11">
        <v>6.3</v>
      </c>
      <c r="E1656" s="12">
        <v>0.3</v>
      </c>
      <c r="F1656" s="7">
        <f t="shared" si="279"/>
        <v>21</v>
      </c>
      <c r="G1656" s="8">
        <v>0</v>
      </c>
      <c r="H1656" s="9">
        <v>0</v>
      </c>
      <c r="I1656" s="9">
        <v>1</v>
      </c>
      <c r="J1656" s="9">
        <v>0</v>
      </c>
      <c r="K1656" s="9">
        <v>0</v>
      </c>
      <c r="L1656" s="8">
        <v>4880</v>
      </c>
      <c r="M1656" s="9">
        <v>3</v>
      </c>
      <c r="N1656" s="9">
        <f t="shared" si="274"/>
        <v>4876</v>
      </c>
      <c r="O1656" s="9">
        <f t="shared" si="275"/>
        <v>12</v>
      </c>
      <c r="P1656" s="7">
        <v>10.55</v>
      </c>
      <c r="Q1656" s="7">
        <f t="shared" si="280"/>
        <v>25.499999999999996</v>
      </c>
      <c r="R1656" s="9">
        <v>1</v>
      </c>
      <c r="S1656" s="9">
        <v>0</v>
      </c>
      <c r="T1656" s="9">
        <v>1</v>
      </c>
      <c r="U1656" s="9">
        <v>0</v>
      </c>
      <c r="V1656" s="9">
        <v>0</v>
      </c>
      <c r="W1656" s="25">
        <v>0</v>
      </c>
      <c r="X1656" s="9">
        <v>0</v>
      </c>
      <c r="Y1656" s="9">
        <v>1</v>
      </c>
      <c r="Z1656" s="25">
        <v>0</v>
      </c>
      <c r="AA1656" s="9">
        <v>1</v>
      </c>
      <c r="AB1656" s="25">
        <v>0</v>
      </c>
      <c r="AC1656" s="17">
        <v>1973</v>
      </c>
      <c r="AD1656" s="27">
        <f t="shared" si="281"/>
        <v>0.21287500000000001</v>
      </c>
      <c r="AE1656" s="27">
        <f t="shared" si="281"/>
        <v>0.21287500000000001</v>
      </c>
      <c r="AF1656" s="27">
        <f t="shared" si="282"/>
        <v>0.42575000000000002</v>
      </c>
      <c r="AG1656" s="34">
        <v>0.14849999999999999</v>
      </c>
      <c r="AH1656" s="33" t="s">
        <v>87</v>
      </c>
      <c r="AI1656" s="15" t="s">
        <v>87</v>
      </c>
      <c r="AJ1656" s="27">
        <v>1</v>
      </c>
      <c r="AK1656" s="31">
        <v>0</v>
      </c>
      <c r="AL1656" s="30" t="s">
        <v>87</v>
      </c>
      <c r="AM1656" s="31" t="s">
        <v>87</v>
      </c>
      <c r="AN1656">
        <v>0</v>
      </c>
      <c r="AO1656" s="15">
        <v>1</v>
      </c>
      <c r="AP1656" t="s">
        <v>87</v>
      </c>
      <c r="AQ1656" s="15" t="s">
        <v>87</v>
      </c>
      <c r="AR1656" s="15" t="s">
        <v>211</v>
      </c>
      <c r="AS1656">
        <v>1</v>
      </c>
      <c r="AT1656">
        <v>0</v>
      </c>
      <c r="AU1656">
        <v>0</v>
      </c>
      <c r="AV1656">
        <v>0</v>
      </c>
      <c r="AW1656">
        <v>0</v>
      </c>
      <c r="AX1656">
        <v>0</v>
      </c>
      <c r="AY1656" s="15">
        <v>0</v>
      </c>
      <c r="AZ1656">
        <v>1</v>
      </c>
      <c r="BA1656">
        <v>0</v>
      </c>
      <c r="BB1656" s="15">
        <v>0</v>
      </c>
      <c r="BC1656">
        <v>12443</v>
      </c>
      <c r="BD1656">
        <v>1391</v>
      </c>
      <c r="BE1656" s="21">
        <v>0.94799999999999995</v>
      </c>
      <c r="BF1656" s="21">
        <v>42.05</v>
      </c>
      <c r="BG1656">
        <v>1</v>
      </c>
      <c r="BH1656">
        <v>0</v>
      </c>
      <c r="BI1656">
        <v>0</v>
      </c>
      <c r="BJ1656">
        <v>0</v>
      </c>
      <c r="BK1656">
        <v>0</v>
      </c>
      <c r="BL1656" s="15">
        <v>0</v>
      </c>
      <c r="BM1656">
        <v>0</v>
      </c>
      <c r="BN1656">
        <v>0</v>
      </c>
      <c r="BO1656">
        <v>1</v>
      </c>
      <c r="BP1656" s="15">
        <v>0</v>
      </c>
      <c r="BQ1656">
        <v>0</v>
      </c>
      <c r="BR1656">
        <v>0</v>
      </c>
      <c r="BS1656" s="15">
        <v>0</v>
      </c>
      <c r="BT1656">
        <v>0</v>
      </c>
      <c r="BU1656">
        <v>0</v>
      </c>
      <c r="BV1656">
        <v>1</v>
      </c>
      <c r="BW1656">
        <v>1</v>
      </c>
      <c r="BX1656">
        <v>0</v>
      </c>
      <c r="BY1656">
        <v>0</v>
      </c>
      <c r="BZ1656">
        <v>0</v>
      </c>
      <c r="CA1656">
        <v>0</v>
      </c>
      <c r="CB1656">
        <v>0</v>
      </c>
      <c r="CC1656">
        <v>0</v>
      </c>
      <c r="CD1656">
        <v>1</v>
      </c>
      <c r="CE1656" s="15">
        <v>0</v>
      </c>
      <c r="CF1656">
        <v>3.0070000000000001</v>
      </c>
      <c r="CG1656">
        <v>188</v>
      </c>
      <c r="CH1656">
        <v>1</v>
      </c>
      <c r="CI1656">
        <v>0</v>
      </c>
      <c r="CJ1656">
        <v>22</v>
      </c>
      <c r="CK1656" s="28" t="s">
        <v>80</v>
      </c>
    </row>
    <row r="1657" spans="1:89" x14ac:dyDescent="0.35">
      <c r="A1657">
        <v>1656</v>
      </c>
      <c r="B1657">
        <v>105</v>
      </c>
      <c r="C1657" s="21" t="s">
        <v>274</v>
      </c>
      <c r="D1657" s="11">
        <v>16.600000000000001</v>
      </c>
      <c r="E1657" s="12">
        <v>10</v>
      </c>
      <c r="F1657" s="7">
        <f t="shared" si="279"/>
        <v>1.6600000000000001</v>
      </c>
      <c r="G1657" s="8">
        <v>0</v>
      </c>
      <c r="H1657" s="9">
        <v>0</v>
      </c>
      <c r="I1657" s="9">
        <v>1</v>
      </c>
      <c r="J1657" s="9">
        <v>0</v>
      </c>
      <c r="K1657" s="9">
        <v>0</v>
      </c>
      <c r="L1657" s="8">
        <v>4880</v>
      </c>
      <c r="M1657" s="9">
        <v>4</v>
      </c>
      <c r="N1657" s="9">
        <f t="shared" si="274"/>
        <v>4875</v>
      </c>
      <c r="O1657" s="9">
        <f t="shared" si="275"/>
        <v>12</v>
      </c>
      <c r="P1657" s="7">
        <v>10.55</v>
      </c>
      <c r="Q1657" s="7">
        <f t="shared" si="280"/>
        <v>25.499999999999996</v>
      </c>
      <c r="R1657" s="9">
        <v>1</v>
      </c>
      <c r="S1657" s="9">
        <v>0</v>
      </c>
      <c r="T1657" s="9">
        <v>1</v>
      </c>
      <c r="U1657" s="9">
        <v>0</v>
      </c>
      <c r="V1657" s="9">
        <v>0</v>
      </c>
      <c r="W1657" s="25">
        <v>0</v>
      </c>
      <c r="X1657" s="9">
        <v>0</v>
      </c>
      <c r="Y1657" s="9">
        <v>1</v>
      </c>
      <c r="Z1657" s="25">
        <v>0</v>
      </c>
      <c r="AA1657" s="9">
        <v>1</v>
      </c>
      <c r="AB1657" s="25">
        <v>0</v>
      </c>
      <c r="AC1657" s="17">
        <v>1973</v>
      </c>
      <c r="AD1657" s="27">
        <f t="shared" si="281"/>
        <v>0.21287500000000001</v>
      </c>
      <c r="AE1657" s="27">
        <f t="shared" si="281"/>
        <v>0.21287500000000001</v>
      </c>
      <c r="AF1657" s="27">
        <f t="shared" si="282"/>
        <v>0.42575000000000002</v>
      </c>
      <c r="AG1657" s="34">
        <v>0.14849999999999999</v>
      </c>
      <c r="AH1657" s="33" t="s">
        <v>87</v>
      </c>
      <c r="AI1657" s="15" t="s">
        <v>87</v>
      </c>
      <c r="AJ1657" s="27">
        <v>1</v>
      </c>
      <c r="AK1657" s="31">
        <v>0</v>
      </c>
      <c r="AL1657" s="30" t="s">
        <v>87</v>
      </c>
      <c r="AM1657" s="31" t="s">
        <v>87</v>
      </c>
      <c r="AN1657">
        <v>0</v>
      </c>
      <c r="AO1657" s="15">
        <v>1</v>
      </c>
      <c r="AP1657" t="s">
        <v>87</v>
      </c>
      <c r="AQ1657" s="15" t="s">
        <v>87</v>
      </c>
      <c r="AR1657" s="15" t="s">
        <v>211</v>
      </c>
      <c r="AS1657">
        <v>1</v>
      </c>
      <c r="AT1657">
        <v>0</v>
      </c>
      <c r="AU1657">
        <v>0</v>
      </c>
      <c r="AV1657">
        <v>0</v>
      </c>
      <c r="AW1657">
        <v>0</v>
      </c>
      <c r="AX1657">
        <v>0</v>
      </c>
      <c r="AY1657" s="15">
        <v>0</v>
      </c>
      <c r="AZ1657">
        <v>1</v>
      </c>
      <c r="BA1657">
        <v>0</v>
      </c>
      <c r="BB1657" s="15">
        <v>0</v>
      </c>
      <c r="BC1657">
        <v>12443</v>
      </c>
      <c r="BD1657">
        <v>1391</v>
      </c>
      <c r="BE1657" s="21">
        <v>0.94799999999999995</v>
      </c>
      <c r="BF1657" s="21">
        <v>42.05</v>
      </c>
      <c r="BG1657">
        <v>0</v>
      </c>
      <c r="BH1657">
        <v>0</v>
      </c>
      <c r="BI1657">
        <v>0</v>
      </c>
      <c r="BJ1657">
        <v>0</v>
      </c>
      <c r="BK1657">
        <v>0</v>
      </c>
      <c r="BL1657" s="15">
        <v>1</v>
      </c>
      <c r="BM1657">
        <v>0</v>
      </c>
      <c r="BN1657">
        <v>0</v>
      </c>
      <c r="BO1657">
        <v>1</v>
      </c>
      <c r="BP1657" s="15">
        <v>0</v>
      </c>
      <c r="BQ1657">
        <v>1</v>
      </c>
      <c r="BR1657">
        <v>0</v>
      </c>
      <c r="BS1657" s="15">
        <v>0</v>
      </c>
      <c r="BT1657">
        <v>0</v>
      </c>
      <c r="BU1657">
        <v>0</v>
      </c>
      <c r="BV1657">
        <v>1</v>
      </c>
      <c r="BW1657">
        <v>1</v>
      </c>
      <c r="BX1657">
        <v>0</v>
      </c>
      <c r="BY1657">
        <v>0</v>
      </c>
      <c r="BZ1657">
        <v>0</v>
      </c>
      <c r="CA1657">
        <v>0</v>
      </c>
      <c r="CB1657">
        <v>0</v>
      </c>
      <c r="CC1657">
        <v>0</v>
      </c>
      <c r="CD1657">
        <v>1</v>
      </c>
      <c r="CE1657" s="15">
        <v>0</v>
      </c>
      <c r="CF1657">
        <v>3.0070000000000001</v>
      </c>
      <c r="CG1657">
        <v>188</v>
      </c>
      <c r="CH1657">
        <v>1</v>
      </c>
      <c r="CI1657">
        <v>0</v>
      </c>
      <c r="CJ1657">
        <v>22</v>
      </c>
      <c r="CK1657" s="28" t="s">
        <v>80</v>
      </c>
    </row>
    <row r="1658" spans="1:89" x14ac:dyDescent="0.35">
      <c r="A1658">
        <v>1657</v>
      </c>
      <c r="B1658">
        <v>106</v>
      </c>
      <c r="C1658" s="21" t="s">
        <v>275</v>
      </c>
      <c r="D1658" s="11">
        <v>9.2999999999999972</v>
      </c>
      <c r="E1658" s="12">
        <v>2.4698178070456942</v>
      </c>
      <c r="F1658" s="7">
        <v>3.765459935331958</v>
      </c>
      <c r="G1658" s="8">
        <v>0</v>
      </c>
      <c r="H1658" s="9">
        <v>0</v>
      </c>
      <c r="I1658" s="9">
        <v>0</v>
      </c>
      <c r="J1658" s="9">
        <v>1</v>
      </c>
      <c r="K1658" s="9">
        <v>0</v>
      </c>
      <c r="L1658" s="8">
        <v>48266</v>
      </c>
      <c r="M1658" s="9">
        <v>20</v>
      </c>
      <c r="N1658" s="9">
        <f t="shared" si="274"/>
        <v>48245</v>
      </c>
      <c r="O1658" s="9">
        <f t="shared" si="275"/>
        <v>10</v>
      </c>
      <c r="P1658" s="7">
        <v>13</v>
      </c>
      <c r="Q1658" s="7">
        <v>5.16</v>
      </c>
      <c r="R1658" s="9">
        <v>0</v>
      </c>
      <c r="S1658" s="9">
        <v>1</v>
      </c>
      <c r="T1658" s="9">
        <v>1</v>
      </c>
      <c r="U1658" s="9">
        <v>0</v>
      </c>
      <c r="V1658" s="9">
        <v>0</v>
      </c>
      <c r="W1658" s="25">
        <v>0</v>
      </c>
      <c r="X1658" s="9">
        <v>0</v>
      </c>
      <c r="Y1658" s="9">
        <v>0</v>
      </c>
      <c r="Z1658" s="25">
        <v>1</v>
      </c>
      <c r="AA1658" s="9">
        <v>0</v>
      </c>
      <c r="AB1658" s="25">
        <v>1</v>
      </c>
      <c r="AC1658" s="17">
        <v>1992</v>
      </c>
      <c r="AD1658" s="27">
        <v>0</v>
      </c>
      <c r="AE1658" s="27">
        <v>0</v>
      </c>
      <c r="AF1658" s="27">
        <v>0.25</v>
      </c>
      <c r="AG1658" s="34">
        <v>0.75</v>
      </c>
      <c r="AH1658" s="33">
        <v>1</v>
      </c>
      <c r="AI1658" s="15">
        <v>0</v>
      </c>
      <c r="AJ1658" s="27">
        <v>0.56000000000000005</v>
      </c>
      <c r="AK1658" s="31">
        <v>0.44</v>
      </c>
      <c r="AL1658" s="30" t="s">
        <v>87</v>
      </c>
      <c r="AM1658" s="31" t="s">
        <v>87</v>
      </c>
      <c r="AN1658">
        <v>0</v>
      </c>
      <c r="AO1658" s="15">
        <v>1</v>
      </c>
      <c r="AP1658" t="s">
        <v>87</v>
      </c>
      <c r="AQ1658" s="15" t="s">
        <v>87</v>
      </c>
      <c r="AR1658" s="15" t="s">
        <v>129</v>
      </c>
      <c r="AS1658">
        <v>1</v>
      </c>
      <c r="AT1658">
        <v>0</v>
      </c>
      <c r="AU1658">
        <v>0</v>
      </c>
      <c r="AV1658">
        <v>0</v>
      </c>
      <c r="AW1658">
        <v>0</v>
      </c>
      <c r="AX1658">
        <v>0</v>
      </c>
      <c r="AY1658" s="15">
        <v>0</v>
      </c>
      <c r="AZ1658">
        <v>1</v>
      </c>
      <c r="BA1658">
        <v>0</v>
      </c>
      <c r="BB1658" s="15">
        <v>0</v>
      </c>
      <c r="BC1658">
        <v>25151</v>
      </c>
      <c r="BD1658">
        <v>1422</v>
      </c>
      <c r="BE1658" s="56">
        <v>0.92100000000000004</v>
      </c>
      <c r="BF1658" s="56">
        <f t="shared" ref="BF1658:BF1690" si="283">P1658+Q1658+6</f>
        <v>24.16</v>
      </c>
      <c r="BG1658">
        <v>1</v>
      </c>
      <c r="BH1658">
        <v>0</v>
      </c>
      <c r="BI1658">
        <v>0</v>
      </c>
      <c r="BJ1658">
        <v>0</v>
      </c>
      <c r="BK1658">
        <v>0</v>
      </c>
      <c r="BL1658" s="15">
        <v>0</v>
      </c>
      <c r="BM1658">
        <v>0</v>
      </c>
      <c r="BN1658">
        <v>0</v>
      </c>
      <c r="BO1658">
        <v>1</v>
      </c>
      <c r="BP1658" s="15">
        <v>0</v>
      </c>
      <c r="BQ1658">
        <v>0</v>
      </c>
      <c r="BR1658">
        <v>0</v>
      </c>
      <c r="BS1658" s="15">
        <v>0</v>
      </c>
      <c r="BT1658">
        <v>0</v>
      </c>
      <c r="BU1658">
        <v>0</v>
      </c>
      <c r="BV1658">
        <v>1</v>
      </c>
      <c r="BW1658">
        <v>0</v>
      </c>
      <c r="BX1658">
        <v>1</v>
      </c>
      <c r="BY1658">
        <v>0</v>
      </c>
      <c r="BZ1658">
        <v>1</v>
      </c>
      <c r="CA1658">
        <v>0</v>
      </c>
      <c r="CB1658">
        <v>0</v>
      </c>
      <c r="CC1658">
        <v>0</v>
      </c>
      <c r="CD1658">
        <v>0</v>
      </c>
      <c r="CE1658" s="15">
        <v>0</v>
      </c>
      <c r="CF1658">
        <v>2.3879999999999999</v>
      </c>
      <c r="CG1658">
        <v>93</v>
      </c>
      <c r="CH1658">
        <v>1</v>
      </c>
      <c r="CI1658">
        <v>0</v>
      </c>
      <c r="CJ1658">
        <v>25</v>
      </c>
      <c r="CK1658" s="28" t="s">
        <v>80</v>
      </c>
    </row>
    <row r="1659" spans="1:89" x14ac:dyDescent="0.35">
      <c r="A1659">
        <v>1658</v>
      </c>
      <c r="B1659">
        <v>106</v>
      </c>
      <c r="C1659" s="21" t="s">
        <v>275</v>
      </c>
      <c r="D1659" s="11">
        <v>10.7</v>
      </c>
      <c r="E1659" s="12">
        <v>2.9154759474226499</v>
      </c>
      <c r="F1659" s="7">
        <v>3.6700697220496892</v>
      </c>
      <c r="G1659" s="8">
        <v>0</v>
      </c>
      <c r="H1659" s="9">
        <v>0</v>
      </c>
      <c r="I1659" s="9">
        <v>0</v>
      </c>
      <c r="J1659" s="9">
        <v>1</v>
      </c>
      <c r="K1659" s="9">
        <v>0</v>
      </c>
      <c r="L1659" s="8">
        <v>48266</v>
      </c>
      <c r="M1659" s="9">
        <v>20</v>
      </c>
      <c r="N1659" s="9">
        <f t="shared" si="274"/>
        <v>48245</v>
      </c>
      <c r="O1659" s="9">
        <f t="shared" si="275"/>
        <v>10</v>
      </c>
      <c r="P1659" s="7">
        <v>13</v>
      </c>
      <c r="Q1659" s="7">
        <v>5.16</v>
      </c>
      <c r="R1659" s="9">
        <v>0</v>
      </c>
      <c r="S1659" s="9">
        <v>1</v>
      </c>
      <c r="T1659" s="9">
        <v>1</v>
      </c>
      <c r="U1659" s="9">
        <v>0</v>
      </c>
      <c r="V1659" s="9">
        <v>0</v>
      </c>
      <c r="W1659" s="25">
        <v>0</v>
      </c>
      <c r="X1659" s="9">
        <v>0</v>
      </c>
      <c r="Y1659" s="9">
        <v>0</v>
      </c>
      <c r="Z1659" s="25">
        <v>1</v>
      </c>
      <c r="AA1659" s="9">
        <v>0</v>
      </c>
      <c r="AB1659" s="25">
        <v>1</v>
      </c>
      <c r="AC1659" s="17">
        <v>1992</v>
      </c>
      <c r="AD1659" s="27">
        <v>0</v>
      </c>
      <c r="AE1659" s="27">
        <v>0</v>
      </c>
      <c r="AF1659" s="27">
        <v>0.25</v>
      </c>
      <c r="AG1659" s="34">
        <v>0.75</v>
      </c>
      <c r="AH1659" s="33">
        <v>1</v>
      </c>
      <c r="AI1659" s="15">
        <v>0</v>
      </c>
      <c r="AJ1659" s="27">
        <v>0.56000000000000005</v>
      </c>
      <c r="AK1659" s="31">
        <v>0.44</v>
      </c>
      <c r="AL1659" s="30" t="s">
        <v>87</v>
      </c>
      <c r="AM1659" s="31" t="s">
        <v>87</v>
      </c>
      <c r="AN1659">
        <v>0</v>
      </c>
      <c r="AO1659" s="15">
        <v>1</v>
      </c>
      <c r="AP1659" t="s">
        <v>87</v>
      </c>
      <c r="AQ1659" s="15" t="s">
        <v>87</v>
      </c>
      <c r="AR1659" s="15" t="s">
        <v>129</v>
      </c>
      <c r="AS1659">
        <v>1</v>
      </c>
      <c r="AT1659">
        <v>0</v>
      </c>
      <c r="AU1659">
        <v>0</v>
      </c>
      <c r="AV1659">
        <v>0</v>
      </c>
      <c r="AW1659">
        <v>0</v>
      </c>
      <c r="AX1659">
        <v>0</v>
      </c>
      <c r="AY1659" s="15">
        <v>0</v>
      </c>
      <c r="AZ1659">
        <v>1</v>
      </c>
      <c r="BA1659">
        <v>0</v>
      </c>
      <c r="BB1659" s="15">
        <v>0</v>
      </c>
      <c r="BC1659">
        <v>25151</v>
      </c>
      <c r="BD1659">
        <v>1422</v>
      </c>
      <c r="BE1659" s="56">
        <v>0.92100000000000004</v>
      </c>
      <c r="BF1659" s="56">
        <f t="shared" si="283"/>
        <v>24.16</v>
      </c>
      <c r="BG1659">
        <v>1</v>
      </c>
      <c r="BH1659">
        <v>0</v>
      </c>
      <c r="BI1659">
        <v>0</v>
      </c>
      <c r="BJ1659">
        <v>0</v>
      </c>
      <c r="BK1659">
        <v>0</v>
      </c>
      <c r="BL1659" s="15">
        <v>0</v>
      </c>
      <c r="BM1659">
        <v>0</v>
      </c>
      <c r="BN1659">
        <v>0</v>
      </c>
      <c r="BO1659">
        <v>1</v>
      </c>
      <c r="BP1659" s="15">
        <v>0</v>
      </c>
      <c r="BQ1659">
        <v>0</v>
      </c>
      <c r="BR1659">
        <v>0</v>
      </c>
      <c r="BS1659" s="15">
        <v>0</v>
      </c>
      <c r="BT1659">
        <v>0</v>
      </c>
      <c r="BU1659">
        <v>0</v>
      </c>
      <c r="BV1659">
        <v>1</v>
      </c>
      <c r="BW1659">
        <v>0</v>
      </c>
      <c r="BX1659">
        <v>1</v>
      </c>
      <c r="BY1659">
        <v>0</v>
      </c>
      <c r="BZ1659">
        <v>1</v>
      </c>
      <c r="CA1659">
        <v>0</v>
      </c>
      <c r="CB1659">
        <v>0</v>
      </c>
      <c r="CC1659">
        <v>0</v>
      </c>
      <c r="CD1659">
        <v>0</v>
      </c>
      <c r="CE1659" s="15">
        <v>0</v>
      </c>
      <c r="CF1659">
        <v>2.3879999999999999</v>
      </c>
      <c r="CG1659">
        <v>93</v>
      </c>
      <c r="CH1659">
        <v>1</v>
      </c>
      <c r="CI1659">
        <v>0</v>
      </c>
      <c r="CJ1659">
        <v>25</v>
      </c>
      <c r="CK1659" s="28" t="s">
        <v>80</v>
      </c>
    </row>
    <row r="1660" spans="1:89" x14ac:dyDescent="0.35">
      <c r="A1660">
        <v>1659</v>
      </c>
      <c r="B1660">
        <v>106</v>
      </c>
      <c r="C1660" s="21" t="s">
        <v>275</v>
      </c>
      <c r="D1660" s="11">
        <v>11.7</v>
      </c>
      <c r="E1660" s="12">
        <v>3.1384709652950429</v>
      </c>
      <c r="F1660" s="7">
        <v>3.7279299790814209</v>
      </c>
      <c r="G1660" s="8">
        <v>0</v>
      </c>
      <c r="H1660" s="9">
        <v>0</v>
      </c>
      <c r="I1660" s="9">
        <v>0</v>
      </c>
      <c r="J1660" s="9">
        <v>1</v>
      </c>
      <c r="K1660" s="9">
        <v>0</v>
      </c>
      <c r="L1660" s="8">
        <v>48266</v>
      </c>
      <c r="M1660" s="9">
        <v>20</v>
      </c>
      <c r="N1660" s="9">
        <f t="shared" si="274"/>
        <v>48245</v>
      </c>
      <c r="O1660" s="9">
        <f t="shared" si="275"/>
        <v>10</v>
      </c>
      <c r="P1660" s="7">
        <v>13</v>
      </c>
      <c r="Q1660" s="7">
        <v>5.16</v>
      </c>
      <c r="R1660" s="9">
        <v>0</v>
      </c>
      <c r="S1660" s="9">
        <v>1</v>
      </c>
      <c r="T1660" s="9">
        <v>1</v>
      </c>
      <c r="U1660" s="9">
        <v>0</v>
      </c>
      <c r="V1660" s="9">
        <v>0</v>
      </c>
      <c r="W1660" s="25">
        <v>0</v>
      </c>
      <c r="X1660" s="9">
        <v>0</v>
      </c>
      <c r="Y1660" s="9">
        <v>0</v>
      </c>
      <c r="Z1660" s="25">
        <v>1</v>
      </c>
      <c r="AA1660" s="9">
        <v>0</v>
      </c>
      <c r="AB1660" s="25">
        <v>1</v>
      </c>
      <c r="AC1660" s="17">
        <v>1992</v>
      </c>
      <c r="AD1660" s="27">
        <v>0</v>
      </c>
      <c r="AE1660" s="27">
        <v>0</v>
      </c>
      <c r="AF1660" s="27">
        <v>0.25</v>
      </c>
      <c r="AG1660" s="34">
        <v>0.75</v>
      </c>
      <c r="AH1660" s="33">
        <v>1</v>
      </c>
      <c r="AI1660" s="15">
        <v>0</v>
      </c>
      <c r="AJ1660" s="27">
        <v>0.56000000000000005</v>
      </c>
      <c r="AK1660" s="31">
        <v>0.44</v>
      </c>
      <c r="AL1660" s="30" t="s">
        <v>87</v>
      </c>
      <c r="AM1660" s="31" t="s">
        <v>87</v>
      </c>
      <c r="AN1660">
        <v>0</v>
      </c>
      <c r="AO1660" s="15">
        <v>1</v>
      </c>
      <c r="AP1660" t="s">
        <v>87</v>
      </c>
      <c r="AQ1660" s="15" t="s">
        <v>87</v>
      </c>
      <c r="AR1660" s="15" t="s">
        <v>129</v>
      </c>
      <c r="AS1660">
        <v>1</v>
      </c>
      <c r="AT1660">
        <v>0</v>
      </c>
      <c r="AU1660">
        <v>0</v>
      </c>
      <c r="AV1660">
        <v>0</v>
      </c>
      <c r="AW1660">
        <v>0</v>
      </c>
      <c r="AX1660">
        <v>0</v>
      </c>
      <c r="AY1660" s="15">
        <v>0</v>
      </c>
      <c r="AZ1660">
        <v>1</v>
      </c>
      <c r="BA1660">
        <v>0</v>
      </c>
      <c r="BB1660" s="15">
        <v>0</v>
      </c>
      <c r="BC1660">
        <v>25151</v>
      </c>
      <c r="BD1660">
        <v>1422</v>
      </c>
      <c r="BE1660" s="56">
        <v>0.92100000000000004</v>
      </c>
      <c r="BF1660" s="56">
        <f t="shared" si="283"/>
        <v>24.16</v>
      </c>
      <c r="BG1660">
        <v>1</v>
      </c>
      <c r="BH1660">
        <v>0</v>
      </c>
      <c r="BI1660">
        <v>0</v>
      </c>
      <c r="BJ1660">
        <v>0</v>
      </c>
      <c r="BK1660">
        <v>0</v>
      </c>
      <c r="BL1660" s="15">
        <v>0</v>
      </c>
      <c r="BM1660">
        <v>0</v>
      </c>
      <c r="BN1660">
        <v>0</v>
      </c>
      <c r="BO1660">
        <v>1</v>
      </c>
      <c r="BP1660" s="15">
        <v>0</v>
      </c>
      <c r="BQ1660">
        <v>0</v>
      </c>
      <c r="BR1660">
        <v>0</v>
      </c>
      <c r="BS1660" s="15">
        <v>0</v>
      </c>
      <c r="BT1660">
        <v>0</v>
      </c>
      <c r="BU1660">
        <v>0</v>
      </c>
      <c r="BV1660">
        <v>1</v>
      </c>
      <c r="BW1660">
        <v>0</v>
      </c>
      <c r="BX1660">
        <v>1</v>
      </c>
      <c r="BY1660">
        <v>0</v>
      </c>
      <c r="BZ1660">
        <v>1</v>
      </c>
      <c r="CA1660">
        <v>0</v>
      </c>
      <c r="CB1660">
        <v>0</v>
      </c>
      <c r="CC1660">
        <v>0</v>
      </c>
      <c r="CD1660">
        <v>0</v>
      </c>
      <c r="CE1660" s="15">
        <v>0</v>
      </c>
      <c r="CF1660">
        <v>2.3879999999999999</v>
      </c>
      <c r="CG1660">
        <v>93</v>
      </c>
      <c r="CH1660">
        <v>1</v>
      </c>
      <c r="CI1660">
        <v>0</v>
      </c>
      <c r="CJ1660">
        <v>25</v>
      </c>
      <c r="CK1660" s="28" t="s">
        <v>80</v>
      </c>
    </row>
    <row r="1661" spans="1:89" x14ac:dyDescent="0.35">
      <c r="A1661">
        <v>1660</v>
      </c>
      <c r="B1661">
        <v>106</v>
      </c>
      <c r="C1661" s="21" t="s">
        <v>275</v>
      </c>
      <c r="D1661" s="11">
        <v>9.6999999999999975</v>
      </c>
      <c r="E1661" s="12">
        <v>3.1384709652950429</v>
      </c>
      <c r="F1661" s="7">
        <v>3.0906769912042549</v>
      </c>
      <c r="G1661" s="8">
        <v>0</v>
      </c>
      <c r="H1661" s="9">
        <v>0</v>
      </c>
      <c r="I1661" s="9">
        <v>0</v>
      </c>
      <c r="J1661" s="9">
        <v>1</v>
      </c>
      <c r="K1661" s="9">
        <v>0</v>
      </c>
      <c r="L1661" s="8">
        <v>48266</v>
      </c>
      <c r="M1661" s="9">
        <v>23</v>
      </c>
      <c r="N1661" s="9">
        <f t="shared" si="274"/>
        <v>48242</v>
      </c>
      <c r="O1661" s="9">
        <f t="shared" si="275"/>
        <v>10</v>
      </c>
      <c r="P1661" s="7">
        <v>13</v>
      </c>
      <c r="Q1661" s="7">
        <v>5.16</v>
      </c>
      <c r="R1661" s="9">
        <v>0</v>
      </c>
      <c r="S1661" s="9">
        <v>1</v>
      </c>
      <c r="T1661" s="9">
        <v>1</v>
      </c>
      <c r="U1661" s="9">
        <v>0</v>
      </c>
      <c r="V1661" s="9">
        <v>0</v>
      </c>
      <c r="W1661" s="25">
        <v>0</v>
      </c>
      <c r="X1661" s="9">
        <v>0</v>
      </c>
      <c r="Y1661" s="9">
        <v>0</v>
      </c>
      <c r="Z1661" s="25">
        <v>1</v>
      </c>
      <c r="AA1661" s="9">
        <v>0</v>
      </c>
      <c r="AB1661" s="25">
        <v>1</v>
      </c>
      <c r="AC1661" s="17">
        <v>1992</v>
      </c>
      <c r="AD1661" s="27">
        <v>0</v>
      </c>
      <c r="AE1661" s="27">
        <v>0</v>
      </c>
      <c r="AF1661" s="27">
        <v>0.25</v>
      </c>
      <c r="AG1661" s="34">
        <v>0.75</v>
      </c>
      <c r="AH1661" s="33">
        <v>1</v>
      </c>
      <c r="AI1661" s="15">
        <v>0</v>
      </c>
      <c r="AJ1661" s="27">
        <v>0.56000000000000005</v>
      </c>
      <c r="AK1661" s="31">
        <v>0.44</v>
      </c>
      <c r="AL1661" s="30" t="s">
        <v>87</v>
      </c>
      <c r="AM1661" s="31" t="s">
        <v>87</v>
      </c>
      <c r="AN1661">
        <v>0</v>
      </c>
      <c r="AO1661" s="15">
        <v>1</v>
      </c>
      <c r="AP1661" t="s">
        <v>87</v>
      </c>
      <c r="AQ1661" s="15" t="s">
        <v>87</v>
      </c>
      <c r="AR1661" s="15" t="s">
        <v>129</v>
      </c>
      <c r="AS1661">
        <v>1</v>
      </c>
      <c r="AT1661">
        <v>0</v>
      </c>
      <c r="AU1661">
        <v>0</v>
      </c>
      <c r="AV1661">
        <v>0</v>
      </c>
      <c r="AW1661">
        <v>0</v>
      </c>
      <c r="AX1661">
        <v>0</v>
      </c>
      <c r="AY1661" s="15">
        <v>0</v>
      </c>
      <c r="AZ1661">
        <v>1</v>
      </c>
      <c r="BA1661">
        <v>0</v>
      </c>
      <c r="BB1661" s="15">
        <v>0</v>
      </c>
      <c r="BC1661">
        <v>25151</v>
      </c>
      <c r="BD1661">
        <v>1422</v>
      </c>
      <c r="BE1661" s="56">
        <v>0.92100000000000004</v>
      </c>
      <c r="BF1661" s="56">
        <f t="shared" si="283"/>
        <v>24.16</v>
      </c>
      <c r="BG1661">
        <v>1</v>
      </c>
      <c r="BH1661">
        <v>0</v>
      </c>
      <c r="BI1661">
        <v>0</v>
      </c>
      <c r="BJ1661">
        <v>0</v>
      </c>
      <c r="BK1661">
        <v>0</v>
      </c>
      <c r="BL1661" s="15">
        <v>0</v>
      </c>
      <c r="BM1661">
        <v>1</v>
      </c>
      <c r="BN1661">
        <v>0</v>
      </c>
      <c r="BO1661">
        <v>0</v>
      </c>
      <c r="BP1661" s="15">
        <v>0</v>
      </c>
      <c r="BQ1661">
        <v>0</v>
      </c>
      <c r="BR1661">
        <v>0</v>
      </c>
      <c r="BS1661" s="15">
        <v>0</v>
      </c>
      <c r="BT1661">
        <v>0</v>
      </c>
      <c r="BU1661">
        <v>0</v>
      </c>
      <c r="BV1661">
        <v>1</v>
      </c>
      <c r="BW1661">
        <v>0</v>
      </c>
      <c r="BX1661">
        <v>1</v>
      </c>
      <c r="BY1661">
        <v>0</v>
      </c>
      <c r="BZ1661">
        <v>1</v>
      </c>
      <c r="CA1661">
        <v>0</v>
      </c>
      <c r="CB1661">
        <v>0</v>
      </c>
      <c r="CC1661">
        <v>0</v>
      </c>
      <c r="CD1661">
        <v>0</v>
      </c>
      <c r="CE1661" s="15">
        <v>0</v>
      </c>
      <c r="CF1661">
        <v>2.3879999999999999</v>
      </c>
      <c r="CG1661">
        <v>93</v>
      </c>
      <c r="CH1661">
        <v>1</v>
      </c>
      <c r="CI1661">
        <v>0</v>
      </c>
      <c r="CJ1661">
        <v>25</v>
      </c>
      <c r="CK1661" s="28" t="s">
        <v>80</v>
      </c>
    </row>
    <row r="1662" spans="1:89" x14ac:dyDescent="0.35">
      <c r="A1662">
        <v>1661</v>
      </c>
      <c r="B1662">
        <v>106</v>
      </c>
      <c r="C1662" s="21" t="s">
        <v>275</v>
      </c>
      <c r="D1662" s="11">
        <v>8.4999999999999964</v>
      </c>
      <c r="E1662" s="12">
        <v>3.635931792539568</v>
      </c>
      <c r="F1662" s="7">
        <v>2.3377776275783901</v>
      </c>
      <c r="G1662" s="8">
        <v>0</v>
      </c>
      <c r="H1662" s="9">
        <v>0</v>
      </c>
      <c r="I1662" s="9">
        <v>0</v>
      </c>
      <c r="J1662" s="9">
        <v>1</v>
      </c>
      <c r="K1662" s="9">
        <v>0</v>
      </c>
      <c r="L1662" s="8">
        <v>48266</v>
      </c>
      <c r="M1662" s="9">
        <v>26</v>
      </c>
      <c r="N1662" s="9">
        <f t="shared" si="274"/>
        <v>48239</v>
      </c>
      <c r="O1662" s="9">
        <f t="shared" si="275"/>
        <v>10</v>
      </c>
      <c r="P1662" s="7">
        <v>13</v>
      </c>
      <c r="Q1662" s="7">
        <v>5.16</v>
      </c>
      <c r="R1662" s="9">
        <v>0</v>
      </c>
      <c r="S1662" s="9">
        <v>1</v>
      </c>
      <c r="T1662" s="9">
        <v>1</v>
      </c>
      <c r="U1662" s="9">
        <v>0</v>
      </c>
      <c r="V1662" s="9">
        <v>0</v>
      </c>
      <c r="W1662" s="25">
        <v>0</v>
      </c>
      <c r="X1662" s="9">
        <v>0</v>
      </c>
      <c r="Y1662" s="9">
        <v>0</v>
      </c>
      <c r="Z1662" s="25">
        <v>1</v>
      </c>
      <c r="AA1662" s="9">
        <v>0</v>
      </c>
      <c r="AB1662" s="25">
        <v>1</v>
      </c>
      <c r="AC1662" s="17">
        <v>1992</v>
      </c>
      <c r="AD1662" s="27">
        <v>0</v>
      </c>
      <c r="AE1662" s="27">
        <v>0</v>
      </c>
      <c r="AF1662" s="27">
        <v>0.25</v>
      </c>
      <c r="AG1662" s="34">
        <v>0.75</v>
      </c>
      <c r="AH1662" s="33">
        <v>1</v>
      </c>
      <c r="AI1662" s="15">
        <v>0</v>
      </c>
      <c r="AJ1662" s="27">
        <v>0.56000000000000005</v>
      </c>
      <c r="AK1662" s="31">
        <v>0.44</v>
      </c>
      <c r="AL1662" s="30" t="s">
        <v>87</v>
      </c>
      <c r="AM1662" s="31" t="s">
        <v>87</v>
      </c>
      <c r="AN1662">
        <v>0</v>
      </c>
      <c r="AO1662" s="15">
        <v>1</v>
      </c>
      <c r="AP1662" t="s">
        <v>87</v>
      </c>
      <c r="AQ1662" s="15" t="s">
        <v>87</v>
      </c>
      <c r="AR1662" s="15" t="s">
        <v>129</v>
      </c>
      <c r="AS1662">
        <v>1</v>
      </c>
      <c r="AT1662">
        <v>0</v>
      </c>
      <c r="AU1662">
        <v>0</v>
      </c>
      <c r="AV1662">
        <v>0</v>
      </c>
      <c r="AW1662">
        <v>0</v>
      </c>
      <c r="AX1662">
        <v>0</v>
      </c>
      <c r="AY1662" s="15">
        <v>0</v>
      </c>
      <c r="AZ1662">
        <v>1</v>
      </c>
      <c r="BA1662">
        <v>0</v>
      </c>
      <c r="BB1662" s="15">
        <v>0</v>
      </c>
      <c r="BC1662">
        <v>25151</v>
      </c>
      <c r="BD1662">
        <v>1422</v>
      </c>
      <c r="BE1662" s="56">
        <v>0.92100000000000004</v>
      </c>
      <c r="BF1662" s="56">
        <f t="shared" si="283"/>
        <v>24.16</v>
      </c>
      <c r="BG1662">
        <v>1</v>
      </c>
      <c r="BH1662">
        <v>0</v>
      </c>
      <c r="BI1662">
        <v>0</v>
      </c>
      <c r="BJ1662">
        <v>0</v>
      </c>
      <c r="BK1662">
        <v>0</v>
      </c>
      <c r="BL1662" s="15">
        <v>0</v>
      </c>
      <c r="BM1662">
        <v>1</v>
      </c>
      <c r="BN1662">
        <v>0</v>
      </c>
      <c r="BO1662">
        <v>0</v>
      </c>
      <c r="BP1662" s="15">
        <v>0</v>
      </c>
      <c r="BQ1662">
        <v>0</v>
      </c>
      <c r="BR1662">
        <v>0</v>
      </c>
      <c r="BS1662" s="15">
        <v>0</v>
      </c>
      <c r="BT1662">
        <v>0</v>
      </c>
      <c r="BU1662">
        <v>0</v>
      </c>
      <c r="BV1662">
        <v>1</v>
      </c>
      <c r="BW1662">
        <v>0</v>
      </c>
      <c r="BX1662">
        <v>1</v>
      </c>
      <c r="BY1662">
        <v>0</v>
      </c>
      <c r="BZ1662">
        <v>1</v>
      </c>
      <c r="CA1662">
        <v>0</v>
      </c>
      <c r="CB1662">
        <v>0</v>
      </c>
      <c r="CC1662">
        <v>0</v>
      </c>
      <c r="CD1662">
        <v>0</v>
      </c>
      <c r="CE1662" s="15">
        <v>0</v>
      </c>
      <c r="CF1662">
        <v>2.3879999999999999</v>
      </c>
      <c r="CG1662">
        <v>93</v>
      </c>
      <c r="CH1662">
        <v>1</v>
      </c>
      <c r="CI1662">
        <v>0</v>
      </c>
      <c r="CJ1662">
        <v>25</v>
      </c>
      <c r="CK1662" s="28" t="s">
        <v>80</v>
      </c>
    </row>
    <row r="1663" spans="1:89" x14ac:dyDescent="0.35">
      <c r="A1663">
        <v>1662</v>
      </c>
      <c r="B1663">
        <v>106</v>
      </c>
      <c r="C1663" s="21" t="s">
        <v>275</v>
      </c>
      <c r="D1663" s="11">
        <v>13.66617790706257</v>
      </c>
      <c r="E1663" s="12">
        <v>0.97670229262608599</v>
      </c>
      <c r="F1663" s="7">
        <v>13.992163231559481</v>
      </c>
      <c r="G1663" s="8">
        <v>0</v>
      </c>
      <c r="H1663" s="9">
        <v>0</v>
      </c>
      <c r="I1663" s="9">
        <v>0</v>
      </c>
      <c r="J1663" s="9">
        <v>1</v>
      </c>
      <c r="K1663" s="9">
        <v>0</v>
      </c>
      <c r="L1663" s="8">
        <v>48266</v>
      </c>
      <c r="M1663" s="9">
        <v>20</v>
      </c>
      <c r="N1663" s="9">
        <f t="shared" si="274"/>
        <v>48245</v>
      </c>
      <c r="O1663" s="9">
        <f t="shared" si="275"/>
        <v>10</v>
      </c>
      <c r="P1663" s="7">
        <v>15</v>
      </c>
      <c r="Q1663" s="7">
        <v>5.16</v>
      </c>
      <c r="R1663" s="9">
        <v>0</v>
      </c>
      <c r="S1663" s="9">
        <v>1</v>
      </c>
      <c r="T1663" s="9">
        <v>1</v>
      </c>
      <c r="U1663" s="9">
        <v>0</v>
      </c>
      <c r="V1663" s="9">
        <v>0</v>
      </c>
      <c r="W1663" s="25">
        <v>0</v>
      </c>
      <c r="X1663" s="9">
        <v>0</v>
      </c>
      <c r="Y1663" s="9">
        <v>0</v>
      </c>
      <c r="Z1663" s="25">
        <v>1</v>
      </c>
      <c r="AA1663" s="9">
        <v>0</v>
      </c>
      <c r="AB1663" s="25">
        <v>1</v>
      </c>
      <c r="AC1663" s="17">
        <v>1992</v>
      </c>
      <c r="AD1663" s="27">
        <v>0</v>
      </c>
      <c r="AE1663" s="27">
        <v>0</v>
      </c>
      <c r="AF1663" s="27">
        <v>0.25</v>
      </c>
      <c r="AG1663" s="34">
        <v>0.75</v>
      </c>
      <c r="AH1663" s="33">
        <v>1</v>
      </c>
      <c r="AI1663" s="15">
        <v>0</v>
      </c>
      <c r="AJ1663" s="27">
        <v>0.56000000000000005</v>
      </c>
      <c r="AK1663" s="31">
        <v>0.44</v>
      </c>
      <c r="AL1663" s="30" t="s">
        <v>87</v>
      </c>
      <c r="AM1663" s="31" t="s">
        <v>87</v>
      </c>
      <c r="AN1663">
        <v>0</v>
      </c>
      <c r="AO1663" s="15">
        <v>1</v>
      </c>
      <c r="AP1663" t="s">
        <v>87</v>
      </c>
      <c r="AQ1663" s="15" t="s">
        <v>87</v>
      </c>
      <c r="AR1663" s="15" t="s">
        <v>129</v>
      </c>
      <c r="AS1663">
        <v>1</v>
      </c>
      <c r="AT1663">
        <v>0</v>
      </c>
      <c r="AU1663">
        <v>0</v>
      </c>
      <c r="AV1663">
        <v>0</v>
      </c>
      <c r="AW1663">
        <v>0</v>
      </c>
      <c r="AX1663">
        <v>0</v>
      </c>
      <c r="AY1663" s="15">
        <v>0</v>
      </c>
      <c r="AZ1663">
        <v>1</v>
      </c>
      <c r="BA1663">
        <v>0</v>
      </c>
      <c r="BB1663" s="15">
        <v>0</v>
      </c>
      <c r="BC1663">
        <v>25151</v>
      </c>
      <c r="BD1663">
        <v>1422</v>
      </c>
      <c r="BE1663" s="56">
        <v>0.92100000000000004</v>
      </c>
      <c r="BF1663" s="56">
        <f t="shared" si="283"/>
        <v>26.16</v>
      </c>
      <c r="BG1663">
        <v>1</v>
      </c>
      <c r="BH1663">
        <v>0</v>
      </c>
      <c r="BI1663">
        <v>0</v>
      </c>
      <c r="BJ1663">
        <v>0</v>
      </c>
      <c r="BK1663">
        <v>0</v>
      </c>
      <c r="BL1663" s="15">
        <v>0</v>
      </c>
      <c r="BM1663">
        <v>0</v>
      </c>
      <c r="BN1663">
        <v>0</v>
      </c>
      <c r="BO1663">
        <v>1</v>
      </c>
      <c r="BP1663" s="15">
        <v>0</v>
      </c>
      <c r="BQ1663">
        <v>0</v>
      </c>
      <c r="BR1663">
        <v>0</v>
      </c>
      <c r="BS1663" s="15">
        <v>0</v>
      </c>
      <c r="BT1663">
        <v>0</v>
      </c>
      <c r="BU1663">
        <v>0</v>
      </c>
      <c r="BV1663">
        <v>1</v>
      </c>
      <c r="BW1663">
        <v>0</v>
      </c>
      <c r="BX1663">
        <v>1</v>
      </c>
      <c r="BY1663">
        <v>0</v>
      </c>
      <c r="BZ1663">
        <v>1</v>
      </c>
      <c r="CA1663">
        <v>0</v>
      </c>
      <c r="CB1663">
        <v>0</v>
      </c>
      <c r="CC1663">
        <v>0</v>
      </c>
      <c r="CD1663">
        <v>0</v>
      </c>
      <c r="CE1663" s="15">
        <v>0</v>
      </c>
      <c r="CF1663">
        <v>2.3879999999999999</v>
      </c>
      <c r="CG1663">
        <v>93</v>
      </c>
      <c r="CH1663">
        <v>1</v>
      </c>
      <c r="CI1663">
        <v>0</v>
      </c>
      <c r="CJ1663">
        <v>25</v>
      </c>
      <c r="CK1663" s="28" t="s">
        <v>80</v>
      </c>
    </row>
    <row r="1664" spans="1:89" x14ac:dyDescent="0.35">
      <c r="A1664">
        <v>1663</v>
      </c>
      <c r="B1664">
        <v>106</v>
      </c>
      <c r="C1664" s="21" t="s">
        <v>275</v>
      </c>
      <c r="D1664" s="11">
        <v>11.848111293843489</v>
      </c>
      <c r="E1664" s="12">
        <v>1.2011851328672289</v>
      </c>
      <c r="F1664" s="7">
        <v>9.8636845975291436</v>
      </c>
      <c r="G1664" s="8">
        <v>0</v>
      </c>
      <c r="H1664" s="9">
        <v>0</v>
      </c>
      <c r="I1664" s="9">
        <v>0</v>
      </c>
      <c r="J1664" s="9">
        <v>1</v>
      </c>
      <c r="K1664" s="9">
        <v>0</v>
      </c>
      <c r="L1664" s="8">
        <v>48266</v>
      </c>
      <c r="M1664" s="9">
        <v>20</v>
      </c>
      <c r="N1664" s="9">
        <f t="shared" si="274"/>
        <v>48245</v>
      </c>
      <c r="O1664" s="9">
        <f t="shared" si="275"/>
        <v>10</v>
      </c>
      <c r="P1664" s="7">
        <v>15</v>
      </c>
      <c r="Q1664" s="7">
        <v>5.16</v>
      </c>
      <c r="R1664" s="9">
        <v>0</v>
      </c>
      <c r="S1664" s="9">
        <v>1</v>
      </c>
      <c r="T1664" s="9">
        <v>1</v>
      </c>
      <c r="U1664" s="9">
        <v>0</v>
      </c>
      <c r="V1664" s="9">
        <v>0</v>
      </c>
      <c r="W1664" s="25">
        <v>0</v>
      </c>
      <c r="X1664" s="9">
        <v>0</v>
      </c>
      <c r="Y1664" s="9">
        <v>0</v>
      </c>
      <c r="Z1664" s="25">
        <v>1</v>
      </c>
      <c r="AA1664" s="9">
        <v>0</v>
      </c>
      <c r="AB1664" s="25">
        <v>1</v>
      </c>
      <c r="AC1664" s="17">
        <v>1992</v>
      </c>
      <c r="AD1664" s="27">
        <v>0</v>
      </c>
      <c r="AE1664" s="27">
        <v>0</v>
      </c>
      <c r="AF1664" s="27">
        <v>0.25</v>
      </c>
      <c r="AG1664" s="34">
        <v>0.75</v>
      </c>
      <c r="AH1664" s="33">
        <v>1</v>
      </c>
      <c r="AI1664" s="15">
        <v>0</v>
      </c>
      <c r="AJ1664" s="27">
        <v>0.56000000000000005</v>
      </c>
      <c r="AK1664" s="31">
        <v>0.44</v>
      </c>
      <c r="AL1664" s="30" t="s">
        <v>87</v>
      </c>
      <c r="AM1664" s="31" t="s">
        <v>87</v>
      </c>
      <c r="AN1664">
        <v>0</v>
      </c>
      <c r="AO1664" s="15">
        <v>1</v>
      </c>
      <c r="AP1664" t="s">
        <v>87</v>
      </c>
      <c r="AQ1664" s="15" t="s">
        <v>87</v>
      </c>
      <c r="AR1664" s="15" t="s">
        <v>129</v>
      </c>
      <c r="AS1664">
        <v>1</v>
      </c>
      <c r="AT1664">
        <v>0</v>
      </c>
      <c r="AU1664">
        <v>0</v>
      </c>
      <c r="AV1664">
        <v>0</v>
      </c>
      <c r="AW1664">
        <v>0</v>
      </c>
      <c r="AX1664">
        <v>0</v>
      </c>
      <c r="AY1664" s="15">
        <v>0</v>
      </c>
      <c r="AZ1664">
        <v>1</v>
      </c>
      <c r="BA1664">
        <v>0</v>
      </c>
      <c r="BB1664" s="15">
        <v>0</v>
      </c>
      <c r="BC1664">
        <v>25151</v>
      </c>
      <c r="BD1664">
        <v>1422</v>
      </c>
      <c r="BE1664" s="56">
        <v>0.92100000000000004</v>
      </c>
      <c r="BF1664" s="56">
        <f t="shared" si="283"/>
        <v>26.16</v>
      </c>
      <c r="BG1664">
        <v>1</v>
      </c>
      <c r="BH1664">
        <v>0</v>
      </c>
      <c r="BI1664">
        <v>0</v>
      </c>
      <c r="BJ1664">
        <v>0</v>
      </c>
      <c r="BK1664">
        <v>0</v>
      </c>
      <c r="BL1664" s="15">
        <v>0</v>
      </c>
      <c r="BM1664">
        <v>0</v>
      </c>
      <c r="BN1664">
        <v>0</v>
      </c>
      <c r="BO1664">
        <v>1</v>
      </c>
      <c r="BP1664" s="15">
        <v>0</v>
      </c>
      <c r="BQ1664">
        <v>0</v>
      </c>
      <c r="BR1664">
        <v>0</v>
      </c>
      <c r="BS1664" s="15">
        <v>0</v>
      </c>
      <c r="BT1664">
        <v>0</v>
      </c>
      <c r="BU1664">
        <v>0</v>
      </c>
      <c r="BV1664">
        <v>1</v>
      </c>
      <c r="BW1664">
        <v>0</v>
      </c>
      <c r="BX1664">
        <v>1</v>
      </c>
      <c r="BY1664">
        <v>0</v>
      </c>
      <c r="BZ1664">
        <v>1</v>
      </c>
      <c r="CA1664">
        <v>0</v>
      </c>
      <c r="CB1664">
        <v>0</v>
      </c>
      <c r="CC1664">
        <v>0</v>
      </c>
      <c r="CD1664">
        <v>0</v>
      </c>
      <c r="CE1664" s="15">
        <v>0</v>
      </c>
      <c r="CF1664">
        <v>2.3879999999999999</v>
      </c>
      <c r="CG1664">
        <v>93</v>
      </c>
      <c r="CH1664">
        <v>1</v>
      </c>
      <c r="CI1664">
        <v>0</v>
      </c>
      <c r="CJ1664">
        <v>25</v>
      </c>
      <c r="CK1664" s="28" t="s">
        <v>80</v>
      </c>
    </row>
    <row r="1665" spans="1:89" x14ac:dyDescent="0.35">
      <c r="A1665">
        <v>1664</v>
      </c>
      <c r="B1665">
        <v>106</v>
      </c>
      <c r="C1665" s="21" t="s">
        <v>275</v>
      </c>
      <c r="D1665" s="11">
        <v>11.892805845594911</v>
      </c>
      <c r="E1665" s="12">
        <v>1.263900347913897</v>
      </c>
      <c r="F1665" s="7">
        <v>9.4096072251458143</v>
      </c>
      <c r="G1665" s="8">
        <v>0</v>
      </c>
      <c r="H1665" s="9">
        <v>0</v>
      </c>
      <c r="I1665" s="9">
        <v>0</v>
      </c>
      <c r="J1665" s="9">
        <v>1</v>
      </c>
      <c r="K1665" s="9">
        <v>0</v>
      </c>
      <c r="L1665" s="8">
        <v>48266</v>
      </c>
      <c r="M1665" s="9">
        <v>20</v>
      </c>
      <c r="N1665" s="9">
        <f t="shared" si="274"/>
        <v>48245</v>
      </c>
      <c r="O1665" s="9">
        <f t="shared" si="275"/>
        <v>10</v>
      </c>
      <c r="P1665" s="7">
        <v>15</v>
      </c>
      <c r="Q1665" s="7">
        <v>5.16</v>
      </c>
      <c r="R1665" s="9">
        <v>0</v>
      </c>
      <c r="S1665" s="9">
        <v>1</v>
      </c>
      <c r="T1665" s="9">
        <v>1</v>
      </c>
      <c r="U1665" s="9">
        <v>0</v>
      </c>
      <c r="V1665" s="9">
        <v>0</v>
      </c>
      <c r="W1665" s="25">
        <v>0</v>
      </c>
      <c r="X1665" s="9">
        <v>0</v>
      </c>
      <c r="Y1665" s="9">
        <v>0</v>
      </c>
      <c r="Z1665" s="25">
        <v>1</v>
      </c>
      <c r="AA1665" s="9">
        <v>0</v>
      </c>
      <c r="AB1665" s="25">
        <v>1</v>
      </c>
      <c r="AC1665" s="17">
        <v>1992</v>
      </c>
      <c r="AD1665" s="27">
        <v>0</v>
      </c>
      <c r="AE1665" s="27">
        <v>0</v>
      </c>
      <c r="AF1665" s="27">
        <v>0.25</v>
      </c>
      <c r="AG1665" s="34">
        <v>0.75</v>
      </c>
      <c r="AH1665" s="33">
        <v>1</v>
      </c>
      <c r="AI1665" s="15">
        <v>0</v>
      </c>
      <c r="AJ1665" s="27">
        <v>0.56000000000000005</v>
      </c>
      <c r="AK1665" s="31">
        <v>0.44</v>
      </c>
      <c r="AL1665" s="30" t="s">
        <v>87</v>
      </c>
      <c r="AM1665" s="31" t="s">
        <v>87</v>
      </c>
      <c r="AN1665">
        <v>0</v>
      </c>
      <c r="AO1665" s="15">
        <v>1</v>
      </c>
      <c r="AP1665" t="s">
        <v>87</v>
      </c>
      <c r="AQ1665" s="15" t="s">
        <v>87</v>
      </c>
      <c r="AR1665" s="15" t="s">
        <v>129</v>
      </c>
      <c r="AS1665">
        <v>1</v>
      </c>
      <c r="AT1665">
        <v>0</v>
      </c>
      <c r="AU1665">
        <v>0</v>
      </c>
      <c r="AV1665">
        <v>0</v>
      </c>
      <c r="AW1665">
        <v>0</v>
      </c>
      <c r="AX1665">
        <v>0</v>
      </c>
      <c r="AY1665" s="15">
        <v>0</v>
      </c>
      <c r="AZ1665">
        <v>1</v>
      </c>
      <c r="BA1665">
        <v>0</v>
      </c>
      <c r="BB1665" s="15">
        <v>0</v>
      </c>
      <c r="BC1665">
        <v>25151</v>
      </c>
      <c r="BD1665">
        <v>1422</v>
      </c>
      <c r="BE1665" s="56">
        <v>0.92100000000000004</v>
      </c>
      <c r="BF1665" s="56">
        <f t="shared" si="283"/>
        <v>26.16</v>
      </c>
      <c r="BG1665">
        <v>1</v>
      </c>
      <c r="BH1665">
        <v>0</v>
      </c>
      <c r="BI1665">
        <v>0</v>
      </c>
      <c r="BJ1665">
        <v>0</v>
      </c>
      <c r="BK1665">
        <v>0</v>
      </c>
      <c r="BL1665" s="15">
        <v>0</v>
      </c>
      <c r="BM1665">
        <v>0</v>
      </c>
      <c r="BN1665">
        <v>0</v>
      </c>
      <c r="BO1665">
        <v>1</v>
      </c>
      <c r="BP1665" s="15">
        <v>0</v>
      </c>
      <c r="BQ1665">
        <v>0</v>
      </c>
      <c r="BR1665">
        <v>0</v>
      </c>
      <c r="BS1665" s="15">
        <v>0</v>
      </c>
      <c r="BT1665">
        <v>0</v>
      </c>
      <c r="BU1665">
        <v>0</v>
      </c>
      <c r="BV1665">
        <v>1</v>
      </c>
      <c r="BW1665">
        <v>0</v>
      </c>
      <c r="BX1665">
        <v>1</v>
      </c>
      <c r="BY1665">
        <v>0</v>
      </c>
      <c r="BZ1665">
        <v>1</v>
      </c>
      <c r="CA1665">
        <v>0</v>
      </c>
      <c r="CB1665">
        <v>0</v>
      </c>
      <c r="CC1665">
        <v>0</v>
      </c>
      <c r="CD1665">
        <v>0</v>
      </c>
      <c r="CE1665" s="15">
        <v>0</v>
      </c>
      <c r="CF1665">
        <v>2.3879999999999999</v>
      </c>
      <c r="CG1665">
        <v>93</v>
      </c>
      <c r="CH1665">
        <v>1</v>
      </c>
      <c r="CI1665">
        <v>0</v>
      </c>
      <c r="CJ1665">
        <v>25</v>
      </c>
      <c r="CK1665" s="28" t="s">
        <v>80</v>
      </c>
    </row>
    <row r="1666" spans="1:89" x14ac:dyDescent="0.35">
      <c r="A1666">
        <v>1665</v>
      </c>
      <c r="B1666">
        <v>106</v>
      </c>
      <c r="C1666" s="21" t="s">
        <v>275</v>
      </c>
      <c r="D1666" s="11">
        <v>9.1329464460664145</v>
      </c>
      <c r="E1666" s="12">
        <v>1.328654679654041</v>
      </c>
      <c r="F1666" s="7">
        <v>6.8738300371955772</v>
      </c>
      <c r="G1666" s="8">
        <v>0</v>
      </c>
      <c r="H1666" s="9">
        <v>0</v>
      </c>
      <c r="I1666" s="9">
        <v>0</v>
      </c>
      <c r="J1666" s="9">
        <v>1</v>
      </c>
      <c r="K1666" s="9">
        <v>0</v>
      </c>
      <c r="L1666" s="8">
        <v>48266</v>
      </c>
      <c r="M1666" s="9">
        <v>23</v>
      </c>
      <c r="N1666" s="9">
        <f t="shared" ref="N1666:N1726" si="284">L1666-M1666-1</f>
        <v>48242</v>
      </c>
      <c r="O1666" s="9">
        <f t="shared" ref="O1666:O1729" si="285">COUNTIF(B:B,B1666)</f>
        <v>10</v>
      </c>
      <c r="P1666" s="7">
        <v>15</v>
      </c>
      <c r="Q1666" s="7">
        <v>5.16</v>
      </c>
      <c r="R1666" s="9">
        <v>0</v>
      </c>
      <c r="S1666" s="9">
        <v>1</v>
      </c>
      <c r="T1666" s="9">
        <v>1</v>
      </c>
      <c r="U1666" s="9">
        <v>0</v>
      </c>
      <c r="V1666" s="9">
        <v>0</v>
      </c>
      <c r="W1666" s="25">
        <v>0</v>
      </c>
      <c r="X1666" s="9">
        <v>0</v>
      </c>
      <c r="Y1666" s="9">
        <v>0</v>
      </c>
      <c r="Z1666" s="25">
        <v>1</v>
      </c>
      <c r="AA1666" s="9">
        <v>0</v>
      </c>
      <c r="AB1666" s="25">
        <v>1</v>
      </c>
      <c r="AC1666" s="17">
        <v>1992</v>
      </c>
      <c r="AD1666" s="27">
        <v>0</v>
      </c>
      <c r="AE1666" s="27">
        <v>0</v>
      </c>
      <c r="AF1666" s="27">
        <v>0.25</v>
      </c>
      <c r="AG1666" s="34">
        <v>0.75</v>
      </c>
      <c r="AH1666" s="33">
        <v>1</v>
      </c>
      <c r="AI1666" s="15">
        <v>0</v>
      </c>
      <c r="AJ1666" s="27">
        <v>0.56000000000000005</v>
      </c>
      <c r="AK1666" s="31">
        <v>0.44</v>
      </c>
      <c r="AL1666" s="30" t="s">
        <v>87</v>
      </c>
      <c r="AM1666" s="31" t="s">
        <v>87</v>
      </c>
      <c r="AN1666">
        <v>0</v>
      </c>
      <c r="AO1666" s="15">
        <v>1</v>
      </c>
      <c r="AP1666" t="s">
        <v>87</v>
      </c>
      <c r="AQ1666" s="15" t="s">
        <v>87</v>
      </c>
      <c r="AR1666" s="15" t="s">
        <v>129</v>
      </c>
      <c r="AS1666">
        <v>1</v>
      </c>
      <c r="AT1666">
        <v>0</v>
      </c>
      <c r="AU1666">
        <v>0</v>
      </c>
      <c r="AV1666">
        <v>0</v>
      </c>
      <c r="AW1666">
        <v>0</v>
      </c>
      <c r="AX1666">
        <v>0</v>
      </c>
      <c r="AY1666" s="15">
        <v>0</v>
      </c>
      <c r="AZ1666">
        <v>1</v>
      </c>
      <c r="BA1666">
        <v>0</v>
      </c>
      <c r="BB1666" s="15">
        <v>0</v>
      </c>
      <c r="BC1666">
        <v>25151</v>
      </c>
      <c r="BD1666">
        <v>1422</v>
      </c>
      <c r="BE1666" s="56">
        <v>0.92100000000000004</v>
      </c>
      <c r="BF1666" s="56">
        <f t="shared" si="283"/>
        <v>26.16</v>
      </c>
      <c r="BG1666">
        <v>1</v>
      </c>
      <c r="BH1666">
        <v>0</v>
      </c>
      <c r="BI1666">
        <v>0</v>
      </c>
      <c r="BJ1666">
        <v>0</v>
      </c>
      <c r="BK1666">
        <v>0</v>
      </c>
      <c r="BL1666" s="15">
        <v>0</v>
      </c>
      <c r="BM1666">
        <v>1</v>
      </c>
      <c r="BN1666">
        <v>0</v>
      </c>
      <c r="BO1666">
        <v>0</v>
      </c>
      <c r="BP1666" s="15">
        <v>0</v>
      </c>
      <c r="BQ1666">
        <v>0</v>
      </c>
      <c r="BR1666">
        <v>0</v>
      </c>
      <c r="BS1666" s="15">
        <v>0</v>
      </c>
      <c r="BT1666">
        <v>0</v>
      </c>
      <c r="BU1666">
        <v>0</v>
      </c>
      <c r="BV1666">
        <v>1</v>
      </c>
      <c r="BW1666">
        <v>0</v>
      </c>
      <c r="BX1666">
        <v>1</v>
      </c>
      <c r="BY1666">
        <v>0</v>
      </c>
      <c r="BZ1666">
        <v>1</v>
      </c>
      <c r="CA1666">
        <v>0</v>
      </c>
      <c r="CB1666">
        <v>0</v>
      </c>
      <c r="CC1666">
        <v>0</v>
      </c>
      <c r="CD1666">
        <v>0</v>
      </c>
      <c r="CE1666" s="15">
        <v>0</v>
      </c>
      <c r="CF1666">
        <v>2.3879999999999999</v>
      </c>
      <c r="CG1666">
        <v>93</v>
      </c>
      <c r="CH1666">
        <v>1</v>
      </c>
      <c r="CI1666">
        <v>0</v>
      </c>
      <c r="CJ1666">
        <v>25</v>
      </c>
      <c r="CK1666" s="28" t="s">
        <v>80</v>
      </c>
    </row>
    <row r="1667" spans="1:89" x14ac:dyDescent="0.35">
      <c r="A1667">
        <v>1666</v>
      </c>
      <c r="B1667">
        <v>106</v>
      </c>
      <c r="C1667" s="21" t="s">
        <v>275</v>
      </c>
      <c r="D1667" s="11">
        <v>6.3954886261631039</v>
      </c>
      <c r="E1667" s="12">
        <v>2.3464317696174262</v>
      </c>
      <c r="F1667" s="7">
        <v>2.7256230967269319</v>
      </c>
      <c r="G1667" s="8">
        <v>0</v>
      </c>
      <c r="H1667" s="9">
        <v>0</v>
      </c>
      <c r="I1667" s="9">
        <v>0</v>
      </c>
      <c r="J1667" s="9">
        <v>1</v>
      </c>
      <c r="K1667" s="9">
        <v>0</v>
      </c>
      <c r="L1667" s="8">
        <v>48266</v>
      </c>
      <c r="M1667" s="9">
        <v>26</v>
      </c>
      <c r="N1667" s="9">
        <f t="shared" si="284"/>
        <v>48239</v>
      </c>
      <c r="O1667" s="9">
        <f t="shared" si="285"/>
        <v>10</v>
      </c>
      <c r="P1667" s="7">
        <v>15</v>
      </c>
      <c r="Q1667" s="7">
        <v>5.16</v>
      </c>
      <c r="R1667" s="9">
        <v>0</v>
      </c>
      <c r="S1667" s="9">
        <v>1</v>
      </c>
      <c r="T1667" s="9">
        <v>1</v>
      </c>
      <c r="U1667" s="9">
        <v>0</v>
      </c>
      <c r="V1667" s="9">
        <v>0</v>
      </c>
      <c r="W1667" s="25">
        <v>0</v>
      </c>
      <c r="X1667" s="9">
        <v>0</v>
      </c>
      <c r="Y1667" s="9">
        <v>0</v>
      </c>
      <c r="Z1667" s="25">
        <v>1</v>
      </c>
      <c r="AA1667" s="9">
        <v>0</v>
      </c>
      <c r="AB1667" s="25">
        <v>1</v>
      </c>
      <c r="AC1667" s="17">
        <v>1992</v>
      </c>
      <c r="AD1667" s="27">
        <v>0</v>
      </c>
      <c r="AE1667" s="27">
        <v>0</v>
      </c>
      <c r="AF1667" s="27">
        <v>0.25</v>
      </c>
      <c r="AG1667" s="34">
        <v>0.75</v>
      </c>
      <c r="AH1667" s="33">
        <v>1</v>
      </c>
      <c r="AI1667" s="15">
        <v>0</v>
      </c>
      <c r="AJ1667" s="27">
        <v>0.56000000000000005</v>
      </c>
      <c r="AK1667" s="31">
        <v>0.44</v>
      </c>
      <c r="AL1667" s="30" t="s">
        <v>87</v>
      </c>
      <c r="AM1667" s="31" t="s">
        <v>87</v>
      </c>
      <c r="AN1667">
        <v>0</v>
      </c>
      <c r="AO1667" s="15">
        <v>1</v>
      </c>
      <c r="AP1667" t="s">
        <v>87</v>
      </c>
      <c r="AQ1667" s="15" t="s">
        <v>87</v>
      </c>
      <c r="AR1667" s="15" t="s">
        <v>129</v>
      </c>
      <c r="AS1667">
        <v>1</v>
      </c>
      <c r="AT1667">
        <v>0</v>
      </c>
      <c r="AU1667">
        <v>0</v>
      </c>
      <c r="AV1667">
        <v>0</v>
      </c>
      <c r="AW1667">
        <v>0</v>
      </c>
      <c r="AX1667">
        <v>0</v>
      </c>
      <c r="AY1667" s="15">
        <v>0</v>
      </c>
      <c r="AZ1667">
        <v>1</v>
      </c>
      <c r="BA1667">
        <v>0</v>
      </c>
      <c r="BB1667" s="15">
        <v>0</v>
      </c>
      <c r="BC1667">
        <v>25151</v>
      </c>
      <c r="BD1667">
        <v>1422</v>
      </c>
      <c r="BE1667" s="56">
        <v>0.92100000000000004</v>
      </c>
      <c r="BF1667" s="56">
        <f t="shared" si="283"/>
        <v>26.16</v>
      </c>
      <c r="BG1667">
        <v>1</v>
      </c>
      <c r="BH1667">
        <v>0</v>
      </c>
      <c r="BI1667">
        <v>0</v>
      </c>
      <c r="BJ1667">
        <v>0</v>
      </c>
      <c r="BK1667">
        <v>0</v>
      </c>
      <c r="BL1667" s="15">
        <v>0</v>
      </c>
      <c r="BM1667">
        <v>1</v>
      </c>
      <c r="BN1667">
        <v>0</v>
      </c>
      <c r="BO1667">
        <v>0</v>
      </c>
      <c r="BP1667" s="15">
        <v>0</v>
      </c>
      <c r="BQ1667">
        <v>0</v>
      </c>
      <c r="BR1667">
        <v>0</v>
      </c>
      <c r="BS1667" s="15">
        <v>0</v>
      </c>
      <c r="BT1667">
        <v>0</v>
      </c>
      <c r="BU1667">
        <v>0</v>
      </c>
      <c r="BV1667">
        <v>1</v>
      </c>
      <c r="BW1667">
        <v>0</v>
      </c>
      <c r="BX1667">
        <v>1</v>
      </c>
      <c r="BY1667">
        <v>0</v>
      </c>
      <c r="BZ1667">
        <v>1</v>
      </c>
      <c r="CA1667">
        <v>0</v>
      </c>
      <c r="CB1667">
        <v>0</v>
      </c>
      <c r="CC1667">
        <v>0</v>
      </c>
      <c r="CD1667">
        <v>0</v>
      </c>
      <c r="CE1667" s="15">
        <v>0</v>
      </c>
      <c r="CF1667">
        <v>2.3879999999999999</v>
      </c>
      <c r="CG1667">
        <v>93</v>
      </c>
      <c r="CH1667">
        <v>1</v>
      </c>
      <c r="CI1667">
        <v>0</v>
      </c>
      <c r="CJ1667">
        <v>25</v>
      </c>
      <c r="CK1667" s="28" t="s">
        <v>80</v>
      </c>
    </row>
    <row r="1668" spans="1:89" x14ac:dyDescent="0.35">
      <c r="A1668">
        <v>1667</v>
      </c>
      <c r="B1668">
        <v>107</v>
      </c>
      <c r="C1668" s="21" t="s">
        <v>276</v>
      </c>
      <c r="D1668" s="11">
        <v>7</v>
      </c>
      <c r="E1668" s="12">
        <v>1</v>
      </c>
      <c r="F1668" s="7">
        <f t="shared" ref="F1668:F1692" si="286">D1668/E1668</f>
        <v>7</v>
      </c>
      <c r="G1668" s="8">
        <v>1</v>
      </c>
      <c r="H1668" s="9">
        <v>0</v>
      </c>
      <c r="I1668" s="9">
        <v>0</v>
      </c>
      <c r="J1668" s="9">
        <v>0</v>
      </c>
      <c r="K1668" s="9">
        <v>0</v>
      </c>
      <c r="L1668" s="8">
        <v>44891</v>
      </c>
      <c r="M1668" s="9">
        <v>20</v>
      </c>
      <c r="N1668" s="9">
        <f t="shared" si="284"/>
        <v>44870</v>
      </c>
      <c r="O1668" s="9">
        <f t="shared" si="285"/>
        <v>16</v>
      </c>
      <c r="P1668" s="7">
        <v>13.1</v>
      </c>
      <c r="Q1668" s="7">
        <v>9.06</v>
      </c>
      <c r="R1668" s="9">
        <v>1</v>
      </c>
      <c r="S1668" s="9">
        <v>0</v>
      </c>
      <c r="T1668" s="9">
        <v>1</v>
      </c>
      <c r="U1668" s="9">
        <v>0</v>
      </c>
      <c r="V1668" s="9">
        <v>0</v>
      </c>
      <c r="W1668" s="25">
        <v>0</v>
      </c>
      <c r="X1668" s="9">
        <v>0</v>
      </c>
      <c r="Y1668" s="9">
        <v>0</v>
      </c>
      <c r="Z1668" s="25">
        <v>1</v>
      </c>
      <c r="AA1668" s="9">
        <v>0</v>
      </c>
      <c r="AB1668" s="25">
        <v>1</v>
      </c>
      <c r="AC1668" s="17">
        <v>1980</v>
      </c>
      <c r="AD1668" s="27">
        <f t="shared" ref="AD1668:AE1683" si="287">1*(1-$AG1668)/4</f>
        <v>0.19</v>
      </c>
      <c r="AE1668" s="27">
        <f t="shared" si="287"/>
        <v>0.19</v>
      </c>
      <c r="AF1668" s="27">
        <f t="shared" ref="AF1668:AF1683" si="288">2*(1-$AG1668)/4</f>
        <v>0.38</v>
      </c>
      <c r="AG1668" s="34">
        <v>0.24</v>
      </c>
      <c r="AH1668" s="33" t="s">
        <v>87</v>
      </c>
      <c r="AI1668" s="15" t="s">
        <v>87</v>
      </c>
      <c r="AJ1668" s="27">
        <v>0.52</v>
      </c>
      <c r="AK1668" s="31">
        <v>0.48</v>
      </c>
      <c r="AL1668" s="30" t="s">
        <v>87</v>
      </c>
      <c r="AM1668" s="31" t="s">
        <v>87</v>
      </c>
      <c r="AN1668">
        <v>0</v>
      </c>
      <c r="AO1668" s="15">
        <v>1</v>
      </c>
      <c r="AP1668" t="s">
        <v>87</v>
      </c>
      <c r="AQ1668" s="15" t="s">
        <v>87</v>
      </c>
      <c r="AR1668" s="15" t="s">
        <v>129</v>
      </c>
      <c r="AS1668">
        <v>1</v>
      </c>
      <c r="AT1668">
        <v>0</v>
      </c>
      <c r="AU1668">
        <v>0</v>
      </c>
      <c r="AV1668">
        <v>0</v>
      </c>
      <c r="AW1668">
        <v>0</v>
      </c>
      <c r="AX1668">
        <v>0</v>
      </c>
      <c r="AY1668" s="15">
        <v>0</v>
      </c>
      <c r="AZ1668">
        <v>1</v>
      </c>
      <c r="BA1668">
        <v>0</v>
      </c>
      <c r="BB1668" s="15">
        <v>0</v>
      </c>
      <c r="BC1668">
        <v>19291</v>
      </c>
      <c r="BD1668">
        <v>1766</v>
      </c>
      <c r="BE1668" s="21">
        <v>0.91900000000000004</v>
      </c>
      <c r="BF1668" s="21">
        <f t="shared" si="283"/>
        <v>28.16</v>
      </c>
      <c r="BG1668">
        <v>1</v>
      </c>
      <c r="BH1668">
        <v>0</v>
      </c>
      <c r="BI1668">
        <v>0</v>
      </c>
      <c r="BJ1668">
        <v>0</v>
      </c>
      <c r="BK1668">
        <v>0</v>
      </c>
      <c r="BL1668" s="15">
        <v>0</v>
      </c>
      <c r="BM1668">
        <v>0</v>
      </c>
      <c r="BN1668">
        <v>1</v>
      </c>
      <c r="BO1668">
        <v>0</v>
      </c>
      <c r="BP1668" s="15">
        <v>0</v>
      </c>
      <c r="BQ1668">
        <v>0</v>
      </c>
      <c r="BR1668">
        <v>0</v>
      </c>
      <c r="BS1668" s="15">
        <v>0</v>
      </c>
      <c r="BT1668">
        <v>0</v>
      </c>
      <c r="BU1668">
        <v>0</v>
      </c>
      <c r="BV1668">
        <v>1</v>
      </c>
      <c r="BW1668">
        <v>1</v>
      </c>
      <c r="BX1668">
        <v>1</v>
      </c>
      <c r="BY1668">
        <v>0</v>
      </c>
      <c r="BZ1668">
        <v>1</v>
      </c>
      <c r="CA1668">
        <v>0</v>
      </c>
      <c r="CB1668">
        <v>0</v>
      </c>
      <c r="CC1668">
        <v>0</v>
      </c>
      <c r="CD1668">
        <v>0</v>
      </c>
      <c r="CE1668" s="15">
        <v>0</v>
      </c>
      <c r="CF1668">
        <v>3.0070000000000001</v>
      </c>
      <c r="CG1668">
        <v>1830</v>
      </c>
      <c r="CH1668">
        <v>1</v>
      </c>
      <c r="CI1668">
        <v>0</v>
      </c>
      <c r="CJ1668">
        <v>25</v>
      </c>
      <c r="CK1668" s="28" t="s">
        <v>80</v>
      </c>
    </row>
    <row r="1669" spans="1:89" x14ac:dyDescent="0.35">
      <c r="A1669">
        <v>1668</v>
      </c>
      <c r="B1669">
        <v>107</v>
      </c>
      <c r="C1669" s="21" t="s">
        <v>276</v>
      </c>
      <c r="D1669" s="11">
        <v>9</v>
      </c>
      <c r="E1669" s="12">
        <v>1</v>
      </c>
      <c r="F1669" s="7">
        <f t="shared" si="286"/>
        <v>9</v>
      </c>
      <c r="G1669" s="8">
        <v>1</v>
      </c>
      <c r="H1669" s="9">
        <v>0</v>
      </c>
      <c r="I1669" s="9">
        <v>0</v>
      </c>
      <c r="J1669" s="9">
        <v>0</v>
      </c>
      <c r="K1669" s="9">
        <v>0</v>
      </c>
      <c r="L1669" s="8">
        <v>44891</v>
      </c>
      <c r="M1669" s="9">
        <v>20</v>
      </c>
      <c r="N1669" s="9">
        <f t="shared" si="284"/>
        <v>44870</v>
      </c>
      <c r="O1669" s="9">
        <f t="shared" si="285"/>
        <v>16</v>
      </c>
      <c r="P1669" s="7">
        <v>13.1</v>
      </c>
      <c r="Q1669" s="7">
        <v>9.06</v>
      </c>
      <c r="R1669" s="9">
        <v>1</v>
      </c>
      <c r="S1669" s="9">
        <v>0</v>
      </c>
      <c r="T1669" s="9">
        <v>1</v>
      </c>
      <c r="U1669" s="9">
        <v>0</v>
      </c>
      <c r="V1669" s="9">
        <v>0</v>
      </c>
      <c r="W1669" s="25">
        <v>0</v>
      </c>
      <c r="X1669" s="9">
        <v>0</v>
      </c>
      <c r="Y1669" s="9">
        <v>0</v>
      </c>
      <c r="Z1669" s="25">
        <v>1</v>
      </c>
      <c r="AA1669" s="9">
        <v>0</v>
      </c>
      <c r="AB1669" s="25">
        <v>1</v>
      </c>
      <c r="AC1669" s="17">
        <v>1990</v>
      </c>
      <c r="AD1669" s="27">
        <f t="shared" si="287"/>
        <v>0.19</v>
      </c>
      <c r="AE1669" s="27">
        <f t="shared" si="287"/>
        <v>0.19</v>
      </c>
      <c r="AF1669" s="27">
        <f t="shared" si="288"/>
        <v>0.38</v>
      </c>
      <c r="AG1669" s="34">
        <v>0.24</v>
      </c>
      <c r="AH1669" s="33" t="s">
        <v>87</v>
      </c>
      <c r="AI1669" s="15" t="s">
        <v>87</v>
      </c>
      <c r="AJ1669" s="27">
        <v>0.52</v>
      </c>
      <c r="AK1669" s="31">
        <v>0.48</v>
      </c>
      <c r="AL1669" s="30" t="s">
        <v>87</v>
      </c>
      <c r="AM1669" s="31" t="s">
        <v>87</v>
      </c>
      <c r="AN1669">
        <v>0</v>
      </c>
      <c r="AO1669" s="15">
        <v>1</v>
      </c>
      <c r="AP1669" t="s">
        <v>87</v>
      </c>
      <c r="AQ1669" s="15" t="s">
        <v>87</v>
      </c>
      <c r="AR1669" s="15" t="s">
        <v>129</v>
      </c>
      <c r="AS1669">
        <v>1</v>
      </c>
      <c r="AT1669">
        <v>0</v>
      </c>
      <c r="AU1669">
        <v>0</v>
      </c>
      <c r="AV1669">
        <v>0</v>
      </c>
      <c r="AW1669">
        <v>0</v>
      </c>
      <c r="AX1669">
        <v>0</v>
      </c>
      <c r="AY1669" s="15">
        <v>0</v>
      </c>
      <c r="AZ1669">
        <v>1</v>
      </c>
      <c r="BA1669">
        <v>0</v>
      </c>
      <c r="BB1669" s="15">
        <v>0</v>
      </c>
      <c r="BC1669">
        <v>24883</v>
      </c>
      <c r="BD1669">
        <v>1325</v>
      </c>
      <c r="BE1669" s="21">
        <v>0.92100000000000004</v>
      </c>
      <c r="BF1669" s="21">
        <f t="shared" si="283"/>
        <v>28.16</v>
      </c>
      <c r="BG1669">
        <v>1</v>
      </c>
      <c r="BH1669">
        <v>0</v>
      </c>
      <c r="BI1669">
        <v>0</v>
      </c>
      <c r="BJ1669">
        <v>0</v>
      </c>
      <c r="BK1669">
        <v>0</v>
      </c>
      <c r="BL1669" s="15">
        <v>0</v>
      </c>
      <c r="BM1669">
        <v>0</v>
      </c>
      <c r="BN1669">
        <v>1</v>
      </c>
      <c r="BO1669">
        <v>0</v>
      </c>
      <c r="BP1669" s="15">
        <v>0</v>
      </c>
      <c r="BQ1669">
        <v>0</v>
      </c>
      <c r="BR1669">
        <v>0</v>
      </c>
      <c r="BS1669" s="15">
        <v>0</v>
      </c>
      <c r="BT1669">
        <v>0</v>
      </c>
      <c r="BU1669">
        <v>0</v>
      </c>
      <c r="BV1669">
        <v>1</v>
      </c>
      <c r="BW1669">
        <v>1</v>
      </c>
      <c r="BX1669">
        <v>1</v>
      </c>
      <c r="BY1669">
        <v>0</v>
      </c>
      <c r="BZ1669">
        <v>1</v>
      </c>
      <c r="CA1669">
        <v>0</v>
      </c>
      <c r="CB1669">
        <v>0</v>
      </c>
      <c r="CC1669">
        <v>0</v>
      </c>
      <c r="CD1669">
        <v>0</v>
      </c>
      <c r="CE1669" s="15">
        <v>0</v>
      </c>
      <c r="CF1669">
        <v>3.0070000000000001</v>
      </c>
      <c r="CG1669">
        <v>1830</v>
      </c>
      <c r="CH1669">
        <v>1</v>
      </c>
      <c r="CI1669">
        <v>0</v>
      </c>
      <c r="CJ1669">
        <v>25</v>
      </c>
      <c r="CK1669" s="28" t="s">
        <v>80</v>
      </c>
    </row>
    <row r="1670" spans="1:89" x14ac:dyDescent="0.35">
      <c r="A1670">
        <v>1669</v>
      </c>
      <c r="B1670">
        <v>107</v>
      </c>
      <c r="C1670" s="21" t="s">
        <v>276</v>
      </c>
      <c r="D1670" s="11">
        <v>7</v>
      </c>
      <c r="E1670" s="12">
        <v>1</v>
      </c>
      <c r="F1670" s="7">
        <f t="shared" si="286"/>
        <v>7</v>
      </c>
      <c r="G1670" s="8">
        <v>1</v>
      </c>
      <c r="H1670" s="9">
        <v>0</v>
      </c>
      <c r="I1670" s="9">
        <v>0</v>
      </c>
      <c r="J1670" s="9">
        <v>0</v>
      </c>
      <c r="K1670" s="9">
        <v>0</v>
      </c>
      <c r="L1670" s="8">
        <v>44891</v>
      </c>
      <c r="M1670" s="9">
        <v>20</v>
      </c>
      <c r="N1670" s="9">
        <f t="shared" si="284"/>
        <v>44870</v>
      </c>
      <c r="O1670" s="9">
        <f t="shared" si="285"/>
        <v>16</v>
      </c>
      <c r="P1670" s="7">
        <v>13.1</v>
      </c>
      <c r="Q1670" s="7">
        <v>9.06</v>
      </c>
      <c r="R1670" s="9">
        <v>1</v>
      </c>
      <c r="S1670" s="9">
        <v>0</v>
      </c>
      <c r="T1670" s="9">
        <v>1</v>
      </c>
      <c r="U1670" s="9">
        <v>0</v>
      </c>
      <c r="V1670" s="9">
        <v>0</v>
      </c>
      <c r="W1670" s="25">
        <v>0</v>
      </c>
      <c r="X1670" s="9">
        <v>0</v>
      </c>
      <c r="Y1670" s="9">
        <v>0</v>
      </c>
      <c r="Z1670" s="25">
        <v>1</v>
      </c>
      <c r="AA1670" s="9">
        <v>0</v>
      </c>
      <c r="AB1670" s="25">
        <v>1</v>
      </c>
      <c r="AC1670" s="17">
        <v>1980</v>
      </c>
      <c r="AD1670" s="27">
        <f t="shared" si="287"/>
        <v>0.19</v>
      </c>
      <c r="AE1670" s="27">
        <f t="shared" si="287"/>
        <v>0.19</v>
      </c>
      <c r="AF1670" s="27">
        <f t="shared" si="288"/>
        <v>0.38</v>
      </c>
      <c r="AG1670" s="34">
        <v>0.24</v>
      </c>
      <c r="AH1670" s="33" t="s">
        <v>87</v>
      </c>
      <c r="AI1670" s="15" t="s">
        <v>87</v>
      </c>
      <c r="AJ1670" s="27">
        <v>0.52</v>
      </c>
      <c r="AK1670" s="31">
        <v>0.48</v>
      </c>
      <c r="AL1670" s="30" t="s">
        <v>87</v>
      </c>
      <c r="AM1670" s="31" t="s">
        <v>87</v>
      </c>
      <c r="AN1670">
        <v>0</v>
      </c>
      <c r="AO1670" s="15">
        <v>1</v>
      </c>
      <c r="AP1670" t="s">
        <v>87</v>
      </c>
      <c r="AQ1670" s="15" t="s">
        <v>87</v>
      </c>
      <c r="AR1670" s="15" t="s">
        <v>129</v>
      </c>
      <c r="AS1670">
        <v>1</v>
      </c>
      <c r="AT1670">
        <v>0</v>
      </c>
      <c r="AU1670">
        <v>0</v>
      </c>
      <c r="AV1670">
        <v>0</v>
      </c>
      <c r="AW1670">
        <v>0</v>
      </c>
      <c r="AX1670">
        <v>0</v>
      </c>
      <c r="AY1670" s="15">
        <v>0</v>
      </c>
      <c r="AZ1670">
        <v>1</v>
      </c>
      <c r="BA1670">
        <v>0</v>
      </c>
      <c r="BB1670" s="15">
        <v>0</v>
      </c>
      <c r="BC1670">
        <v>19291</v>
      </c>
      <c r="BD1670">
        <v>1766</v>
      </c>
      <c r="BE1670" s="21">
        <v>0.91900000000000004</v>
      </c>
      <c r="BF1670" s="21">
        <f t="shared" si="283"/>
        <v>28.16</v>
      </c>
      <c r="BG1670">
        <v>1</v>
      </c>
      <c r="BH1670">
        <v>0</v>
      </c>
      <c r="BI1670">
        <v>0</v>
      </c>
      <c r="BJ1670">
        <v>0</v>
      </c>
      <c r="BK1670">
        <v>0</v>
      </c>
      <c r="BL1670" s="15">
        <v>0</v>
      </c>
      <c r="BM1670">
        <v>0</v>
      </c>
      <c r="BN1670">
        <v>1</v>
      </c>
      <c r="BO1670">
        <v>0</v>
      </c>
      <c r="BP1670" s="15">
        <v>0</v>
      </c>
      <c r="BQ1670">
        <v>0</v>
      </c>
      <c r="BR1670">
        <v>0</v>
      </c>
      <c r="BS1670" s="15">
        <v>0</v>
      </c>
      <c r="BT1670">
        <v>0</v>
      </c>
      <c r="BU1670">
        <v>0</v>
      </c>
      <c r="BV1670">
        <v>1</v>
      </c>
      <c r="BW1670">
        <v>1</v>
      </c>
      <c r="BX1670">
        <v>1</v>
      </c>
      <c r="BY1670">
        <v>0</v>
      </c>
      <c r="BZ1670">
        <v>1</v>
      </c>
      <c r="CA1670">
        <v>0</v>
      </c>
      <c r="CB1670">
        <v>0</v>
      </c>
      <c r="CC1670">
        <v>0</v>
      </c>
      <c r="CD1670">
        <v>0</v>
      </c>
      <c r="CE1670" s="15">
        <v>0</v>
      </c>
      <c r="CF1670">
        <v>3.0070000000000001</v>
      </c>
      <c r="CG1670">
        <v>1830</v>
      </c>
      <c r="CH1670">
        <v>1</v>
      </c>
      <c r="CI1670">
        <v>0</v>
      </c>
      <c r="CJ1670">
        <v>25</v>
      </c>
      <c r="CK1670" s="28" t="s">
        <v>80</v>
      </c>
    </row>
    <row r="1671" spans="1:89" x14ac:dyDescent="0.35">
      <c r="A1671">
        <v>1670</v>
      </c>
      <c r="B1671">
        <v>107</v>
      </c>
      <c r="C1671" s="21" t="s">
        <v>276</v>
      </c>
      <c r="D1671" s="11">
        <v>9</v>
      </c>
      <c r="E1671" s="12">
        <v>0.9</v>
      </c>
      <c r="F1671" s="7">
        <f t="shared" si="286"/>
        <v>10</v>
      </c>
      <c r="G1671" s="8">
        <v>1</v>
      </c>
      <c r="H1671" s="9">
        <v>0</v>
      </c>
      <c r="I1671" s="9">
        <v>0</v>
      </c>
      <c r="J1671" s="9">
        <v>0</v>
      </c>
      <c r="K1671" s="9">
        <v>0</v>
      </c>
      <c r="L1671" s="8">
        <v>44891</v>
      </c>
      <c r="M1671" s="9">
        <v>20</v>
      </c>
      <c r="N1671" s="9">
        <f t="shared" si="284"/>
        <v>44870</v>
      </c>
      <c r="O1671" s="9">
        <f t="shared" si="285"/>
        <v>16</v>
      </c>
      <c r="P1671" s="7">
        <v>13.1</v>
      </c>
      <c r="Q1671" s="7">
        <v>9.06</v>
      </c>
      <c r="R1671" s="9">
        <v>1</v>
      </c>
      <c r="S1671" s="9">
        <v>0</v>
      </c>
      <c r="T1671" s="9">
        <v>1</v>
      </c>
      <c r="U1671" s="9">
        <v>0</v>
      </c>
      <c r="V1671" s="9">
        <v>0</v>
      </c>
      <c r="W1671" s="25">
        <v>0</v>
      </c>
      <c r="X1671" s="9">
        <v>0</v>
      </c>
      <c r="Y1671" s="9">
        <v>0</v>
      </c>
      <c r="Z1671" s="25">
        <v>1</v>
      </c>
      <c r="AA1671" s="9">
        <v>0</v>
      </c>
      <c r="AB1671" s="25">
        <v>1</v>
      </c>
      <c r="AC1671" s="17">
        <v>1990</v>
      </c>
      <c r="AD1671" s="27">
        <f t="shared" si="287"/>
        <v>0.19</v>
      </c>
      <c r="AE1671" s="27">
        <f t="shared" si="287"/>
        <v>0.19</v>
      </c>
      <c r="AF1671" s="27">
        <f t="shared" si="288"/>
        <v>0.38</v>
      </c>
      <c r="AG1671" s="34">
        <v>0.24</v>
      </c>
      <c r="AH1671" s="33" t="s">
        <v>87</v>
      </c>
      <c r="AI1671" s="15" t="s">
        <v>87</v>
      </c>
      <c r="AJ1671" s="27">
        <v>0.52</v>
      </c>
      <c r="AK1671" s="31">
        <v>0.48</v>
      </c>
      <c r="AL1671" s="30" t="s">
        <v>87</v>
      </c>
      <c r="AM1671" s="31" t="s">
        <v>87</v>
      </c>
      <c r="AN1671">
        <v>0</v>
      </c>
      <c r="AO1671" s="15">
        <v>1</v>
      </c>
      <c r="AP1671" t="s">
        <v>87</v>
      </c>
      <c r="AQ1671" s="15" t="s">
        <v>87</v>
      </c>
      <c r="AR1671" s="15" t="s">
        <v>129</v>
      </c>
      <c r="AS1671">
        <v>1</v>
      </c>
      <c r="AT1671">
        <v>0</v>
      </c>
      <c r="AU1671">
        <v>0</v>
      </c>
      <c r="AV1671">
        <v>0</v>
      </c>
      <c r="AW1671">
        <v>0</v>
      </c>
      <c r="AX1671">
        <v>0</v>
      </c>
      <c r="AY1671" s="15">
        <v>0</v>
      </c>
      <c r="AZ1671">
        <v>1</v>
      </c>
      <c r="BA1671">
        <v>0</v>
      </c>
      <c r="BB1671" s="15">
        <v>0</v>
      </c>
      <c r="BC1671">
        <v>24883</v>
      </c>
      <c r="BD1671">
        <v>1325</v>
      </c>
      <c r="BE1671" s="21">
        <v>0.92100000000000004</v>
      </c>
      <c r="BF1671" s="21">
        <f t="shared" si="283"/>
        <v>28.16</v>
      </c>
      <c r="BG1671">
        <v>1</v>
      </c>
      <c r="BH1671">
        <v>0</v>
      </c>
      <c r="BI1671">
        <v>0</v>
      </c>
      <c r="BJ1671">
        <v>0</v>
      </c>
      <c r="BK1671">
        <v>0</v>
      </c>
      <c r="BL1671" s="15">
        <v>0</v>
      </c>
      <c r="BM1671">
        <v>0</v>
      </c>
      <c r="BN1671">
        <v>1</v>
      </c>
      <c r="BO1671">
        <v>0</v>
      </c>
      <c r="BP1671" s="15">
        <v>0</v>
      </c>
      <c r="BQ1671">
        <v>0</v>
      </c>
      <c r="BR1671">
        <v>0</v>
      </c>
      <c r="BS1671" s="15">
        <v>0</v>
      </c>
      <c r="BT1671">
        <v>0</v>
      </c>
      <c r="BU1671">
        <v>0</v>
      </c>
      <c r="BV1671">
        <v>1</v>
      </c>
      <c r="BW1671">
        <v>1</v>
      </c>
      <c r="BX1671">
        <v>1</v>
      </c>
      <c r="BY1671">
        <v>0</v>
      </c>
      <c r="BZ1671">
        <v>1</v>
      </c>
      <c r="CA1671">
        <v>0</v>
      </c>
      <c r="CB1671">
        <v>0</v>
      </c>
      <c r="CC1671">
        <v>0</v>
      </c>
      <c r="CD1671">
        <v>0</v>
      </c>
      <c r="CE1671" s="15">
        <v>0</v>
      </c>
      <c r="CF1671">
        <v>3.0070000000000001</v>
      </c>
      <c r="CG1671">
        <v>1830</v>
      </c>
      <c r="CH1671">
        <v>1</v>
      </c>
      <c r="CI1671">
        <v>0</v>
      </c>
      <c r="CJ1671">
        <v>25</v>
      </c>
      <c r="CK1671" s="28" t="s">
        <v>80</v>
      </c>
    </row>
    <row r="1672" spans="1:89" x14ac:dyDescent="0.35">
      <c r="A1672">
        <v>1671</v>
      </c>
      <c r="B1672">
        <v>107</v>
      </c>
      <c r="C1672" s="21" t="s">
        <v>276</v>
      </c>
      <c r="D1672" s="11">
        <v>-1</v>
      </c>
      <c r="E1672" s="12">
        <v>3</v>
      </c>
      <c r="F1672" s="7">
        <f t="shared" si="286"/>
        <v>-0.33333333333333331</v>
      </c>
      <c r="G1672" s="8">
        <v>1</v>
      </c>
      <c r="H1672" s="9">
        <v>0</v>
      </c>
      <c r="I1672" s="9">
        <v>0</v>
      </c>
      <c r="J1672" s="9">
        <v>0</v>
      </c>
      <c r="K1672" s="9">
        <v>0</v>
      </c>
      <c r="L1672" s="8">
        <v>44891</v>
      </c>
      <c r="M1672" s="9">
        <v>17</v>
      </c>
      <c r="N1672" s="9">
        <f t="shared" si="284"/>
        <v>44873</v>
      </c>
      <c r="O1672" s="9">
        <f t="shared" si="285"/>
        <v>16</v>
      </c>
      <c r="P1672" s="7">
        <v>13.1</v>
      </c>
      <c r="Q1672" s="7">
        <v>9.06</v>
      </c>
      <c r="R1672" s="9">
        <v>1</v>
      </c>
      <c r="S1672" s="9">
        <v>0</v>
      </c>
      <c r="T1672" s="9">
        <v>1</v>
      </c>
      <c r="U1672" s="9">
        <v>0</v>
      </c>
      <c r="V1672" s="9">
        <v>0</v>
      </c>
      <c r="W1672" s="25">
        <v>0</v>
      </c>
      <c r="X1672" s="9">
        <v>0</v>
      </c>
      <c r="Y1672" s="9">
        <v>0</v>
      </c>
      <c r="Z1672" s="25">
        <v>1</v>
      </c>
      <c r="AA1672" s="9">
        <v>0</v>
      </c>
      <c r="AB1672" s="25">
        <v>1</v>
      </c>
      <c r="AC1672" s="17">
        <v>1980</v>
      </c>
      <c r="AD1672" s="27">
        <f t="shared" si="287"/>
        <v>0.19</v>
      </c>
      <c r="AE1672" s="27">
        <f t="shared" si="287"/>
        <v>0.19</v>
      </c>
      <c r="AF1672" s="27">
        <f t="shared" si="288"/>
        <v>0.38</v>
      </c>
      <c r="AG1672" s="34">
        <v>0.24</v>
      </c>
      <c r="AH1672" s="33" t="s">
        <v>87</v>
      </c>
      <c r="AI1672" s="15" t="s">
        <v>87</v>
      </c>
      <c r="AJ1672" s="27">
        <v>0.52</v>
      </c>
      <c r="AK1672" s="31">
        <v>0.48</v>
      </c>
      <c r="AL1672" s="30" t="s">
        <v>87</v>
      </c>
      <c r="AM1672" s="31" t="s">
        <v>87</v>
      </c>
      <c r="AN1672">
        <v>0</v>
      </c>
      <c r="AO1672" s="15">
        <v>1</v>
      </c>
      <c r="AP1672" t="s">
        <v>87</v>
      </c>
      <c r="AQ1672" s="15" t="s">
        <v>87</v>
      </c>
      <c r="AR1672" s="15" t="s">
        <v>129</v>
      </c>
      <c r="AS1672">
        <v>1</v>
      </c>
      <c r="AT1672">
        <v>0</v>
      </c>
      <c r="AU1672">
        <v>0</v>
      </c>
      <c r="AV1672">
        <v>0</v>
      </c>
      <c r="AW1672">
        <v>0</v>
      </c>
      <c r="AX1672">
        <v>0</v>
      </c>
      <c r="AY1672" s="15">
        <v>0</v>
      </c>
      <c r="AZ1672">
        <v>1</v>
      </c>
      <c r="BA1672">
        <v>0</v>
      </c>
      <c r="BB1672" s="15">
        <v>0</v>
      </c>
      <c r="BC1672">
        <v>19291</v>
      </c>
      <c r="BD1672">
        <v>1766</v>
      </c>
      <c r="BE1672" s="21">
        <v>0.91900000000000004</v>
      </c>
      <c r="BF1672" s="21">
        <f t="shared" si="283"/>
        <v>28.16</v>
      </c>
      <c r="BG1672">
        <v>1</v>
      </c>
      <c r="BH1672">
        <v>0</v>
      </c>
      <c r="BI1672">
        <v>0</v>
      </c>
      <c r="BJ1672">
        <v>0</v>
      </c>
      <c r="BK1672">
        <v>0</v>
      </c>
      <c r="BL1672" s="15">
        <v>0</v>
      </c>
      <c r="BM1672">
        <v>0</v>
      </c>
      <c r="BN1672">
        <v>1</v>
      </c>
      <c r="BO1672">
        <v>0</v>
      </c>
      <c r="BP1672" s="15">
        <v>0</v>
      </c>
      <c r="BQ1672">
        <v>0</v>
      </c>
      <c r="BR1672">
        <v>0</v>
      </c>
      <c r="BS1672" s="15">
        <v>0</v>
      </c>
      <c r="BT1672">
        <v>0</v>
      </c>
      <c r="BU1672">
        <v>0</v>
      </c>
      <c r="BV1672">
        <v>1</v>
      </c>
      <c r="BW1672">
        <v>1</v>
      </c>
      <c r="BX1672">
        <v>0</v>
      </c>
      <c r="BY1672">
        <v>0</v>
      </c>
      <c r="BZ1672">
        <v>0</v>
      </c>
      <c r="CA1672">
        <v>0</v>
      </c>
      <c r="CB1672">
        <v>0</v>
      </c>
      <c r="CC1672">
        <v>0</v>
      </c>
      <c r="CD1672">
        <v>0</v>
      </c>
      <c r="CE1672" s="15">
        <v>0</v>
      </c>
      <c r="CF1672">
        <v>3.0070000000000001</v>
      </c>
      <c r="CG1672">
        <v>1830</v>
      </c>
      <c r="CH1672">
        <v>1</v>
      </c>
      <c r="CI1672">
        <v>0</v>
      </c>
      <c r="CJ1672">
        <v>25</v>
      </c>
      <c r="CK1672" s="28" t="s">
        <v>80</v>
      </c>
    </row>
    <row r="1673" spans="1:89" x14ac:dyDescent="0.35">
      <c r="A1673">
        <v>1672</v>
      </c>
      <c r="B1673">
        <v>107</v>
      </c>
      <c r="C1673" s="21" t="s">
        <v>276</v>
      </c>
      <c r="D1673" s="11">
        <v>1</v>
      </c>
      <c r="E1673" s="12">
        <v>2</v>
      </c>
      <c r="F1673" s="7">
        <f t="shared" si="286"/>
        <v>0.5</v>
      </c>
      <c r="G1673" s="8">
        <v>1</v>
      </c>
      <c r="H1673" s="9">
        <v>0</v>
      </c>
      <c r="I1673" s="9">
        <v>0</v>
      </c>
      <c r="J1673" s="9">
        <v>0</v>
      </c>
      <c r="K1673" s="9">
        <v>0</v>
      </c>
      <c r="L1673" s="8">
        <v>44891</v>
      </c>
      <c r="M1673" s="9">
        <v>17</v>
      </c>
      <c r="N1673" s="9">
        <f t="shared" si="284"/>
        <v>44873</v>
      </c>
      <c r="O1673" s="9">
        <f t="shared" si="285"/>
        <v>16</v>
      </c>
      <c r="P1673" s="7">
        <v>13.1</v>
      </c>
      <c r="Q1673" s="7">
        <v>9.06</v>
      </c>
      <c r="R1673" s="9">
        <v>1</v>
      </c>
      <c r="S1673" s="9">
        <v>0</v>
      </c>
      <c r="T1673" s="9">
        <v>1</v>
      </c>
      <c r="U1673" s="9">
        <v>0</v>
      </c>
      <c r="V1673" s="9">
        <v>0</v>
      </c>
      <c r="W1673" s="25">
        <v>0</v>
      </c>
      <c r="X1673" s="9">
        <v>0</v>
      </c>
      <c r="Y1673" s="9">
        <v>0</v>
      </c>
      <c r="Z1673" s="25">
        <v>1</v>
      </c>
      <c r="AA1673" s="9">
        <v>0</v>
      </c>
      <c r="AB1673" s="25">
        <v>1</v>
      </c>
      <c r="AC1673" s="17">
        <v>1990</v>
      </c>
      <c r="AD1673" s="27">
        <f t="shared" si="287"/>
        <v>0.19</v>
      </c>
      <c r="AE1673" s="27">
        <f t="shared" si="287"/>
        <v>0.19</v>
      </c>
      <c r="AF1673" s="27">
        <f t="shared" si="288"/>
        <v>0.38</v>
      </c>
      <c r="AG1673" s="34">
        <v>0.24</v>
      </c>
      <c r="AH1673" s="33" t="s">
        <v>87</v>
      </c>
      <c r="AI1673" s="15" t="s">
        <v>87</v>
      </c>
      <c r="AJ1673" s="27">
        <v>0.52</v>
      </c>
      <c r="AK1673" s="31">
        <v>0.48</v>
      </c>
      <c r="AL1673" s="30" t="s">
        <v>87</v>
      </c>
      <c r="AM1673" s="31" t="s">
        <v>87</v>
      </c>
      <c r="AN1673">
        <v>0</v>
      </c>
      <c r="AO1673" s="15">
        <v>1</v>
      </c>
      <c r="AP1673" t="s">
        <v>87</v>
      </c>
      <c r="AQ1673" s="15" t="s">
        <v>87</v>
      </c>
      <c r="AR1673" s="15" t="s">
        <v>129</v>
      </c>
      <c r="AS1673">
        <v>1</v>
      </c>
      <c r="AT1673">
        <v>0</v>
      </c>
      <c r="AU1673">
        <v>0</v>
      </c>
      <c r="AV1673">
        <v>0</v>
      </c>
      <c r="AW1673">
        <v>0</v>
      </c>
      <c r="AX1673">
        <v>0</v>
      </c>
      <c r="AY1673" s="15">
        <v>0</v>
      </c>
      <c r="AZ1673">
        <v>1</v>
      </c>
      <c r="BA1673">
        <v>0</v>
      </c>
      <c r="BB1673" s="15">
        <v>0</v>
      </c>
      <c r="BC1673">
        <v>24883</v>
      </c>
      <c r="BD1673">
        <v>1325</v>
      </c>
      <c r="BE1673" s="21">
        <v>0.92100000000000004</v>
      </c>
      <c r="BF1673" s="21">
        <f t="shared" si="283"/>
        <v>28.16</v>
      </c>
      <c r="BG1673">
        <v>1</v>
      </c>
      <c r="BH1673">
        <v>0</v>
      </c>
      <c r="BI1673">
        <v>0</v>
      </c>
      <c r="BJ1673">
        <v>0</v>
      </c>
      <c r="BK1673">
        <v>0</v>
      </c>
      <c r="BL1673" s="15">
        <v>0</v>
      </c>
      <c r="BM1673">
        <v>0</v>
      </c>
      <c r="BN1673">
        <v>1</v>
      </c>
      <c r="BO1673">
        <v>0</v>
      </c>
      <c r="BP1673" s="15">
        <v>0</v>
      </c>
      <c r="BQ1673">
        <v>0</v>
      </c>
      <c r="BR1673">
        <v>0</v>
      </c>
      <c r="BS1673" s="15">
        <v>0</v>
      </c>
      <c r="BT1673">
        <v>0</v>
      </c>
      <c r="BU1673">
        <v>0</v>
      </c>
      <c r="BV1673">
        <v>1</v>
      </c>
      <c r="BW1673">
        <v>1</v>
      </c>
      <c r="BX1673">
        <v>0</v>
      </c>
      <c r="BY1673">
        <v>0</v>
      </c>
      <c r="BZ1673">
        <v>0</v>
      </c>
      <c r="CA1673">
        <v>0</v>
      </c>
      <c r="CB1673">
        <v>0</v>
      </c>
      <c r="CC1673">
        <v>0</v>
      </c>
      <c r="CD1673">
        <v>0</v>
      </c>
      <c r="CE1673" s="15">
        <v>0</v>
      </c>
      <c r="CF1673">
        <v>3.0070000000000001</v>
      </c>
      <c r="CG1673">
        <v>1830</v>
      </c>
      <c r="CH1673">
        <v>1</v>
      </c>
      <c r="CI1673">
        <v>0</v>
      </c>
      <c r="CJ1673">
        <v>25</v>
      </c>
      <c r="CK1673" s="28" t="s">
        <v>80</v>
      </c>
    </row>
    <row r="1674" spans="1:89" x14ac:dyDescent="0.35">
      <c r="A1674">
        <v>1673</v>
      </c>
      <c r="B1674">
        <v>107</v>
      </c>
      <c r="C1674" s="21" t="s">
        <v>276</v>
      </c>
      <c r="D1674" s="11">
        <v>-0.5</v>
      </c>
      <c r="E1674" s="12">
        <v>2</v>
      </c>
      <c r="F1674" s="7">
        <f t="shared" si="286"/>
        <v>-0.25</v>
      </c>
      <c r="G1674" s="8">
        <v>1</v>
      </c>
      <c r="H1674" s="9">
        <v>0</v>
      </c>
      <c r="I1674" s="9">
        <v>0</v>
      </c>
      <c r="J1674" s="9">
        <v>0</v>
      </c>
      <c r="K1674" s="9">
        <v>0</v>
      </c>
      <c r="L1674" s="8">
        <v>44891</v>
      </c>
      <c r="M1674" s="9">
        <v>17</v>
      </c>
      <c r="N1674" s="9">
        <f t="shared" si="284"/>
        <v>44873</v>
      </c>
      <c r="O1674" s="9">
        <f t="shared" si="285"/>
        <v>16</v>
      </c>
      <c r="P1674" s="7">
        <v>13.1</v>
      </c>
      <c r="Q1674" s="7">
        <v>9.06</v>
      </c>
      <c r="R1674" s="9">
        <v>1</v>
      </c>
      <c r="S1674" s="9">
        <v>0</v>
      </c>
      <c r="T1674" s="9">
        <v>1</v>
      </c>
      <c r="U1674" s="9">
        <v>0</v>
      </c>
      <c r="V1674" s="9">
        <v>0</v>
      </c>
      <c r="W1674" s="25">
        <v>0</v>
      </c>
      <c r="X1674" s="9">
        <v>0</v>
      </c>
      <c r="Y1674" s="9">
        <v>0</v>
      </c>
      <c r="Z1674" s="25">
        <v>1</v>
      </c>
      <c r="AA1674" s="9">
        <v>0</v>
      </c>
      <c r="AB1674" s="25">
        <v>1</v>
      </c>
      <c r="AC1674" s="17">
        <v>1980</v>
      </c>
      <c r="AD1674" s="27">
        <f t="shared" si="287"/>
        <v>0.19</v>
      </c>
      <c r="AE1674" s="27">
        <f t="shared" si="287"/>
        <v>0.19</v>
      </c>
      <c r="AF1674" s="27">
        <f t="shared" si="288"/>
        <v>0.38</v>
      </c>
      <c r="AG1674" s="34">
        <v>0.24</v>
      </c>
      <c r="AH1674" s="33" t="s">
        <v>87</v>
      </c>
      <c r="AI1674" s="15" t="s">
        <v>87</v>
      </c>
      <c r="AJ1674" s="27">
        <v>0.52</v>
      </c>
      <c r="AK1674" s="31">
        <v>0.48</v>
      </c>
      <c r="AL1674" s="30" t="s">
        <v>87</v>
      </c>
      <c r="AM1674" s="31" t="s">
        <v>87</v>
      </c>
      <c r="AN1674">
        <v>0</v>
      </c>
      <c r="AO1674" s="15">
        <v>1</v>
      </c>
      <c r="AP1674" t="s">
        <v>87</v>
      </c>
      <c r="AQ1674" s="15" t="s">
        <v>87</v>
      </c>
      <c r="AR1674" s="15" t="s">
        <v>129</v>
      </c>
      <c r="AS1674">
        <v>1</v>
      </c>
      <c r="AT1674">
        <v>0</v>
      </c>
      <c r="AU1674">
        <v>0</v>
      </c>
      <c r="AV1674">
        <v>0</v>
      </c>
      <c r="AW1674">
        <v>0</v>
      </c>
      <c r="AX1674">
        <v>0</v>
      </c>
      <c r="AY1674" s="15">
        <v>0</v>
      </c>
      <c r="AZ1674">
        <v>1</v>
      </c>
      <c r="BA1674">
        <v>0</v>
      </c>
      <c r="BB1674" s="15">
        <v>0</v>
      </c>
      <c r="BC1674">
        <v>19291</v>
      </c>
      <c r="BD1674">
        <v>1766</v>
      </c>
      <c r="BE1674" s="21">
        <v>0.91900000000000004</v>
      </c>
      <c r="BF1674" s="21">
        <f t="shared" si="283"/>
        <v>28.16</v>
      </c>
      <c r="BG1674">
        <v>1</v>
      </c>
      <c r="BH1674">
        <v>0</v>
      </c>
      <c r="BI1674">
        <v>0</v>
      </c>
      <c r="BJ1674">
        <v>0</v>
      </c>
      <c r="BK1674">
        <v>0</v>
      </c>
      <c r="BL1674" s="15">
        <v>0</v>
      </c>
      <c r="BM1674">
        <v>0</v>
      </c>
      <c r="BN1674">
        <v>1</v>
      </c>
      <c r="BO1674">
        <v>0</v>
      </c>
      <c r="BP1674" s="15">
        <v>0</v>
      </c>
      <c r="BQ1674">
        <v>0</v>
      </c>
      <c r="BR1674">
        <v>0</v>
      </c>
      <c r="BS1674" s="15">
        <v>0</v>
      </c>
      <c r="BT1674">
        <v>0</v>
      </c>
      <c r="BU1674">
        <v>0</v>
      </c>
      <c r="BV1674">
        <v>1</v>
      </c>
      <c r="BW1674">
        <v>1</v>
      </c>
      <c r="BX1674">
        <v>0</v>
      </c>
      <c r="BY1674">
        <v>0</v>
      </c>
      <c r="BZ1674">
        <v>0</v>
      </c>
      <c r="CA1674">
        <v>0</v>
      </c>
      <c r="CB1674">
        <v>0</v>
      </c>
      <c r="CC1674">
        <v>0</v>
      </c>
      <c r="CD1674">
        <v>0</v>
      </c>
      <c r="CE1674" s="15">
        <v>0</v>
      </c>
      <c r="CF1674">
        <v>3.0070000000000001</v>
      </c>
      <c r="CG1674">
        <v>1830</v>
      </c>
      <c r="CH1674">
        <v>1</v>
      </c>
      <c r="CI1674">
        <v>0</v>
      </c>
      <c r="CJ1674">
        <v>25</v>
      </c>
      <c r="CK1674" s="28" t="s">
        <v>80</v>
      </c>
    </row>
    <row r="1675" spans="1:89" x14ac:dyDescent="0.35">
      <c r="A1675">
        <v>1674</v>
      </c>
      <c r="B1675">
        <v>107</v>
      </c>
      <c r="C1675" s="21" t="s">
        <v>276</v>
      </c>
      <c r="D1675" s="11">
        <v>2</v>
      </c>
      <c r="E1675" s="12">
        <v>2</v>
      </c>
      <c r="F1675" s="7">
        <f t="shared" si="286"/>
        <v>1</v>
      </c>
      <c r="G1675" s="8">
        <v>1</v>
      </c>
      <c r="H1675" s="9">
        <v>0</v>
      </c>
      <c r="I1675" s="9">
        <v>0</v>
      </c>
      <c r="J1675" s="9">
        <v>0</v>
      </c>
      <c r="K1675" s="9">
        <v>0</v>
      </c>
      <c r="L1675" s="8">
        <v>44891</v>
      </c>
      <c r="M1675" s="9">
        <v>17</v>
      </c>
      <c r="N1675" s="9">
        <f t="shared" si="284"/>
        <v>44873</v>
      </c>
      <c r="O1675" s="9">
        <f t="shared" si="285"/>
        <v>16</v>
      </c>
      <c r="P1675" s="7">
        <v>13.1</v>
      </c>
      <c r="Q1675" s="7">
        <v>9.06</v>
      </c>
      <c r="R1675" s="9">
        <v>1</v>
      </c>
      <c r="S1675" s="9">
        <v>0</v>
      </c>
      <c r="T1675" s="9">
        <v>1</v>
      </c>
      <c r="U1675" s="9">
        <v>0</v>
      </c>
      <c r="V1675" s="9">
        <v>0</v>
      </c>
      <c r="W1675" s="25">
        <v>0</v>
      </c>
      <c r="X1675" s="9">
        <v>0</v>
      </c>
      <c r="Y1675" s="9">
        <v>0</v>
      </c>
      <c r="Z1675" s="25">
        <v>1</v>
      </c>
      <c r="AA1675" s="9">
        <v>0</v>
      </c>
      <c r="AB1675" s="25">
        <v>1</v>
      </c>
      <c r="AC1675" s="17">
        <v>1990</v>
      </c>
      <c r="AD1675" s="27">
        <f t="shared" si="287"/>
        <v>0.19</v>
      </c>
      <c r="AE1675" s="27">
        <f t="shared" si="287"/>
        <v>0.19</v>
      </c>
      <c r="AF1675" s="27">
        <f t="shared" si="288"/>
        <v>0.38</v>
      </c>
      <c r="AG1675" s="34">
        <v>0.24</v>
      </c>
      <c r="AH1675" s="33" t="s">
        <v>87</v>
      </c>
      <c r="AI1675" s="15" t="s">
        <v>87</v>
      </c>
      <c r="AJ1675" s="27">
        <v>0.52</v>
      </c>
      <c r="AK1675" s="31">
        <v>0.48</v>
      </c>
      <c r="AL1675" s="30" t="s">
        <v>87</v>
      </c>
      <c r="AM1675" s="31" t="s">
        <v>87</v>
      </c>
      <c r="AN1675">
        <v>0</v>
      </c>
      <c r="AO1675" s="15">
        <v>1</v>
      </c>
      <c r="AP1675" t="s">
        <v>87</v>
      </c>
      <c r="AQ1675" s="15" t="s">
        <v>87</v>
      </c>
      <c r="AR1675" s="15" t="s">
        <v>129</v>
      </c>
      <c r="AS1675">
        <v>1</v>
      </c>
      <c r="AT1675">
        <v>0</v>
      </c>
      <c r="AU1675">
        <v>0</v>
      </c>
      <c r="AV1675">
        <v>0</v>
      </c>
      <c r="AW1675">
        <v>0</v>
      </c>
      <c r="AX1675">
        <v>0</v>
      </c>
      <c r="AY1675" s="15">
        <v>0</v>
      </c>
      <c r="AZ1675">
        <v>1</v>
      </c>
      <c r="BA1675">
        <v>0</v>
      </c>
      <c r="BB1675" s="15">
        <v>0</v>
      </c>
      <c r="BC1675">
        <v>24883</v>
      </c>
      <c r="BD1675">
        <v>1325</v>
      </c>
      <c r="BE1675" s="21">
        <v>0.92100000000000004</v>
      </c>
      <c r="BF1675" s="21">
        <f t="shared" si="283"/>
        <v>28.16</v>
      </c>
      <c r="BG1675">
        <v>1</v>
      </c>
      <c r="BH1675">
        <v>0</v>
      </c>
      <c r="BI1675">
        <v>0</v>
      </c>
      <c r="BJ1675">
        <v>0</v>
      </c>
      <c r="BK1675">
        <v>0</v>
      </c>
      <c r="BL1675" s="15">
        <v>0</v>
      </c>
      <c r="BM1675">
        <v>0</v>
      </c>
      <c r="BN1675">
        <v>1</v>
      </c>
      <c r="BO1675">
        <v>0</v>
      </c>
      <c r="BP1675" s="15">
        <v>0</v>
      </c>
      <c r="BQ1675">
        <v>0</v>
      </c>
      <c r="BR1675">
        <v>0</v>
      </c>
      <c r="BS1675" s="15">
        <v>0</v>
      </c>
      <c r="BT1675">
        <v>0</v>
      </c>
      <c r="BU1675">
        <v>0</v>
      </c>
      <c r="BV1675">
        <v>1</v>
      </c>
      <c r="BW1675">
        <v>1</v>
      </c>
      <c r="BX1675">
        <v>0</v>
      </c>
      <c r="BY1675">
        <v>0</v>
      </c>
      <c r="BZ1675">
        <v>0</v>
      </c>
      <c r="CA1675">
        <v>0</v>
      </c>
      <c r="CB1675">
        <v>0</v>
      </c>
      <c r="CC1675">
        <v>0</v>
      </c>
      <c r="CD1675">
        <v>0</v>
      </c>
      <c r="CE1675" s="15">
        <v>0</v>
      </c>
      <c r="CF1675">
        <v>3.0070000000000001</v>
      </c>
      <c r="CG1675">
        <v>1830</v>
      </c>
      <c r="CH1675">
        <v>1</v>
      </c>
      <c r="CI1675">
        <v>0</v>
      </c>
      <c r="CJ1675">
        <v>25</v>
      </c>
      <c r="CK1675" s="28" t="s">
        <v>80</v>
      </c>
    </row>
    <row r="1676" spans="1:89" x14ac:dyDescent="0.35">
      <c r="A1676">
        <v>1675</v>
      </c>
      <c r="B1676">
        <v>107</v>
      </c>
      <c r="C1676" s="21" t="s">
        <v>276</v>
      </c>
      <c r="D1676" s="11">
        <v>-0.5</v>
      </c>
      <c r="E1676" s="12">
        <v>2</v>
      </c>
      <c r="F1676" s="7">
        <f t="shared" si="286"/>
        <v>-0.25</v>
      </c>
      <c r="G1676" s="8">
        <v>1</v>
      </c>
      <c r="H1676" s="9">
        <v>0</v>
      </c>
      <c r="I1676" s="9">
        <v>0</v>
      </c>
      <c r="J1676" s="9">
        <v>0</v>
      </c>
      <c r="K1676" s="9">
        <v>0</v>
      </c>
      <c r="L1676" s="8">
        <v>44891</v>
      </c>
      <c r="M1676" s="9">
        <v>17</v>
      </c>
      <c r="N1676" s="9">
        <f t="shared" si="284"/>
        <v>44873</v>
      </c>
      <c r="O1676" s="9">
        <f t="shared" si="285"/>
        <v>16</v>
      </c>
      <c r="P1676" s="7">
        <v>13.1</v>
      </c>
      <c r="Q1676" s="7">
        <v>9.06</v>
      </c>
      <c r="R1676" s="9">
        <v>1</v>
      </c>
      <c r="S1676" s="9">
        <v>0</v>
      </c>
      <c r="T1676" s="9">
        <v>1</v>
      </c>
      <c r="U1676" s="9">
        <v>0</v>
      </c>
      <c r="V1676" s="9">
        <v>0</v>
      </c>
      <c r="W1676" s="25">
        <v>0</v>
      </c>
      <c r="X1676" s="9">
        <v>0</v>
      </c>
      <c r="Y1676" s="9">
        <v>0</v>
      </c>
      <c r="Z1676" s="25">
        <v>1</v>
      </c>
      <c r="AA1676" s="9">
        <v>0</v>
      </c>
      <c r="AB1676" s="25">
        <v>1</v>
      </c>
      <c r="AC1676" s="17">
        <v>1980</v>
      </c>
      <c r="AD1676" s="27">
        <f t="shared" si="287"/>
        <v>0.19</v>
      </c>
      <c r="AE1676" s="27">
        <f t="shared" si="287"/>
        <v>0.19</v>
      </c>
      <c r="AF1676" s="27">
        <f t="shared" si="288"/>
        <v>0.38</v>
      </c>
      <c r="AG1676" s="34">
        <v>0.24</v>
      </c>
      <c r="AH1676" s="33" t="s">
        <v>87</v>
      </c>
      <c r="AI1676" s="15" t="s">
        <v>87</v>
      </c>
      <c r="AJ1676" s="27">
        <v>0.52</v>
      </c>
      <c r="AK1676" s="31">
        <v>0.48</v>
      </c>
      <c r="AL1676" s="30" t="s">
        <v>87</v>
      </c>
      <c r="AM1676" s="31" t="s">
        <v>87</v>
      </c>
      <c r="AN1676">
        <v>0</v>
      </c>
      <c r="AO1676" s="15">
        <v>1</v>
      </c>
      <c r="AP1676" t="s">
        <v>87</v>
      </c>
      <c r="AQ1676" s="15" t="s">
        <v>87</v>
      </c>
      <c r="AR1676" s="15" t="s">
        <v>129</v>
      </c>
      <c r="AS1676">
        <v>1</v>
      </c>
      <c r="AT1676">
        <v>0</v>
      </c>
      <c r="AU1676">
        <v>0</v>
      </c>
      <c r="AV1676">
        <v>0</v>
      </c>
      <c r="AW1676">
        <v>0</v>
      </c>
      <c r="AX1676">
        <v>0</v>
      </c>
      <c r="AY1676" s="15">
        <v>0</v>
      </c>
      <c r="AZ1676">
        <v>1</v>
      </c>
      <c r="BA1676">
        <v>0</v>
      </c>
      <c r="BB1676" s="15">
        <v>0</v>
      </c>
      <c r="BC1676">
        <v>19291</v>
      </c>
      <c r="BD1676">
        <v>1766</v>
      </c>
      <c r="BE1676" s="21">
        <v>0.91900000000000004</v>
      </c>
      <c r="BF1676" s="21">
        <f t="shared" si="283"/>
        <v>28.16</v>
      </c>
      <c r="BG1676">
        <v>1</v>
      </c>
      <c r="BH1676">
        <v>0</v>
      </c>
      <c r="BI1676">
        <v>0</v>
      </c>
      <c r="BJ1676">
        <v>0</v>
      </c>
      <c r="BK1676">
        <v>0</v>
      </c>
      <c r="BL1676" s="15">
        <v>0</v>
      </c>
      <c r="BM1676">
        <v>0</v>
      </c>
      <c r="BN1676">
        <v>1</v>
      </c>
      <c r="BO1676">
        <v>0</v>
      </c>
      <c r="BP1676" s="15">
        <v>0</v>
      </c>
      <c r="BQ1676">
        <v>0</v>
      </c>
      <c r="BR1676">
        <v>0</v>
      </c>
      <c r="BS1676" s="15">
        <v>0</v>
      </c>
      <c r="BT1676">
        <v>0</v>
      </c>
      <c r="BU1676">
        <v>0</v>
      </c>
      <c r="BV1676">
        <v>1</v>
      </c>
      <c r="BW1676">
        <v>1</v>
      </c>
      <c r="BX1676">
        <v>0</v>
      </c>
      <c r="BY1676">
        <v>0</v>
      </c>
      <c r="BZ1676">
        <v>0</v>
      </c>
      <c r="CA1676">
        <v>0</v>
      </c>
      <c r="CB1676">
        <v>0</v>
      </c>
      <c r="CC1676">
        <v>0</v>
      </c>
      <c r="CD1676">
        <v>0</v>
      </c>
      <c r="CE1676" s="15">
        <v>0</v>
      </c>
      <c r="CF1676">
        <v>3.0070000000000001</v>
      </c>
      <c r="CG1676">
        <v>1830</v>
      </c>
      <c r="CH1676">
        <v>1</v>
      </c>
      <c r="CI1676">
        <v>0</v>
      </c>
      <c r="CJ1676">
        <v>25</v>
      </c>
      <c r="CK1676" s="28" t="s">
        <v>80</v>
      </c>
    </row>
    <row r="1677" spans="1:89" x14ac:dyDescent="0.35">
      <c r="A1677">
        <v>1676</v>
      </c>
      <c r="B1677">
        <v>107</v>
      </c>
      <c r="C1677" s="21" t="s">
        <v>276</v>
      </c>
      <c r="D1677" s="11">
        <v>2</v>
      </c>
      <c r="E1677" s="12">
        <v>2</v>
      </c>
      <c r="F1677" s="7">
        <f t="shared" si="286"/>
        <v>1</v>
      </c>
      <c r="G1677" s="8">
        <v>1</v>
      </c>
      <c r="H1677" s="9">
        <v>0</v>
      </c>
      <c r="I1677" s="9">
        <v>0</v>
      </c>
      <c r="J1677" s="9">
        <v>0</v>
      </c>
      <c r="K1677" s="9">
        <v>0</v>
      </c>
      <c r="L1677" s="8">
        <v>44891</v>
      </c>
      <c r="M1677" s="9">
        <v>17</v>
      </c>
      <c r="N1677" s="9">
        <f t="shared" si="284"/>
        <v>44873</v>
      </c>
      <c r="O1677" s="9">
        <f t="shared" si="285"/>
        <v>16</v>
      </c>
      <c r="P1677" s="7">
        <v>13.1</v>
      </c>
      <c r="Q1677" s="7">
        <v>9.06</v>
      </c>
      <c r="R1677" s="9">
        <v>1</v>
      </c>
      <c r="S1677" s="9">
        <v>0</v>
      </c>
      <c r="T1677" s="9">
        <v>1</v>
      </c>
      <c r="U1677" s="9">
        <v>0</v>
      </c>
      <c r="V1677" s="9">
        <v>0</v>
      </c>
      <c r="W1677" s="25">
        <v>0</v>
      </c>
      <c r="X1677" s="9">
        <v>0</v>
      </c>
      <c r="Y1677" s="9">
        <v>0</v>
      </c>
      <c r="Z1677" s="25">
        <v>1</v>
      </c>
      <c r="AA1677" s="9">
        <v>0</v>
      </c>
      <c r="AB1677" s="25">
        <v>1</v>
      </c>
      <c r="AC1677" s="17">
        <v>1990</v>
      </c>
      <c r="AD1677" s="27">
        <f t="shared" si="287"/>
        <v>0.19</v>
      </c>
      <c r="AE1677" s="27">
        <f t="shared" si="287"/>
        <v>0.19</v>
      </c>
      <c r="AF1677" s="27">
        <f t="shared" si="288"/>
        <v>0.38</v>
      </c>
      <c r="AG1677" s="34">
        <v>0.24</v>
      </c>
      <c r="AH1677" s="33" t="s">
        <v>87</v>
      </c>
      <c r="AI1677" s="15" t="s">
        <v>87</v>
      </c>
      <c r="AJ1677" s="27">
        <v>0.52</v>
      </c>
      <c r="AK1677" s="31">
        <v>0.48</v>
      </c>
      <c r="AL1677" s="30" t="s">
        <v>87</v>
      </c>
      <c r="AM1677" s="31" t="s">
        <v>87</v>
      </c>
      <c r="AN1677">
        <v>0</v>
      </c>
      <c r="AO1677" s="15">
        <v>1</v>
      </c>
      <c r="AP1677" t="s">
        <v>87</v>
      </c>
      <c r="AQ1677" s="15" t="s">
        <v>87</v>
      </c>
      <c r="AR1677" s="15" t="s">
        <v>129</v>
      </c>
      <c r="AS1677">
        <v>1</v>
      </c>
      <c r="AT1677">
        <v>0</v>
      </c>
      <c r="AU1677">
        <v>0</v>
      </c>
      <c r="AV1677">
        <v>0</v>
      </c>
      <c r="AW1677">
        <v>0</v>
      </c>
      <c r="AX1677">
        <v>0</v>
      </c>
      <c r="AY1677" s="15">
        <v>0</v>
      </c>
      <c r="AZ1677">
        <v>1</v>
      </c>
      <c r="BA1677">
        <v>0</v>
      </c>
      <c r="BB1677" s="15">
        <v>0</v>
      </c>
      <c r="BC1677">
        <v>24883</v>
      </c>
      <c r="BD1677">
        <v>1325</v>
      </c>
      <c r="BE1677" s="21">
        <v>0.92100000000000004</v>
      </c>
      <c r="BF1677" s="21">
        <f t="shared" si="283"/>
        <v>28.16</v>
      </c>
      <c r="BG1677">
        <v>1</v>
      </c>
      <c r="BH1677">
        <v>0</v>
      </c>
      <c r="BI1677">
        <v>0</v>
      </c>
      <c r="BJ1677">
        <v>0</v>
      </c>
      <c r="BK1677">
        <v>0</v>
      </c>
      <c r="BL1677" s="15">
        <v>0</v>
      </c>
      <c r="BM1677">
        <v>0</v>
      </c>
      <c r="BN1677">
        <v>1</v>
      </c>
      <c r="BO1677">
        <v>0</v>
      </c>
      <c r="BP1677" s="15">
        <v>0</v>
      </c>
      <c r="BQ1677">
        <v>0</v>
      </c>
      <c r="BR1677">
        <v>0</v>
      </c>
      <c r="BS1677" s="15">
        <v>0</v>
      </c>
      <c r="BT1677">
        <v>0</v>
      </c>
      <c r="BU1677">
        <v>0</v>
      </c>
      <c r="BV1677">
        <v>1</v>
      </c>
      <c r="BW1677">
        <v>1</v>
      </c>
      <c r="BX1677">
        <v>0</v>
      </c>
      <c r="BY1677">
        <v>0</v>
      </c>
      <c r="BZ1677">
        <v>0</v>
      </c>
      <c r="CA1677">
        <v>0</v>
      </c>
      <c r="CB1677">
        <v>0</v>
      </c>
      <c r="CC1677">
        <v>0</v>
      </c>
      <c r="CD1677">
        <v>0</v>
      </c>
      <c r="CE1677" s="15">
        <v>0</v>
      </c>
      <c r="CF1677">
        <v>3.0070000000000001</v>
      </c>
      <c r="CG1677">
        <v>1830</v>
      </c>
      <c r="CH1677">
        <v>1</v>
      </c>
      <c r="CI1677">
        <v>0</v>
      </c>
      <c r="CJ1677">
        <v>25</v>
      </c>
      <c r="CK1677" s="28" t="s">
        <v>80</v>
      </c>
    </row>
    <row r="1678" spans="1:89" x14ac:dyDescent="0.35">
      <c r="A1678">
        <v>1677</v>
      </c>
      <c r="B1678">
        <v>107</v>
      </c>
      <c r="C1678" s="21" t="s">
        <v>276</v>
      </c>
      <c r="D1678" s="11">
        <v>-1</v>
      </c>
      <c r="E1678" s="12">
        <v>3</v>
      </c>
      <c r="F1678" s="7">
        <f t="shared" si="286"/>
        <v>-0.33333333333333331</v>
      </c>
      <c r="G1678" s="8">
        <v>1</v>
      </c>
      <c r="H1678" s="9">
        <v>0</v>
      </c>
      <c r="I1678" s="9">
        <v>0</v>
      </c>
      <c r="J1678" s="9">
        <v>0</v>
      </c>
      <c r="K1678" s="9">
        <v>0</v>
      </c>
      <c r="L1678" s="8">
        <v>44891</v>
      </c>
      <c r="M1678" s="9">
        <v>17</v>
      </c>
      <c r="N1678" s="9">
        <f t="shared" si="284"/>
        <v>44873</v>
      </c>
      <c r="O1678" s="9">
        <f t="shared" si="285"/>
        <v>16</v>
      </c>
      <c r="P1678" s="7">
        <v>13.1</v>
      </c>
      <c r="Q1678" s="7">
        <v>9.06</v>
      </c>
      <c r="R1678" s="9">
        <v>1</v>
      </c>
      <c r="S1678" s="9">
        <v>0</v>
      </c>
      <c r="T1678" s="9">
        <v>1</v>
      </c>
      <c r="U1678" s="9">
        <v>0</v>
      </c>
      <c r="V1678" s="9">
        <v>0</v>
      </c>
      <c r="W1678" s="25">
        <v>0</v>
      </c>
      <c r="X1678" s="9">
        <v>0</v>
      </c>
      <c r="Y1678" s="9">
        <v>0</v>
      </c>
      <c r="Z1678" s="25">
        <v>1</v>
      </c>
      <c r="AA1678" s="9">
        <v>0</v>
      </c>
      <c r="AB1678" s="25">
        <v>1</v>
      </c>
      <c r="AC1678" s="17">
        <v>1980</v>
      </c>
      <c r="AD1678" s="27">
        <f t="shared" si="287"/>
        <v>0.19</v>
      </c>
      <c r="AE1678" s="27">
        <f t="shared" si="287"/>
        <v>0.19</v>
      </c>
      <c r="AF1678" s="27">
        <f t="shared" si="288"/>
        <v>0.38</v>
      </c>
      <c r="AG1678" s="34">
        <v>0.24</v>
      </c>
      <c r="AH1678" s="33" t="s">
        <v>87</v>
      </c>
      <c r="AI1678" s="15" t="s">
        <v>87</v>
      </c>
      <c r="AJ1678" s="27">
        <v>0.52</v>
      </c>
      <c r="AK1678" s="31">
        <v>0.48</v>
      </c>
      <c r="AL1678" s="30" t="s">
        <v>87</v>
      </c>
      <c r="AM1678" s="31" t="s">
        <v>87</v>
      </c>
      <c r="AN1678">
        <v>0</v>
      </c>
      <c r="AO1678" s="15">
        <v>1</v>
      </c>
      <c r="AP1678" t="s">
        <v>87</v>
      </c>
      <c r="AQ1678" s="15" t="s">
        <v>87</v>
      </c>
      <c r="AR1678" s="15" t="s">
        <v>129</v>
      </c>
      <c r="AS1678">
        <v>1</v>
      </c>
      <c r="AT1678">
        <v>0</v>
      </c>
      <c r="AU1678">
        <v>0</v>
      </c>
      <c r="AV1678">
        <v>0</v>
      </c>
      <c r="AW1678">
        <v>0</v>
      </c>
      <c r="AX1678">
        <v>0</v>
      </c>
      <c r="AY1678" s="15">
        <v>0</v>
      </c>
      <c r="AZ1678">
        <v>1</v>
      </c>
      <c r="BA1678">
        <v>0</v>
      </c>
      <c r="BB1678" s="15">
        <v>0</v>
      </c>
      <c r="BC1678">
        <v>19291</v>
      </c>
      <c r="BD1678">
        <v>1766</v>
      </c>
      <c r="BE1678" s="21">
        <v>0.91900000000000004</v>
      </c>
      <c r="BF1678" s="21">
        <f t="shared" si="283"/>
        <v>28.16</v>
      </c>
      <c r="BG1678">
        <v>1</v>
      </c>
      <c r="BH1678">
        <v>0</v>
      </c>
      <c r="BI1678">
        <v>0</v>
      </c>
      <c r="BJ1678">
        <v>0</v>
      </c>
      <c r="BK1678">
        <v>0</v>
      </c>
      <c r="BL1678" s="15">
        <v>0</v>
      </c>
      <c r="BM1678">
        <v>0</v>
      </c>
      <c r="BN1678">
        <v>1</v>
      </c>
      <c r="BO1678">
        <v>0</v>
      </c>
      <c r="BP1678" s="15">
        <v>0</v>
      </c>
      <c r="BQ1678">
        <v>0</v>
      </c>
      <c r="BR1678">
        <v>0</v>
      </c>
      <c r="BS1678" s="15">
        <v>0</v>
      </c>
      <c r="BT1678">
        <v>0</v>
      </c>
      <c r="BU1678">
        <v>0</v>
      </c>
      <c r="BV1678">
        <v>1</v>
      </c>
      <c r="BW1678">
        <v>1</v>
      </c>
      <c r="BX1678">
        <v>0</v>
      </c>
      <c r="BY1678">
        <v>0</v>
      </c>
      <c r="BZ1678">
        <v>0</v>
      </c>
      <c r="CA1678">
        <v>0</v>
      </c>
      <c r="CB1678">
        <v>0</v>
      </c>
      <c r="CC1678">
        <v>0</v>
      </c>
      <c r="CD1678">
        <v>0</v>
      </c>
      <c r="CE1678" s="15">
        <v>0</v>
      </c>
      <c r="CF1678">
        <v>3.0070000000000001</v>
      </c>
      <c r="CG1678">
        <v>1830</v>
      </c>
      <c r="CH1678">
        <v>1</v>
      </c>
      <c r="CI1678">
        <v>0</v>
      </c>
      <c r="CJ1678">
        <v>25</v>
      </c>
      <c r="CK1678" s="28" t="s">
        <v>80</v>
      </c>
    </row>
    <row r="1679" spans="1:89" x14ac:dyDescent="0.35">
      <c r="A1679">
        <v>1678</v>
      </c>
      <c r="B1679">
        <v>107</v>
      </c>
      <c r="C1679" s="21" t="s">
        <v>276</v>
      </c>
      <c r="D1679" s="11">
        <v>1</v>
      </c>
      <c r="E1679" s="12">
        <v>2</v>
      </c>
      <c r="F1679" s="7">
        <f t="shared" si="286"/>
        <v>0.5</v>
      </c>
      <c r="G1679" s="8">
        <v>1</v>
      </c>
      <c r="H1679" s="9">
        <v>0</v>
      </c>
      <c r="I1679" s="9">
        <v>0</v>
      </c>
      <c r="J1679" s="9">
        <v>0</v>
      </c>
      <c r="K1679" s="9">
        <v>0</v>
      </c>
      <c r="L1679" s="8">
        <v>44891</v>
      </c>
      <c r="M1679" s="9">
        <v>17</v>
      </c>
      <c r="N1679" s="9">
        <f t="shared" si="284"/>
        <v>44873</v>
      </c>
      <c r="O1679" s="9">
        <f t="shared" si="285"/>
        <v>16</v>
      </c>
      <c r="P1679" s="7">
        <v>13.1</v>
      </c>
      <c r="Q1679" s="7">
        <v>9.06</v>
      </c>
      <c r="R1679" s="9">
        <v>1</v>
      </c>
      <c r="S1679" s="9">
        <v>0</v>
      </c>
      <c r="T1679" s="9">
        <v>1</v>
      </c>
      <c r="U1679" s="9">
        <v>0</v>
      </c>
      <c r="V1679" s="9">
        <v>0</v>
      </c>
      <c r="W1679" s="25">
        <v>0</v>
      </c>
      <c r="X1679" s="9">
        <v>0</v>
      </c>
      <c r="Y1679" s="9">
        <v>0</v>
      </c>
      <c r="Z1679" s="25">
        <v>1</v>
      </c>
      <c r="AA1679" s="9">
        <v>0</v>
      </c>
      <c r="AB1679" s="25">
        <v>1</v>
      </c>
      <c r="AC1679" s="17">
        <v>1990</v>
      </c>
      <c r="AD1679" s="27">
        <f t="shared" si="287"/>
        <v>0.19</v>
      </c>
      <c r="AE1679" s="27">
        <f t="shared" si="287"/>
        <v>0.19</v>
      </c>
      <c r="AF1679" s="27">
        <f t="shared" si="288"/>
        <v>0.38</v>
      </c>
      <c r="AG1679" s="34">
        <v>0.24</v>
      </c>
      <c r="AH1679" s="33" t="s">
        <v>87</v>
      </c>
      <c r="AI1679" s="15" t="s">
        <v>87</v>
      </c>
      <c r="AJ1679" s="27">
        <v>0.52</v>
      </c>
      <c r="AK1679" s="31">
        <v>0.48</v>
      </c>
      <c r="AL1679" s="30" t="s">
        <v>87</v>
      </c>
      <c r="AM1679" s="31" t="s">
        <v>87</v>
      </c>
      <c r="AN1679">
        <v>0</v>
      </c>
      <c r="AO1679" s="15">
        <v>1</v>
      </c>
      <c r="AP1679" t="s">
        <v>87</v>
      </c>
      <c r="AQ1679" s="15" t="s">
        <v>87</v>
      </c>
      <c r="AR1679" s="15" t="s">
        <v>129</v>
      </c>
      <c r="AS1679">
        <v>1</v>
      </c>
      <c r="AT1679">
        <v>0</v>
      </c>
      <c r="AU1679">
        <v>0</v>
      </c>
      <c r="AV1679">
        <v>0</v>
      </c>
      <c r="AW1679">
        <v>0</v>
      </c>
      <c r="AX1679">
        <v>0</v>
      </c>
      <c r="AY1679" s="15">
        <v>0</v>
      </c>
      <c r="AZ1679">
        <v>1</v>
      </c>
      <c r="BA1679">
        <v>0</v>
      </c>
      <c r="BB1679" s="15">
        <v>0</v>
      </c>
      <c r="BC1679">
        <v>24883</v>
      </c>
      <c r="BD1679">
        <v>1325</v>
      </c>
      <c r="BE1679" s="21">
        <v>0.92100000000000004</v>
      </c>
      <c r="BF1679" s="21">
        <f t="shared" si="283"/>
        <v>28.16</v>
      </c>
      <c r="BG1679">
        <v>1</v>
      </c>
      <c r="BH1679">
        <v>0</v>
      </c>
      <c r="BI1679">
        <v>0</v>
      </c>
      <c r="BJ1679">
        <v>0</v>
      </c>
      <c r="BK1679">
        <v>0</v>
      </c>
      <c r="BL1679" s="15">
        <v>0</v>
      </c>
      <c r="BM1679">
        <v>0</v>
      </c>
      <c r="BN1679">
        <v>1</v>
      </c>
      <c r="BO1679">
        <v>0</v>
      </c>
      <c r="BP1679" s="15">
        <v>0</v>
      </c>
      <c r="BQ1679">
        <v>0</v>
      </c>
      <c r="BR1679">
        <v>0</v>
      </c>
      <c r="BS1679" s="15">
        <v>0</v>
      </c>
      <c r="BT1679">
        <v>0</v>
      </c>
      <c r="BU1679">
        <v>0</v>
      </c>
      <c r="BV1679">
        <v>1</v>
      </c>
      <c r="BW1679">
        <v>1</v>
      </c>
      <c r="BX1679">
        <v>0</v>
      </c>
      <c r="BY1679">
        <v>0</v>
      </c>
      <c r="BZ1679">
        <v>0</v>
      </c>
      <c r="CA1679">
        <v>0</v>
      </c>
      <c r="CB1679">
        <v>0</v>
      </c>
      <c r="CC1679">
        <v>0</v>
      </c>
      <c r="CD1679">
        <v>0</v>
      </c>
      <c r="CE1679" s="15">
        <v>0</v>
      </c>
      <c r="CF1679">
        <v>3.0070000000000001</v>
      </c>
      <c r="CG1679">
        <v>1830</v>
      </c>
      <c r="CH1679">
        <v>1</v>
      </c>
      <c r="CI1679">
        <v>0</v>
      </c>
      <c r="CJ1679">
        <v>25</v>
      </c>
      <c r="CK1679" s="28" t="s">
        <v>80</v>
      </c>
    </row>
    <row r="1680" spans="1:89" x14ac:dyDescent="0.35">
      <c r="A1680">
        <v>1679</v>
      </c>
      <c r="B1680">
        <v>107</v>
      </c>
      <c r="C1680" s="21" t="s">
        <v>276</v>
      </c>
      <c r="D1680" s="11">
        <v>-1</v>
      </c>
      <c r="E1680" s="12">
        <v>2</v>
      </c>
      <c r="F1680" s="7">
        <f t="shared" si="286"/>
        <v>-0.5</v>
      </c>
      <c r="G1680" s="8">
        <v>1</v>
      </c>
      <c r="H1680" s="9">
        <v>0</v>
      </c>
      <c r="I1680" s="9">
        <v>0</v>
      </c>
      <c r="J1680" s="9">
        <v>0</v>
      </c>
      <c r="K1680" s="9">
        <v>0</v>
      </c>
      <c r="L1680" s="8">
        <v>44891</v>
      </c>
      <c r="M1680" s="9">
        <v>17</v>
      </c>
      <c r="N1680" s="9">
        <f t="shared" si="284"/>
        <v>44873</v>
      </c>
      <c r="O1680" s="9">
        <f t="shared" si="285"/>
        <v>16</v>
      </c>
      <c r="P1680" s="7">
        <v>13.1</v>
      </c>
      <c r="Q1680" s="7">
        <v>9.06</v>
      </c>
      <c r="R1680" s="9">
        <v>1</v>
      </c>
      <c r="S1680" s="9">
        <v>0</v>
      </c>
      <c r="T1680" s="9">
        <v>1</v>
      </c>
      <c r="U1680" s="9">
        <v>0</v>
      </c>
      <c r="V1680" s="9">
        <v>0</v>
      </c>
      <c r="W1680" s="25">
        <v>0</v>
      </c>
      <c r="X1680" s="9">
        <v>0</v>
      </c>
      <c r="Y1680" s="9">
        <v>0</v>
      </c>
      <c r="Z1680" s="25">
        <v>1</v>
      </c>
      <c r="AA1680" s="9">
        <v>0</v>
      </c>
      <c r="AB1680" s="25">
        <v>1</v>
      </c>
      <c r="AC1680" s="17">
        <v>1980</v>
      </c>
      <c r="AD1680" s="27">
        <f t="shared" si="287"/>
        <v>0.19</v>
      </c>
      <c r="AE1680" s="27">
        <f t="shared" si="287"/>
        <v>0.19</v>
      </c>
      <c r="AF1680" s="27">
        <f t="shared" si="288"/>
        <v>0.38</v>
      </c>
      <c r="AG1680" s="34">
        <v>0.24</v>
      </c>
      <c r="AH1680" s="33" t="s">
        <v>87</v>
      </c>
      <c r="AI1680" s="15" t="s">
        <v>87</v>
      </c>
      <c r="AJ1680" s="27">
        <v>0.52</v>
      </c>
      <c r="AK1680" s="31">
        <v>0.48</v>
      </c>
      <c r="AL1680" s="30" t="s">
        <v>87</v>
      </c>
      <c r="AM1680" s="31" t="s">
        <v>87</v>
      </c>
      <c r="AN1680">
        <v>0</v>
      </c>
      <c r="AO1680" s="15">
        <v>1</v>
      </c>
      <c r="AP1680" t="s">
        <v>87</v>
      </c>
      <c r="AQ1680" s="15" t="s">
        <v>87</v>
      </c>
      <c r="AR1680" s="15" t="s">
        <v>129</v>
      </c>
      <c r="AS1680">
        <v>1</v>
      </c>
      <c r="AT1680">
        <v>0</v>
      </c>
      <c r="AU1680">
        <v>0</v>
      </c>
      <c r="AV1680">
        <v>0</v>
      </c>
      <c r="AW1680">
        <v>0</v>
      </c>
      <c r="AX1680">
        <v>0</v>
      </c>
      <c r="AY1680" s="15">
        <v>0</v>
      </c>
      <c r="AZ1680">
        <v>1</v>
      </c>
      <c r="BA1680">
        <v>0</v>
      </c>
      <c r="BB1680" s="15">
        <v>0</v>
      </c>
      <c r="BC1680">
        <v>19291</v>
      </c>
      <c r="BD1680">
        <v>1766</v>
      </c>
      <c r="BE1680" s="21">
        <v>0.91900000000000004</v>
      </c>
      <c r="BF1680" s="21">
        <f t="shared" si="283"/>
        <v>28.16</v>
      </c>
      <c r="BG1680">
        <v>1</v>
      </c>
      <c r="BH1680">
        <v>0</v>
      </c>
      <c r="BI1680">
        <v>0</v>
      </c>
      <c r="BJ1680">
        <v>0</v>
      </c>
      <c r="BK1680">
        <v>0</v>
      </c>
      <c r="BL1680" s="15">
        <v>0</v>
      </c>
      <c r="BM1680">
        <v>0</v>
      </c>
      <c r="BN1680">
        <v>1</v>
      </c>
      <c r="BO1680">
        <v>0</v>
      </c>
      <c r="BP1680" s="15">
        <v>0</v>
      </c>
      <c r="BQ1680">
        <v>0</v>
      </c>
      <c r="BR1680">
        <v>0</v>
      </c>
      <c r="BS1680" s="15">
        <v>0</v>
      </c>
      <c r="BT1680">
        <v>0</v>
      </c>
      <c r="BU1680">
        <v>0</v>
      </c>
      <c r="BV1680">
        <v>1</v>
      </c>
      <c r="BW1680">
        <v>1</v>
      </c>
      <c r="BX1680">
        <v>0</v>
      </c>
      <c r="BY1680">
        <v>0</v>
      </c>
      <c r="BZ1680">
        <v>0</v>
      </c>
      <c r="CA1680">
        <v>0</v>
      </c>
      <c r="CB1680">
        <v>0</v>
      </c>
      <c r="CC1680">
        <v>0</v>
      </c>
      <c r="CD1680">
        <v>0</v>
      </c>
      <c r="CE1680" s="15">
        <v>0</v>
      </c>
      <c r="CF1680">
        <v>3.0070000000000001</v>
      </c>
      <c r="CG1680">
        <v>1830</v>
      </c>
      <c r="CH1680">
        <v>1</v>
      </c>
      <c r="CI1680">
        <v>0</v>
      </c>
      <c r="CJ1680">
        <v>25</v>
      </c>
      <c r="CK1680" s="28" t="s">
        <v>80</v>
      </c>
    </row>
    <row r="1681" spans="1:89" x14ac:dyDescent="0.35">
      <c r="A1681">
        <v>1680</v>
      </c>
      <c r="B1681">
        <v>107</v>
      </c>
      <c r="C1681" s="21" t="s">
        <v>276</v>
      </c>
      <c r="D1681" s="11">
        <v>1</v>
      </c>
      <c r="E1681" s="12">
        <v>2</v>
      </c>
      <c r="F1681" s="7">
        <f t="shared" si="286"/>
        <v>0.5</v>
      </c>
      <c r="G1681" s="8">
        <v>1</v>
      </c>
      <c r="H1681" s="9">
        <v>0</v>
      </c>
      <c r="I1681" s="9">
        <v>0</v>
      </c>
      <c r="J1681" s="9">
        <v>0</v>
      </c>
      <c r="K1681" s="9">
        <v>0</v>
      </c>
      <c r="L1681" s="8">
        <v>44891</v>
      </c>
      <c r="M1681" s="9">
        <v>17</v>
      </c>
      <c r="N1681" s="9">
        <f t="shared" si="284"/>
        <v>44873</v>
      </c>
      <c r="O1681" s="9">
        <f t="shared" si="285"/>
        <v>16</v>
      </c>
      <c r="P1681" s="7">
        <v>13.1</v>
      </c>
      <c r="Q1681" s="7">
        <v>9.06</v>
      </c>
      <c r="R1681" s="9">
        <v>1</v>
      </c>
      <c r="S1681" s="9">
        <v>0</v>
      </c>
      <c r="T1681" s="9">
        <v>1</v>
      </c>
      <c r="U1681" s="9">
        <v>0</v>
      </c>
      <c r="V1681" s="9">
        <v>0</v>
      </c>
      <c r="W1681" s="25">
        <v>0</v>
      </c>
      <c r="X1681" s="9">
        <v>0</v>
      </c>
      <c r="Y1681" s="9">
        <v>0</v>
      </c>
      <c r="Z1681" s="25">
        <v>1</v>
      </c>
      <c r="AA1681" s="9">
        <v>0</v>
      </c>
      <c r="AB1681" s="25">
        <v>1</v>
      </c>
      <c r="AC1681" s="17">
        <v>1990</v>
      </c>
      <c r="AD1681" s="27">
        <f t="shared" si="287"/>
        <v>0.19</v>
      </c>
      <c r="AE1681" s="27">
        <f t="shared" si="287"/>
        <v>0.19</v>
      </c>
      <c r="AF1681" s="27">
        <f t="shared" si="288"/>
        <v>0.38</v>
      </c>
      <c r="AG1681" s="34">
        <v>0.24</v>
      </c>
      <c r="AH1681" s="33" t="s">
        <v>87</v>
      </c>
      <c r="AI1681" s="15" t="s">
        <v>87</v>
      </c>
      <c r="AJ1681" s="27">
        <v>0.52</v>
      </c>
      <c r="AK1681" s="31">
        <v>0.48</v>
      </c>
      <c r="AL1681" s="30" t="s">
        <v>87</v>
      </c>
      <c r="AM1681" s="31" t="s">
        <v>87</v>
      </c>
      <c r="AN1681">
        <v>0</v>
      </c>
      <c r="AO1681" s="15">
        <v>1</v>
      </c>
      <c r="AP1681" t="s">
        <v>87</v>
      </c>
      <c r="AQ1681" s="15" t="s">
        <v>87</v>
      </c>
      <c r="AR1681" s="15" t="s">
        <v>129</v>
      </c>
      <c r="AS1681">
        <v>1</v>
      </c>
      <c r="AT1681">
        <v>0</v>
      </c>
      <c r="AU1681">
        <v>0</v>
      </c>
      <c r="AV1681">
        <v>0</v>
      </c>
      <c r="AW1681">
        <v>0</v>
      </c>
      <c r="AX1681">
        <v>0</v>
      </c>
      <c r="AY1681" s="15">
        <v>0</v>
      </c>
      <c r="AZ1681">
        <v>1</v>
      </c>
      <c r="BA1681">
        <v>0</v>
      </c>
      <c r="BB1681" s="15">
        <v>0</v>
      </c>
      <c r="BC1681">
        <v>24883</v>
      </c>
      <c r="BD1681">
        <v>1325</v>
      </c>
      <c r="BE1681" s="21">
        <v>0.92100000000000004</v>
      </c>
      <c r="BF1681" s="21">
        <f t="shared" si="283"/>
        <v>28.16</v>
      </c>
      <c r="BG1681">
        <v>1</v>
      </c>
      <c r="BH1681">
        <v>0</v>
      </c>
      <c r="BI1681">
        <v>0</v>
      </c>
      <c r="BJ1681">
        <v>0</v>
      </c>
      <c r="BK1681">
        <v>0</v>
      </c>
      <c r="BL1681" s="15">
        <v>0</v>
      </c>
      <c r="BM1681">
        <v>0</v>
      </c>
      <c r="BN1681">
        <v>1</v>
      </c>
      <c r="BO1681">
        <v>0</v>
      </c>
      <c r="BP1681" s="15">
        <v>0</v>
      </c>
      <c r="BQ1681">
        <v>0</v>
      </c>
      <c r="BR1681">
        <v>0</v>
      </c>
      <c r="BS1681" s="15">
        <v>0</v>
      </c>
      <c r="BT1681">
        <v>0</v>
      </c>
      <c r="BU1681">
        <v>0</v>
      </c>
      <c r="BV1681">
        <v>1</v>
      </c>
      <c r="BW1681">
        <v>1</v>
      </c>
      <c r="BX1681">
        <v>0</v>
      </c>
      <c r="BY1681">
        <v>0</v>
      </c>
      <c r="BZ1681">
        <v>0</v>
      </c>
      <c r="CA1681">
        <v>0</v>
      </c>
      <c r="CB1681">
        <v>0</v>
      </c>
      <c r="CC1681">
        <v>0</v>
      </c>
      <c r="CD1681">
        <v>0</v>
      </c>
      <c r="CE1681" s="15">
        <v>0</v>
      </c>
      <c r="CF1681">
        <v>3.0070000000000001</v>
      </c>
      <c r="CG1681">
        <v>1830</v>
      </c>
      <c r="CH1681">
        <v>1</v>
      </c>
      <c r="CI1681">
        <v>0</v>
      </c>
      <c r="CJ1681">
        <v>25</v>
      </c>
      <c r="CK1681" s="28" t="s">
        <v>80</v>
      </c>
    </row>
    <row r="1682" spans="1:89" x14ac:dyDescent="0.35">
      <c r="A1682">
        <v>1681</v>
      </c>
      <c r="B1682">
        <v>107</v>
      </c>
      <c r="C1682" s="21" t="s">
        <v>276</v>
      </c>
      <c r="D1682" s="11">
        <v>9</v>
      </c>
      <c r="E1682" s="12">
        <v>3</v>
      </c>
      <c r="F1682" s="7">
        <f t="shared" si="286"/>
        <v>3</v>
      </c>
      <c r="G1682" s="8">
        <v>1</v>
      </c>
      <c r="H1682" s="9">
        <v>0</v>
      </c>
      <c r="I1682" s="9">
        <v>0</v>
      </c>
      <c r="J1682" s="9">
        <v>0</v>
      </c>
      <c r="K1682" s="9">
        <v>0</v>
      </c>
      <c r="L1682" s="8">
        <v>7629</v>
      </c>
      <c r="M1682" s="9">
        <v>17</v>
      </c>
      <c r="N1682" s="9">
        <f t="shared" si="284"/>
        <v>7611</v>
      </c>
      <c r="O1682" s="9">
        <f t="shared" si="285"/>
        <v>16</v>
      </c>
      <c r="P1682" s="7">
        <v>13.1</v>
      </c>
      <c r="Q1682" s="7">
        <v>9.06</v>
      </c>
      <c r="R1682" s="9">
        <v>1</v>
      </c>
      <c r="S1682" s="9">
        <v>0</v>
      </c>
      <c r="T1682" s="9">
        <v>1</v>
      </c>
      <c r="U1682" s="9">
        <v>0</v>
      </c>
      <c r="V1682" s="9">
        <v>0</v>
      </c>
      <c r="W1682" s="25">
        <v>0</v>
      </c>
      <c r="X1682" s="9">
        <v>0</v>
      </c>
      <c r="Y1682" s="9">
        <v>0</v>
      </c>
      <c r="Z1682" s="25">
        <v>1</v>
      </c>
      <c r="AA1682" s="9">
        <v>0</v>
      </c>
      <c r="AB1682" s="25">
        <v>1</v>
      </c>
      <c r="AC1682" s="17">
        <v>1980</v>
      </c>
      <c r="AD1682" s="27">
        <f t="shared" si="287"/>
        <v>0.19</v>
      </c>
      <c r="AE1682" s="27">
        <f t="shared" si="287"/>
        <v>0.19</v>
      </c>
      <c r="AF1682" s="27">
        <f t="shared" si="288"/>
        <v>0.38</v>
      </c>
      <c r="AG1682" s="34">
        <v>0.24</v>
      </c>
      <c r="AH1682" s="33" t="s">
        <v>87</v>
      </c>
      <c r="AI1682" s="15" t="s">
        <v>87</v>
      </c>
      <c r="AJ1682" s="27">
        <v>0.52</v>
      </c>
      <c r="AK1682" s="31">
        <v>0.48</v>
      </c>
      <c r="AL1682" s="30" t="s">
        <v>87</v>
      </c>
      <c r="AM1682" s="31" t="s">
        <v>87</v>
      </c>
      <c r="AN1682">
        <v>0</v>
      </c>
      <c r="AO1682" s="15">
        <v>1</v>
      </c>
      <c r="AP1682" t="s">
        <v>87</v>
      </c>
      <c r="AQ1682" s="15" t="s">
        <v>87</v>
      </c>
      <c r="AR1682" s="15" t="s">
        <v>129</v>
      </c>
      <c r="AS1682">
        <v>1</v>
      </c>
      <c r="AT1682">
        <v>0</v>
      </c>
      <c r="AU1682">
        <v>0</v>
      </c>
      <c r="AV1682">
        <v>0</v>
      </c>
      <c r="AW1682">
        <v>0</v>
      </c>
      <c r="AX1682">
        <v>0</v>
      </c>
      <c r="AY1682" s="15">
        <v>0</v>
      </c>
      <c r="AZ1682">
        <v>1</v>
      </c>
      <c r="BA1682">
        <v>0</v>
      </c>
      <c r="BB1682" s="15">
        <v>0</v>
      </c>
      <c r="BC1682">
        <v>19291</v>
      </c>
      <c r="BD1682">
        <v>1766</v>
      </c>
      <c r="BE1682" s="21">
        <v>0.91900000000000004</v>
      </c>
      <c r="BF1682" s="21">
        <f t="shared" si="283"/>
        <v>28.16</v>
      </c>
      <c r="BG1682">
        <v>1</v>
      </c>
      <c r="BH1682">
        <v>0</v>
      </c>
      <c r="BI1682">
        <v>0</v>
      </c>
      <c r="BJ1682">
        <v>0</v>
      </c>
      <c r="BK1682">
        <v>0</v>
      </c>
      <c r="BL1682" s="15">
        <v>0</v>
      </c>
      <c r="BM1682">
        <v>0</v>
      </c>
      <c r="BN1682">
        <v>1</v>
      </c>
      <c r="BO1682">
        <v>0</v>
      </c>
      <c r="BP1682" s="15">
        <v>0</v>
      </c>
      <c r="BQ1682">
        <v>0</v>
      </c>
      <c r="BR1682">
        <v>0</v>
      </c>
      <c r="BS1682" s="15">
        <v>0</v>
      </c>
      <c r="BT1682">
        <v>0</v>
      </c>
      <c r="BU1682">
        <v>0</v>
      </c>
      <c r="BV1682">
        <v>1</v>
      </c>
      <c r="BW1682">
        <v>1</v>
      </c>
      <c r="BX1682">
        <v>0</v>
      </c>
      <c r="BY1682">
        <v>0</v>
      </c>
      <c r="BZ1682">
        <v>0</v>
      </c>
      <c r="CA1682">
        <v>0</v>
      </c>
      <c r="CB1682">
        <v>0</v>
      </c>
      <c r="CC1682">
        <v>0</v>
      </c>
      <c r="CD1682">
        <v>0</v>
      </c>
      <c r="CE1682" s="15">
        <v>0</v>
      </c>
      <c r="CF1682">
        <v>3.0070000000000001</v>
      </c>
      <c r="CG1682">
        <v>1830</v>
      </c>
      <c r="CH1682">
        <v>1</v>
      </c>
      <c r="CI1682">
        <v>0</v>
      </c>
      <c r="CJ1682">
        <v>25</v>
      </c>
      <c r="CK1682" s="28" t="s">
        <v>80</v>
      </c>
    </row>
    <row r="1683" spans="1:89" x14ac:dyDescent="0.35">
      <c r="A1683">
        <v>1682</v>
      </c>
      <c r="B1683">
        <v>107</v>
      </c>
      <c r="C1683" s="21" t="s">
        <v>276</v>
      </c>
      <c r="D1683" s="11">
        <v>7</v>
      </c>
      <c r="E1683" s="12">
        <v>2</v>
      </c>
      <c r="F1683" s="7">
        <f t="shared" si="286"/>
        <v>3.5</v>
      </c>
      <c r="G1683" s="8">
        <v>1</v>
      </c>
      <c r="H1683" s="9">
        <v>0</v>
      </c>
      <c r="I1683" s="9">
        <v>0</v>
      </c>
      <c r="J1683" s="9">
        <v>0</v>
      </c>
      <c r="K1683" s="9">
        <v>0</v>
      </c>
      <c r="L1683" s="8">
        <v>7629</v>
      </c>
      <c r="M1683" s="9">
        <v>17</v>
      </c>
      <c r="N1683" s="9">
        <f t="shared" si="284"/>
        <v>7611</v>
      </c>
      <c r="O1683" s="9">
        <f t="shared" si="285"/>
        <v>16</v>
      </c>
      <c r="P1683" s="7">
        <v>13.1</v>
      </c>
      <c r="Q1683" s="7">
        <v>9.06</v>
      </c>
      <c r="R1683" s="9">
        <v>1</v>
      </c>
      <c r="S1683" s="9">
        <v>0</v>
      </c>
      <c r="T1683" s="9">
        <v>1</v>
      </c>
      <c r="U1683" s="9">
        <v>0</v>
      </c>
      <c r="V1683" s="9">
        <v>0</v>
      </c>
      <c r="W1683" s="25">
        <v>0</v>
      </c>
      <c r="X1683" s="9">
        <v>0</v>
      </c>
      <c r="Y1683" s="9">
        <v>0</v>
      </c>
      <c r="Z1683" s="25">
        <v>1</v>
      </c>
      <c r="AA1683" s="9">
        <v>0</v>
      </c>
      <c r="AB1683" s="25">
        <v>1</v>
      </c>
      <c r="AC1683" s="17">
        <v>1990</v>
      </c>
      <c r="AD1683" s="27">
        <f t="shared" si="287"/>
        <v>0.19</v>
      </c>
      <c r="AE1683" s="27">
        <f t="shared" si="287"/>
        <v>0.19</v>
      </c>
      <c r="AF1683" s="27">
        <f t="shared" si="288"/>
        <v>0.38</v>
      </c>
      <c r="AG1683" s="34">
        <v>0.24</v>
      </c>
      <c r="AH1683" s="33" t="s">
        <v>87</v>
      </c>
      <c r="AI1683" s="15" t="s">
        <v>87</v>
      </c>
      <c r="AJ1683" s="27">
        <v>0.52</v>
      </c>
      <c r="AK1683" s="31">
        <v>0.48</v>
      </c>
      <c r="AL1683" s="30" t="s">
        <v>87</v>
      </c>
      <c r="AM1683" s="31" t="s">
        <v>87</v>
      </c>
      <c r="AN1683">
        <v>0</v>
      </c>
      <c r="AO1683" s="15">
        <v>1</v>
      </c>
      <c r="AP1683" t="s">
        <v>87</v>
      </c>
      <c r="AQ1683" s="15" t="s">
        <v>87</v>
      </c>
      <c r="AR1683" s="15" t="s">
        <v>129</v>
      </c>
      <c r="AS1683">
        <v>1</v>
      </c>
      <c r="AT1683">
        <v>0</v>
      </c>
      <c r="AU1683">
        <v>0</v>
      </c>
      <c r="AV1683">
        <v>0</v>
      </c>
      <c r="AW1683">
        <v>0</v>
      </c>
      <c r="AX1683">
        <v>0</v>
      </c>
      <c r="AY1683" s="15">
        <v>0</v>
      </c>
      <c r="AZ1683">
        <v>1</v>
      </c>
      <c r="BA1683">
        <v>0</v>
      </c>
      <c r="BB1683" s="15">
        <v>0</v>
      </c>
      <c r="BC1683">
        <v>24883</v>
      </c>
      <c r="BD1683">
        <v>1325</v>
      </c>
      <c r="BE1683" s="21">
        <v>0.92100000000000004</v>
      </c>
      <c r="BF1683" s="21">
        <f t="shared" si="283"/>
        <v>28.16</v>
      </c>
      <c r="BG1683">
        <v>1</v>
      </c>
      <c r="BH1683">
        <v>0</v>
      </c>
      <c r="BI1683">
        <v>0</v>
      </c>
      <c r="BJ1683">
        <v>0</v>
      </c>
      <c r="BK1683">
        <v>0</v>
      </c>
      <c r="BL1683" s="15">
        <v>0</v>
      </c>
      <c r="BM1683">
        <v>0</v>
      </c>
      <c r="BN1683">
        <v>1</v>
      </c>
      <c r="BO1683">
        <v>0</v>
      </c>
      <c r="BP1683" s="15">
        <v>0</v>
      </c>
      <c r="BQ1683">
        <v>0</v>
      </c>
      <c r="BR1683">
        <v>0</v>
      </c>
      <c r="BS1683" s="15">
        <v>0</v>
      </c>
      <c r="BT1683">
        <v>0</v>
      </c>
      <c r="BU1683">
        <v>0</v>
      </c>
      <c r="BV1683">
        <v>1</v>
      </c>
      <c r="BW1683">
        <v>1</v>
      </c>
      <c r="BX1683">
        <v>0</v>
      </c>
      <c r="BY1683">
        <v>0</v>
      </c>
      <c r="BZ1683">
        <v>0</v>
      </c>
      <c r="CA1683">
        <v>0</v>
      </c>
      <c r="CB1683">
        <v>0</v>
      </c>
      <c r="CC1683">
        <v>0</v>
      </c>
      <c r="CD1683">
        <v>0</v>
      </c>
      <c r="CE1683" s="15">
        <v>0</v>
      </c>
      <c r="CF1683">
        <v>3.0070000000000001</v>
      </c>
      <c r="CG1683">
        <v>1830</v>
      </c>
      <c r="CH1683">
        <v>1</v>
      </c>
      <c r="CI1683">
        <v>0</v>
      </c>
      <c r="CJ1683">
        <v>25</v>
      </c>
      <c r="CK1683" s="28" t="s">
        <v>80</v>
      </c>
    </row>
    <row r="1684" spans="1:89" x14ac:dyDescent="0.35">
      <c r="A1684">
        <v>1683</v>
      </c>
      <c r="B1684">
        <v>108</v>
      </c>
      <c r="C1684" s="21" t="s">
        <v>277</v>
      </c>
      <c r="D1684" s="11">
        <v>2.6</v>
      </c>
      <c r="E1684" s="12">
        <v>0.3</v>
      </c>
      <c r="F1684" s="7">
        <f t="shared" si="286"/>
        <v>8.6666666666666679</v>
      </c>
      <c r="G1684" s="8">
        <v>0</v>
      </c>
      <c r="H1684" s="9">
        <v>0</v>
      </c>
      <c r="I1684" s="9">
        <v>0</v>
      </c>
      <c r="J1684" s="9">
        <v>1</v>
      </c>
      <c r="K1684" s="9">
        <v>0</v>
      </c>
      <c r="L1684" s="8">
        <v>1955</v>
      </c>
      <c r="M1684" s="9">
        <v>3</v>
      </c>
      <c r="N1684" s="9">
        <f t="shared" si="284"/>
        <v>1951</v>
      </c>
      <c r="O1684" s="9">
        <f t="shared" si="285"/>
        <v>7</v>
      </c>
      <c r="P1684" s="7">
        <v>12.843</v>
      </c>
      <c r="Q1684" s="7">
        <v>7.0090000000000003</v>
      </c>
      <c r="R1684" s="9">
        <v>1</v>
      </c>
      <c r="S1684" s="9">
        <v>0</v>
      </c>
      <c r="T1684" s="9">
        <v>0</v>
      </c>
      <c r="U1684" s="9">
        <v>0</v>
      </c>
      <c r="V1684" s="9">
        <v>1</v>
      </c>
      <c r="W1684" s="25">
        <v>0</v>
      </c>
      <c r="X1684" s="9">
        <v>0</v>
      </c>
      <c r="Y1684" s="9">
        <v>1</v>
      </c>
      <c r="Z1684" s="25">
        <v>0</v>
      </c>
      <c r="AA1684" s="9">
        <v>1</v>
      </c>
      <c r="AB1684" s="25">
        <v>0</v>
      </c>
      <c r="AC1684" s="17">
        <v>1989</v>
      </c>
      <c r="AD1684" s="27">
        <f t="shared" ref="AD1684:AD1690" si="289">1-AE1684-AF1684-AG1684</f>
        <v>4.5000000000000012E-2</v>
      </c>
      <c r="AE1684" s="27">
        <v>0.51200000000000001</v>
      </c>
      <c r="AF1684" s="27">
        <v>0.3</v>
      </c>
      <c r="AG1684" s="34">
        <v>0.14299999999999999</v>
      </c>
      <c r="AH1684" s="33">
        <f t="shared" ref="AH1684:AH1690" si="290">1-AI1684</f>
        <v>0.93900000000000006</v>
      </c>
      <c r="AI1684" s="15">
        <v>6.0999999999999999E-2</v>
      </c>
      <c r="AJ1684" t="s">
        <v>87</v>
      </c>
      <c r="AK1684" s="31" t="s">
        <v>87</v>
      </c>
      <c r="AL1684">
        <v>0.05</v>
      </c>
      <c r="AM1684" s="31">
        <v>0.95</v>
      </c>
      <c r="AN1684">
        <v>1</v>
      </c>
      <c r="AO1684" s="15">
        <v>0</v>
      </c>
      <c r="AP1684" t="s">
        <v>87</v>
      </c>
      <c r="AQ1684" s="15" t="s">
        <v>87</v>
      </c>
      <c r="AR1684" s="15" t="s">
        <v>207</v>
      </c>
      <c r="AS1684">
        <v>1</v>
      </c>
      <c r="AT1684">
        <v>0</v>
      </c>
      <c r="AU1684">
        <v>0</v>
      </c>
      <c r="AV1684">
        <v>0</v>
      </c>
      <c r="AW1684">
        <v>0</v>
      </c>
      <c r="AX1684">
        <v>0</v>
      </c>
      <c r="AY1684" s="15">
        <v>0</v>
      </c>
      <c r="AZ1684">
        <v>1</v>
      </c>
      <c r="BA1684">
        <v>0</v>
      </c>
      <c r="BB1684" s="15">
        <v>0</v>
      </c>
      <c r="BC1684">
        <v>4842</v>
      </c>
      <c r="BD1684">
        <v>396</v>
      </c>
      <c r="BE1684" s="21">
        <v>8.4000000000000005E-2</v>
      </c>
      <c r="BF1684" s="21">
        <f t="shared" si="283"/>
        <v>25.852</v>
      </c>
      <c r="BG1684">
        <v>1</v>
      </c>
      <c r="BH1684">
        <v>0</v>
      </c>
      <c r="BI1684">
        <v>0</v>
      </c>
      <c r="BJ1684">
        <v>0</v>
      </c>
      <c r="BK1684">
        <v>0</v>
      </c>
      <c r="BL1684" s="15">
        <v>0</v>
      </c>
      <c r="BM1684">
        <v>0</v>
      </c>
      <c r="BN1684">
        <v>1</v>
      </c>
      <c r="BO1684">
        <v>0</v>
      </c>
      <c r="BP1684" s="15">
        <v>0</v>
      </c>
      <c r="BQ1684">
        <v>0</v>
      </c>
      <c r="BR1684">
        <v>0</v>
      </c>
      <c r="BS1684" s="15">
        <v>0</v>
      </c>
      <c r="BT1684">
        <v>0</v>
      </c>
      <c r="BU1684">
        <v>0</v>
      </c>
      <c r="BV1684">
        <v>1</v>
      </c>
      <c r="BW1684">
        <v>1</v>
      </c>
      <c r="BX1684">
        <v>0</v>
      </c>
      <c r="BY1684">
        <v>0</v>
      </c>
      <c r="BZ1684">
        <v>0</v>
      </c>
      <c r="CA1684">
        <v>0</v>
      </c>
      <c r="CB1684">
        <v>0</v>
      </c>
      <c r="CC1684">
        <v>0</v>
      </c>
      <c r="CD1684">
        <v>0</v>
      </c>
      <c r="CE1684" s="15">
        <v>0</v>
      </c>
      <c r="CF1684">
        <v>0.78100000000000003</v>
      </c>
      <c r="CG1684">
        <v>345</v>
      </c>
      <c r="CH1684">
        <v>1</v>
      </c>
      <c r="CI1684">
        <v>0</v>
      </c>
      <c r="CJ1684">
        <v>26</v>
      </c>
      <c r="CK1684" s="28" t="s">
        <v>80</v>
      </c>
    </row>
    <row r="1685" spans="1:89" x14ac:dyDescent="0.35">
      <c r="A1685">
        <v>1684</v>
      </c>
      <c r="B1685">
        <v>108</v>
      </c>
      <c r="C1685" s="21" t="s">
        <v>277</v>
      </c>
      <c r="D1685" s="11">
        <v>2.7</v>
      </c>
      <c r="E1685" s="12">
        <v>0.5</v>
      </c>
      <c r="F1685" s="7">
        <f t="shared" si="286"/>
        <v>5.4</v>
      </c>
      <c r="G1685" s="8">
        <v>0</v>
      </c>
      <c r="H1685" s="9">
        <v>0</v>
      </c>
      <c r="I1685" s="9">
        <v>0</v>
      </c>
      <c r="J1685" s="9">
        <v>1</v>
      </c>
      <c r="K1685" s="9">
        <v>0</v>
      </c>
      <c r="L1685" s="8">
        <v>1951</v>
      </c>
      <c r="M1685" s="9">
        <v>15</v>
      </c>
      <c r="N1685" s="9">
        <f t="shared" si="284"/>
        <v>1935</v>
      </c>
      <c r="O1685" s="9">
        <f t="shared" si="285"/>
        <v>7</v>
      </c>
      <c r="P1685" s="7">
        <v>12.843</v>
      </c>
      <c r="Q1685" s="7">
        <v>7.0090000000000003</v>
      </c>
      <c r="R1685" s="9">
        <v>1</v>
      </c>
      <c r="S1685" s="9">
        <v>0</v>
      </c>
      <c r="T1685" s="9">
        <v>0</v>
      </c>
      <c r="U1685" s="9">
        <v>0</v>
      </c>
      <c r="V1685" s="9">
        <v>1</v>
      </c>
      <c r="W1685" s="25">
        <v>0</v>
      </c>
      <c r="X1685" s="9">
        <v>0</v>
      </c>
      <c r="Y1685" s="9">
        <v>1</v>
      </c>
      <c r="Z1685" s="25">
        <v>0</v>
      </c>
      <c r="AA1685" s="9">
        <v>1</v>
      </c>
      <c r="AB1685" s="25">
        <v>0</v>
      </c>
      <c r="AC1685" s="17">
        <v>1989</v>
      </c>
      <c r="AD1685" s="27">
        <f t="shared" si="289"/>
        <v>4.5000000000000012E-2</v>
      </c>
      <c r="AE1685" s="27">
        <v>0.51200000000000001</v>
      </c>
      <c r="AF1685" s="27">
        <v>0.3</v>
      </c>
      <c r="AG1685" s="34">
        <v>0.14299999999999999</v>
      </c>
      <c r="AH1685" s="33">
        <f t="shared" si="290"/>
        <v>0.93900000000000006</v>
      </c>
      <c r="AI1685" s="15">
        <v>6.0999999999999999E-2</v>
      </c>
      <c r="AJ1685" t="s">
        <v>87</v>
      </c>
      <c r="AK1685" s="31" t="s">
        <v>87</v>
      </c>
      <c r="AL1685">
        <v>0.05</v>
      </c>
      <c r="AM1685" s="31">
        <v>0.95</v>
      </c>
      <c r="AN1685">
        <v>1</v>
      </c>
      <c r="AO1685" s="15">
        <v>0</v>
      </c>
      <c r="AP1685" t="s">
        <v>87</v>
      </c>
      <c r="AQ1685" s="15" t="s">
        <v>87</v>
      </c>
      <c r="AR1685" s="15" t="s">
        <v>207</v>
      </c>
      <c r="AS1685">
        <v>1</v>
      </c>
      <c r="AT1685">
        <v>0</v>
      </c>
      <c r="AU1685">
        <v>0</v>
      </c>
      <c r="AV1685">
        <v>0</v>
      </c>
      <c r="AW1685">
        <v>0</v>
      </c>
      <c r="AX1685">
        <v>0</v>
      </c>
      <c r="AY1685" s="15">
        <v>0</v>
      </c>
      <c r="AZ1685">
        <v>1</v>
      </c>
      <c r="BA1685">
        <v>0</v>
      </c>
      <c r="BB1685" s="15">
        <v>0</v>
      </c>
      <c r="BC1685">
        <v>4842</v>
      </c>
      <c r="BD1685">
        <v>396</v>
      </c>
      <c r="BE1685" s="21">
        <v>8.4000000000000005E-2</v>
      </c>
      <c r="BF1685" s="21">
        <f t="shared" si="283"/>
        <v>25.852</v>
      </c>
      <c r="BG1685">
        <v>1</v>
      </c>
      <c r="BH1685">
        <v>0</v>
      </c>
      <c r="BI1685">
        <v>0</v>
      </c>
      <c r="BJ1685">
        <v>0</v>
      </c>
      <c r="BK1685">
        <v>0</v>
      </c>
      <c r="BL1685" s="15">
        <v>0</v>
      </c>
      <c r="BM1685">
        <v>0</v>
      </c>
      <c r="BN1685">
        <v>1</v>
      </c>
      <c r="BO1685">
        <v>0</v>
      </c>
      <c r="BP1685" s="15">
        <v>0</v>
      </c>
      <c r="BQ1685">
        <v>0</v>
      </c>
      <c r="BR1685">
        <v>0</v>
      </c>
      <c r="BS1685" s="15">
        <v>0</v>
      </c>
      <c r="BT1685">
        <v>0</v>
      </c>
      <c r="BU1685">
        <v>0</v>
      </c>
      <c r="BV1685">
        <v>1</v>
      </c>
      <c r="BW1685">
        <v>1</v>
      </c>
      <c r="BX1685">
        <v>0</v>
      </c>
      <c r="BY1685">
        <v>0</v>
      </c>
      <c r="BZ1685">
        <v>0</v>
      </c>
      <c r="CA1685">
        <v>0</v>
      </c>
      <c r="CB1685">
        <v>1</v>
      </c>
      <c r="CC1685">
        <v>0</v>
      </c>
      <c r="CD1685">
        <v>1</v>
      </c>
      <c r="CE1685" s="15">
        <v>0</v>
      </c>
      <c r="CF1685">
        <v>0.78100000000000003</v>
      </c>
      <c r="CG1685">
        <v>345</v>
      </c>
      <c r="CH1685">
        <v>1</v>
      </c>
      <c r="CI1685">
        <v>0</v>
      </c>
      <c r="CJ1685">
        <v>26</v>
      </c>
      <c r="CK1685" s="28" t="s">
        <v>80</v>
      </c>
    </row>
    <row r="1686" spans="1:89" x14ac:dyDescent="0.35">
      <c r="A1686">
        <v>1685</v>
      </c>
      <c r="B1686">
        <v>108</v>
      </c>
      <c r="C1686" s="21" t="s">
        <v>277</v>
      </c>
      <c r="D1686" s="11">
        <v>5.8</v>
      </c>
      <c r="E1686" s="12">
        <v>0.4</v>
      </c>
      <c r="F1686" s="7">
        <f t="shared" si="286"/>
        <v>14.499999999999998</v>
      </c>
      <c r="G1686" s="8">
        <v>0</v>
      </c>
      <c r="H1686" s="9">
        <v>0</v>
      </c>
      <c r="I1686" s="9">
        <v>0</v>
      </c>
      <c r="J1686" s="9">
        <v>1</v>
      </c>
      <c r="K1686" s="9">
        <v>0</v>
      </c>
      <c r="L1686" s="8">
        <v>1639</v>
      </c>
      <c r="M1686" s="9">
        <v>3</v>
      </c>
      <c r="N1686" s="9">
        <f t="shared" si="284"/>
        <v>1635</v>
      </c>
      <c r="O1686" s="9">
        <f t="shared" si="285"/>
        <v>7</v>
      </c>
      <c r="P1686" s="7">
        <v>12.428000000000001</v>
      </c>
      <c r="Q1686" s="7">
        <v>13.442</v>
      </c>
      <c r="R1686" s="9">
        <v>1</v>
      </c>
      <c r="S1686" s="9">
        <v>0</v>
      </c>
      <c r="T1686" s="9">
        <v>0</v>
      </c>
      <c r="U1686" s="9">
        <v>0</v>
      </c>
      <c r="V1686" s="9">
        <v>1</v>
      </c>
      <c r="W1686" s="25">
        <v>0</v>
      </c>
      <c r="X1686" s="9">
        <v>0</v>
      </c>
      <c r="Y1686" s="9">
        <v>1</v>
      </c>
      <c r="Z1686" s="25">
        <v>0</v>
      </c>
      <c r="AA1686" s="9">
        <v>1</v>
      </c>
      <c r="AB1686" s="25">
        <v>0</v>
      </c>
      <c r="AC1686" s="17">
        <v>1996</v>
      </c>
      <c r="AD1686" s="27">
        <f t="shared" si="289"/>
        <v>5.1000000000000018E-2</v>
      </c>
      <c r="AE1686" s="27">
        <v>0.56899999999999995</v>
      </c>
      <c r="AF1686" s="27">
        <v>0.27900000000000003</v>
      </c>
      <c r="AG1686" s="34">
        <v>0.10100000000000001</v>
      </c>
      <c r="AH1686" s="33">
        <f t="shared" si="290"/>
        <v>0.93900000000000006</v>
      </c>
      <c r="AI1686" s="15">
        <v>6.0999999999999999E-2</v>
      </c>
      <c r="AJ1686" t="s">
        <v>87</v>
      </c>
      <c r="AK1686" s="31" t="s">
        <v>87</v>
      </c>
      <c r="AL1686">
        <v>0.35</v>
      </c>
      <c r="AM1686" s="31">
        <v>0.65</v>
      </c>
      <c r="AN1686">
        <v>1</v>
      </c>
      <c r="AO1686" s="15">
        <v>0</v>
      </c>
      <c r="AP1686" t="s">
        <v>87</v>
      </c>
      <c r="AQ1686" s="15" t="s">
        <v>87</v>
      </c>
      <c r="AR1686" s="15" t="s">
        <v>207</v>
      </c>
      <c r="AS1686">
        <v>1</v>
      </c>
      <c r="AT1686">
        <v>0</v>
      </c>
      <c r="AU1686">
        <v>0</v>
      </c>
      <c r="AV1686">
        <v>0</v>
      </c>
      <c r="AW1686">
        <v>0</v>
      </c>
      <c r="AX1686">
        <v>0</v>
      </c>
      <c r="AY1686" s="15">
        <v>0</v>
      </c>
      <c r="AZ1686">
        <v>1</v>
      </c>
      <c r="BA1686">
        <v>0</v>
      </c>
      <c r="BB1686" s="15">
        <v>0</v>
      </c>
      <c r="BC1686">
        <v>5678</v>
      </c>
      <c r="BD1686">
        <v>345</v>
      </c>
      <c r="BE1686" s="21">
        <v>0.94099999999999995</v>
      </c>
      <c r="BF1686" s="21">
        <f t="shared" si="283"/>
        <v>31.87</v>
      </c>
      <c r="BG1686">
        <v>1</v>
      </c>
      <c r="BH1686">
        <v>0</v>
      </c>
      <c r="BI1686">
        <v>0</v>
      </c>
      <c r="BJ1686">
        <v>0</v>
      </c>
      <c r="BK1686">
        <v>0</v>
      </c>
      <c r="BL1686" s="15">
        <v>0</v>
      </c>
      <c r="BM1686">
        <v>0</v>
      </c>
      <c r="BN1686">
        <v>1</v>
      </c>
      <c r="BO1686">
        <v>0</v>
      </c>
      <c r="BP1686" s="15">
        <v>0</v>
      </c>
      <c r="BQ1686">
        <v>0</v>
      </c>
      <c r="BR1686">
        <v>0</v>
      </c>
      <c r="BS1686" s="15">
        <v>0</v>
      </c>
      <c r="BT1686">
        <v>0</v>
      </c>
      <c r="BU1686">
        <v>0</v>
      </c>
      <c r="BV1686">
        <v>1</v>
      </c>
      <c r="BW1686">
        <v>1</v>
      </c>
      <c r="BX1686">
        <v>0</v>
      </c>
      <c r="BY1686">
        <v>0</v>
      </c>
      <c r="BZ1686">
        <v>0</v>
      </c>
      <c r="CA1686">
        <v>0</v>
      </c>
      <c r="CB1686">
        <v>0</v>
      </c>
      <c r="CC1686">
        <v>0</v>
      </c>
      <c r="CD1686">
        <v>0</v>
      </c>
      <c r="CE1686" s="15">
        <v>0</v>
      </c>
      <c r="CF1686">
        <v>0.78100000000000003</v>
      </c>
      <c r="CG1686">
        <v>345</v>
      </c>
      <c r="CH1686">
        <v>1</v>
      </c>
      <c r="CI1686">
        <v>0</v>
      </c>
      <c r="CJ1686">
        <v>26</v>
      </c>
      <c r="CK1686" s="28" t="s">
        <v>80</v>
      </c>
    </row>
    <row r="1687" spans="1:89" x14ac:dyDescent="0.35">
      <c r="A1687">
        <v>1686</v>
      </c>
      <c r="B1687">
        <v>108</v>
      </c>
      <c r="C1687" s="21" t="s">
        <v>277</v>
      </c>
      <c r="D1687" s="11">
        <v>5.8</v>
      </c>
      <c r="E1687" s="12">
        <v>0.5</v>
      </c>
      <c r="F1687" s="7">
        <f t="shared" si="286"/>
        <v>11.6</v>
      </c>
      <c r="G1687" s="8">
        <v>0</v>
      </c>
      <c r="H1687" s="9">
        <v>0</v>
      </c>
      <c r="I1687" s="9">
        <v>0</v>
      </c>
      <c r="J1687" s="9">
        <v>1</v>
      </c>
      <c r="K1687" s="9">
        <v>0</v>
      </c>
      <c r="L1687" s="8">
        <v>1627</v>
      </c>
      <c r="M1687" s="9">
        <v>15</v>
      </c>
      <c r="N1687" s="9">
        <f t="shared" si="284"/>
        <v>1611</v>
      </c>
      <c r="O1687" s="9">
        <f t="shared" si="285"/>
        <v>7</v>
      </c>
      <c r="P1687" s="7">
        <v>12.428000000000001</v>
      </c>
      <c r="Q1687" s="7">
        <v>13.442</v>
      </c>
      <c r="R1687" s="9">
        <v>1</v>
      </c>
      <c r="S1687" s="9">
        <v>0</v>
      </c>
      <c r="T1687" s="9">
        <v>0</v>
      </c>
      <c r="U1687" s="9">
        <v>0</v>
      </c>
      <c r="V1687" s="9">
        <v>1</v>
      </c>
      <c r="W1687" s="25">
        <v>0</v>
      </c>
      <c r="X1687" s="9">
        <v>0</v>
      </c>
      <c r="Y1687" s="9">
        <v>1</v>
      </c>
      <c r="Z1687" s="25">
        <v>0</v>
      </c>
      <c r="AA1687" s="9">
        <v>1</v>
      </c>
      <c r="AB1687" s="25">
        <v>0</v>
      </c>
      <c r="AC1687" s="17">
        <v>1996</v>
      </c>
      <c r="AD1687" s="27">
        <f t="shared" si="289"/>
        <v>5.1000000000000018E-2</v>
      </c>
      <c r="AE1687" s="27">
        <v>0.56899999999999995</v>
      </c>
      <c r="AF1687" s="27">
        <v>0.27900000000000003</v>
      </c>
      <c r="AG1687" s="34">
        <v>0.10100000000000001</v>
      </c>
      <c r="AH1687" s="33">
        <f t="shared" si="290"/>
        <v>0.93900000000000006</v>
      </c>
      <c r="AI1687" s="15">
        <v>6.0999999999999999E-2</v>
      </c>
      <c r="AJ1687" t="s">
        <v>87</v>
      </c>
      <c r="AK1687" s="31" t="s">
        <v>87</v>
      </c>
      <c r="AL1687">
        <v>0.35</v>
      </c>
      <c r="AM1687" s="31">
        <v>0.65</v>
      </c>
      <c r="AN1687">
        <v>1</v>
      </c>
      <c r="AO1687" s="15">
        <v>0</v>
      </c>
      <c r="AP1687" t="s">
        <v>87</v>
      </c>
      <c r="AQ1687" s="15" t="s">
        <v>87</v>
      </c>
      <c r="AR1687" s="15" t="s">
        <v>207</v>
      </c>
      <c r="AS1687">
        <v>1</v>
      </c>
      <c r="AT1687">
        <v>0</v>
      </c>
      <c r="AU1687">
        <v>0</v>
      </c>
      <c r="AV1687">
        <v>0</v>
      </c>
      <c r="AW1687">
        <v>0</v>
      </c>
      <c r="AX1687">
        <v>0</v>
      </c>
      <c r="AY1687" s="15">
        <v>0</v>
      </c>
      <c r="AZ1687">
        <v>1</v>
      </c>
      <c r="BA1687">
        <v>0</v>
      </c>
      <c r="BB1687" s="15">
        <v>0</v>
      </c>
      <c r="BC1687">
        <v>5678</v>
      </c>
      <c r="BD1687">
        <v>345</v>
      </c>
      <c r="BE1687" s="21">
        <v>0.94099999999999995</v>
      </c>
      <c r="BF1687" s="21">
        <f t="shared" si="283"/>
        <v>31.87</v>
      </c>
      <c r="BG1687">
        <v>1</v>
      </c>
      <c r="BH1687">
        <v>0</v>
      </c>
      <c r="BI1687">
        <v>0</v>
      </c>
      <c r="BJ1687">
        <v>0</v>
      </c>
      <c r="BK1687">
        <v>0</v>
      </c>
      <c r="BL1687" s="15">
        <v>0</v>
      </c>
      <c r="BM1687">
        <v>0</v>
      </c>
      <c r="BN1687">
        <v>1</v>
      </c>
      <c r="BO1687">
        <v>0</v>
      </c>
      <c r="BP1687" s="15">
        <v>0</v>
      </c>
      <c r="BQ1687">
        <v>0</v>
      </c>
      <c r="BR1687">
        <v>0</v>
      </c>
      <c r="BS1687" s="15">
        <v>0</v>
      </c>
      <c r="BT1687">
        <v>0</v>
      </c>
      <c r="BU1687">
        <v>0</v>
      </c>
      <c r="BV1687">
        <v>1</v>
      </c>
      <c r="BW1687">
        <v>1</v>
      </c>
      <c r="BX1687">
        <v>0</v>
      </c>
      <c r="BY1687">
        <v>0</v>
      </c>
      <c r="BZ1687">
        <v>0</v>
      </c>
      <c r="CA1687">
        <v>0</v>
      </c>
      <c r="CB1687">
        <v>1</v>
      </c>
      <c r="CC1687">
        <v>0</v>
      </c>
      <c r="CD1687">
        <v>1</v>
      </c>
      <c r="CE1687" s="15">
        <v>0</v>
      </c>
      <c r="CF1687">
        <v>0.78100000000000003</v>
      </c>
      <c r="CG1687">
        <v>345</v>
      </c>
      <c r="CH1687">
        <v>1</v>
      </c>
      <c r="CI1687">
        <v>0</v>
      </c>
      <c r="CJ1687">
        <v>26</v>
      </c>
      <c r="CK1687" s="28" t="s">
        <v>80</v>
      </c>
    </row>
    <row r="1688" spans="1:89" x14ac:dyDescent="0.35">
      <c r="A1688">
        <v>1687</v>
      </c>
      <c r="B1688">
        <v>108</v>
      </c>
      <c r="C1688" s="21" t="s">
        <v>277</v>
      </c>
      <c r="D1688" s="11">
        <v>5.6</v>
      </c>
      <c r="E1688" s="12">
        <v>0.9</v>
      </c>
      <c r="F1688" s="7">
        <f t="shared" si="286"/>
        <v>6.2222222222222214</v>
      </c>
      <c r="G1688" s="8">
        <v>0</v>
      </c>
      <c r="H1688" s="9">
        <v>0</v>
      </c>
      <c r="I1688" s="9">
        <v>0</v>
      </c>
      <c r="J1688" s="9">
        <v>1</v>
      </c>
      <c r="K1688" s="9">
        <v>0</v>
      </c>
      <c r="L1688" s="8">
        <v>384</v>
      </c>
      <c r="M1688" s="9">
        <v>15</v>
      </c>
      <c r="N1688" s="9">
        <f t="shared" si="284"/>
        <v>368</v>
      </c>
      <c r="O1688" s="9">
        <f t="shared" si="285"/>
        <v>7</v>
      </c>
      <c r="P1688" s="7">
        <v>12.428000000000001</v>
      </c>
      <c r="Q1688" s="7">
        <v>13.442</v>
      </c>
      <c r="R1688" s="9">
        <v>1</v>
      </c>
      <c r="S1688" s="9">
        <v>0</v>
      </c>
      <c r="T1688" s="9">
        <v>0</v>
      </c>
      <c r="U1688" s="9">
        <v>0</v>
      </c>
      <c r="V1688" s="9">
        <v>1</v>
      </c>
      <c r="W1688" s="25">
        <v>0</v>
      </c>
      <c r="X1688" s="9">
        <v>0</v>
      </c>
      <c r="Y1688" s="9">
        <v>1</v>
      </c>
      <c r="Z1688" s="25">
        <v>0</v>
      </c>
      <c r="AA1688" s="9">
        <v>1</v>
      </c>
      <c r="AB1688" s="25">
        <v>0</v>
      </c>
      <c r="AC1688" s="17">
        <v>1996</v>
      </c>
      <c r="AD1688" s="27">
        <f t="shared" si="289"/>
        <v>5.1000000000000018E-2</v>
      </c>
      <c r="AE1688" s="27">
        <v>0.56899999999999995</v>
      </c>
      <c r="AF1688" s="27">
        <v>0.27900000000000003</v>
      </c>
      <c r="AG1688" s="34">
        <v>0.10100000000000001</v>
      </c>
      <c r="AH1688" s="33">
        <f t="shared" si="290"/>
        <v>0.93900000000000006</v>
      </c>
      <c r="AI1688" s="15">
        <v>6.0999999999999999E-2</v>
      </c>
      <c r="AJ1688" t="s">
        <v>87</v>
      </c>
      <c r="AK1688" s="31" t="s">
        <v>87</v>
      </c>
      <c r="AL1688">
        <v>0.35</v>
      </c>
      <c r="AM1688" s="31">
        <v>0.65</v>
      </c>
      <c r="AN1688">
        <v>1</v>
      </c>
      <c r="AO1688" s="15">
        <v>0</v>
      </c>
      <c r="AP1688" t="s">
        <v>87</v>
      </c>
      <c r="AQ1688" s="15" t="s">
        <v>87</v>
      </c>
      <c r="AR1688" s="15" t="s">
        <v>207</v>
      </c>
      <c r="AS1688">
        <v>1</v>
      </c>
      <c r="AT1688">
        <v>0</v>
      </c>
      <c r="AU1688">
        <v>0</v>
      </c>
      <c r="AV1688">
        <v>0</v>
      </c>
      <c r="AW1688">
        <v>0</v>
      </c>
      <c r="AX1688">
        <v>0</v>
      </c>
      <c r="AY1688" s="15">
        <v>0</v>
      </c>
      <c r="AZ1688">
        <v>1</v>
      </c>
      <c r="BA1688">
        <v>0</v>
      </c>
      <c r="BB1688" s="15">
        <v>0</v>
      </c>
      <c r="BC1688">
        <v>5678</v>
      </c>
      <c r="BD1688">
        <v>345</v>
      </c>
      <c r="BE1688" s="21">
        <v>0.94099999999999995</v>
      </c>
      <c r="BF1688" s="21">
        <f t="shared" si="283"/>
        <v>31.87</v>
      </c>
      <c r="BG1688">
        <v>1</v>
      </c>
      <c r="BH1688">
        <v>0</v>
      </c>
      <c r="BI1688">
        <v>0</v>
      </c>
      <c r="BJ1688">
        <v>0</v>
      </c>
      <c r="BK1688">
        <v>0</v>
      </c>
      <c r="BL1688" s="15">
        <v>0</v>
      </c>
      <c r="BM1688">
        <v>0</v>
      </c>
      <c r="BN1688">
        <v>1</v>
      </c>
      <c r="BO1688">
        <v>0</v>
      </c>
      <c r="BP1688" s="15">
        <v>0</v>
      </c>
      <c r="BQ1688">
        <v>0</v>
      </c>
      <c r="BR1688">
        <v>0</v>
      </c>
      <c r="BS1688" s="15">
        <v>0</v>
      </c>
      <c r="BT1688">
        <v>0</v>
      </c>
      <c r="BU1688">
        <v>0</v>
      </c>
      <c r="BV1688">
        <v>1</v>
      </c>
      <c r="BW1688">
        <v>1</v>
      </c>
      <c r="BX1688">
        <v>0</v>
      </c>
      <c r="BY1688">
        <v>0</v>
      </c>
      <c r="BZ1688">
        <v>0</v>
      </c>
      <c r="CA1688">
        <v>0</v>
      </c>
      <c r="CB1688">
        <v>1</v>
      </c>
      <c r="CC1688">
        <v>0</v>
      </c>
      <c r="CD1688">
        <v>1</v>
      </c>
      <c r="CE1688" s="15">
        <v>0</v>
      </c>
      <c r="CF1688">
        <v>0.78100000000000003</v>
      </c>
      <c r="CG1688">
        <v>345</v>
      </c>
      <c r="CH1688">
        <v>1</v>
      </c>
      <c r="CI1688">
        <v>0</v>
      </c>
      <c r="CJ1688">
        <v>26</v>
      </c>
      <c r="CK1688" s="28" t="s">
        <v>80</v>
      </c>
    </row>
    <row r="1689" spans="1:89" x14ac:dyDescent="0.35">
      <c r="A1689">
        <v>1688</v>
      </c>
      <c r="B1689">
        <v>108</v>
      </c>
      <c r="C1689" s="21" t="s">
        <v>277</v>
      </c>
      <c r="D1689" s="11">
        <v>6.5</v>
      </c>
      <c r="E1689" s="12">
        <v>0.7</v>
      </c>
      <c r="F1689" s="7">
        <f t="shared" si="286"/>
        <v>9.2857142857142865</v>
      </c>
      <c r="G1689" s="8">
        <v>0</v>
      </c>
      <c r="H1689" s="9">
        <v>0</v>
      </c>
      <c r="I1689" s="9">
        <v>0</v>
      </c>
      <c r="J1689" s="9">
        <v>1</v>
      </c>
      <c r="K1689" s="9">
        <v>0</v>
      </c>
      <c r="L1689" s="8">
        <v>504</v>
      </c>
      <c r="M1689" s="9">
        <v>15</v>
      </c>
      <c r="N1689" s="9">
        <f t="shared" si="284"/>
        <v>488</v>
      </c>
      <c r="O1689" s="9">
        <f t="shared" si="285"/>
        <v>7</v>
      </c>
      <c r="P1689" s="7">
        <v>12.428000000000001</v>
      </c>
      <c r="Q1689" s="7">
        <v>13.442</v>
      </c>
      <c r="R1689" s="9">
        <v>1</v>
      </c>
      <c r="S1689" s="9">
        <v>0</v>
      </c>
      <c r="T1689" s="9">
        <v>0</v>
      </c>
      <c r="U1689" s="9">
        <v>0</v>
      </c>
      <c r="V1689" s="9">
        <v>1</v>
      </c>
      <c r="W1689" s="25">
        <v>0</v>
      </c>
      <c r="X1689" s="9">
        <v>0</v>
      </c>
      <c r="Y1689" s="9">
        <v>1</v>
      </c>
      <c r="Z1689" s="25">
        <v>0</v>
      </c>
      <c r="AA1689" s="9">
        <v>1</v>
      </c>
      <c r="AB1689" s="25">
        <v>0</v>
      </c>
      <c r="AC1689" s="17">
        <v>1996</v>
      </c>
      <c r="AD1689" s="27">
        <f t="shared" si="289"/>
        <v>5.1000000000000018E-2</v>
      </c>
      <c r="AE1689" s="27">
        <v>0.56899999999999995</v>
      </c>
      <c r="AF1689" s="27">
        <v>0.27900000000000003</v>
      </c>
      <c r="AG1689" s="34">
        <v>0.10100000000000001</v>
      </c>
      <c r="AH1689" s="33">
        <f t="shared" si="290"/>
        <v>0.93900000000000006</v>
      </c>
      <c r="AI1689" s="15">
        <v>6.0999999999999999E-2</v>
      </c>
      <c r="AJ1689" t="s">
        <v>87</v>
      </c>
      <c r="AK1689" s="31" t="s">
        <v>87</v>
      </c>
      <c r="AL1689">
        <v>0.35</v>
      </c>
      <c r="AM1689" s="31">
        <v>0.65</v>
      </c>
      <c r="AN1689">
        <v>1</v>
      </c>
      <c r="AO1689" s="15">
        <v>0</v>
      </c>
      <c r="AP1689" t="s">
        <v>87</v>
      </c>
      <c r="AQ1689" s="15" t="s">
        <v>87</v>
      </c>
      <c r="AR1689" s="15" t="s">
        <v>207</v>
      </c>
      <c r="AS1689">
        <v>1</v>
      </c>
      <c r="AT1689">
        <v>0</v>
      </c>
      <c r="AU1689">
        <v>0</v>
      </c>
      <c r="AV1689">
        <v>0</v>
      </c>
      <c r="AW1689">
        <v>0</v>
      </c>
      <c r="AX1689">
        <v>0</v>
      </c>
      <c r="AY1689" s="15">
        <v>0</v>
      </c>
      <c r="AZ1689">
        <v>1</v>
      </c>
      <c r="BA1689">
        <v>0</v>
      </c>
      <c r="BB1689" s="15">
        <v>0</v>
      </c>
      <c r="BC1689">
        <v>5678</v>
      </c>
      <c r="BD1689">
        <v>345</v>
      </c>
      <c r="BE1689" s="21">
        <v>0.94099999999999995</v>
      </c>
      <c r="BF1689" s="21">
        <f t="shared" si="283"/>
        <v>31.87</v>
      </c>
      <c r="BG1689">
        <v>1</v>
      </c>
      <c r="BH1689">
        <v>0</v>
      </c>
      <c r="BI1689">
        <v>0</v>
      </c>
      <c r="BJ1689">
        <v>0</v>
      </c>
      <c r="BK1689">
        <v>0</v>
      </c>
      <c r="BL1689" s="15">
        <v>0</v>
      </c>
      <c r="BM1689">
        <v>0</v>
      </c>
      <c r="BN1689">
        <v>1</v>
      </c>
      <c r="BO1689">
        <v>0</v>
      </c>
      <c r="BP1689" s="15">
        <v>0</v>
      </c>
      <c r="BQ1689">
        <v>0</v>
      </c>
      <c r="BR1689">
        <v>0</v>
      </c>
      <c r="BS1689" s="15">
        <v>0</v>
      </c>
      <c r="BT1689">
        <v>0</v>
      </c>
      <c r="BU1689">
        <v>0</v>
      </c>
      <c r="BV1689">
        <v>1</v>
      </c>
      <c r="BW1689">
        <v>1</v>
      </c>
      <c r="BX1689">
        <v>0</v>
      </c>
      <c r="BY1689">
        <v>0</v>
      </c>
      <c r="BZ1689">
        <v>0</v>
      </c>
      <c r="CA1689">
        <v>0</v>
      </c>
      <c r="CB1689">
        <v>1</v>
      </c>
      <c r="CC1689">
        <v>0</v>
      </c>
      <c r="CD1689">
        <v>1</v>
      </c>
      <c r="CE1689" s="15">
        <v>0</v>
      </c>
      <c r="CF1689">
        <v>0.78100000000000003</v>
      </c>
      <c r="CG1689">
        <v>345</v>
      </c>
      <c r="CH1689">
        <v>1</v>
      </c>
      <c r="CI1689">
        <v>0</v>
      </c>
      <c r="CJ1689">
        <v>26</v>
      </c>
      <c r="CK1689" s="28" t="s">
        <v>80</v>
      </c>
    </row>
    <row r="1690" spans="1:89" x14ac:dyDescent="0.35">
      <c r="A1690">
        <v>1689</v>
      </c>
      <c r="B1690">
        <v>108</v>
      </c>
      <c r="C1690" s="21" t="s">
        <v>277</v>
      </c>
      <c r="D1690" s="11">
        <v>6.1</v>
      </c>
      <c r="E1690" s="12">
        <v>1</v>
      </c>
      <c r="F1690" s="7">
        <f t="shared" si="286"/>
        <v>6.1</v>
      </c>
      <c r="G1690" s="8">
        <v>0</v>
      </c>
      <c r="H1690" s="9">
        <v>0</v>
      </c>
      <c r="I1690" s="9">
        <v>0</v>
      </c>
      <c r="J1690" s="9">
        <v>1</v>
      </c>
      <c r="K1690" s="9">
        <v>0</v>
      </c>
      <c r="L1690" s="8">
        <v>604</v>
      </c>
      <c r="M1690" s="9">
        <v>15</v>
      </c>
      <c r="N1690" s="9">
        <f t="shared" si="284"/>
        <v>588</v>
      </c>
      <c r="O1690" s="9">
        <f t="shared" si="285"/>
        <v>7</v>
      </c>
      <c r="P1690" s="7">
        <v>12.428000000000001</v>
      </c>
      <c r="Q1690" s="7">
        <v>13.442</v>
      </c>
      <c r="R1690" s="9">
        <v>1</v>
      </c>
      <c r="S1690" s="9">
        <v>0</v>
      </c>
      <c r="T1690" s="9">
        <v>0</v>
      </c>
      <c r="U1690" s="9">
        <v>0</v>
      </c>
      <c r="V1690" s="9">
        <v>1</v>
      </c>
      <c r="W1690" s="25">
        <v>0</v>
      </c>
      <c r="X1690" s="9">
        <v>0</v>
      </c>
      <c r="Y1690" s="9">
        <v>1</v>
      </c>
      <c r="Z1690" s="25">
        <v>0</v>
      </c>
      <c r="AA1690" s="9">
        <v>1</v>
      </c>
      <c r="AB1690" s="25">
        <v>0</v>
      </c>
      <c r="AC1690" s="17">
        <v>1996</v>
      </c>
      <c r="AD1690" s="27">
        <f t="shared" si="289"/>
        <v>5.1000000000000018E-2</v>
      </c>
      <c r="AE1690" s="27">
        <v>0.56899999999999995</v>
      </c>
      <c r="AF1690" s="27">
        <v>0.27900000000000003</v>
      </c>
      <c r="AG1690" s="34">
        <v>0.10100000000000001</v>
      </c>
      <c r="AH1690" s="33">
        <f t="shared" si="290"/>
        <v>0.93900000000000006</v>
      </c>
      <c r="AI1690" s="15">
        <v>6.0999999999999999E-2</v>
      </c>
      <c r="AJ1690" t="s">
        <v>87</v>
      </c>
      <c r="AK1690" s="31" t="s">
        <v>87</v>
      </c>
      <c r="AL1690">
        <v>0.35</v>
      </c>
      <c r="AM1690" s="31">
        <v>0.65</v>
      </c>
      <c r="AN1690">
        <v>1</v>
      </c>
      <c r="AO1690" s="15">
        <v>0</v>
      </c>
      <c r="AP1690" t="s">
        <v>87</v>
      </c>
      <c r="AQ1690" s="15" t="s">
        <v>87</v>
      </c>
      <c r="AR1690" s="15" t="s">
        <v>207</v>
      </c>
      <c r="AS1690">
        <v>1</v>
      </c>
      <c r="AT1690">
        <v>0</v>
      </c>
      <c r="AU1690">
        <v>0</v>
      </c>
      <c r="AV1690">
        <v>0</v>
      </c>
      <c r="AW1690">
        <v>0</v>
      </c>
      <c r="AX1690">
        <v>0</v>
      </c>
      <c r="AY1690" s="15">
        <v>0</v>
      </c>
      <c r="AZ1690">
        <v>1</v>
      </c>
      <c r="BA1690">
        <v>0</v>
      </c>
      <c r="BB1690" s="15">
        <v>0</v>
      </c>
      <c r="BC1690">
        <v>5678</v>
      </c>
      <c r="BD1690">
        <v>345</v>
      </c>
      <c r="BE1690" s="21">
        <v>0.94099999999999995</v>
      </c>
      <c r="BF1690" s="21">
        <f t="shared" si="283"/>
        <v>31.87</v>
      </c>
      <c r="BG1690">
        <v>1</v>
      </c>
      <c r="BH1690">
        <v>0</v>
      </c>
      <c r="BI1690">
        <v>0</v>
      </c>
      <c r="BJ1690">
        <v>0</v>
      </c>
      <c r="BK1690">
        <v>0</v>
      </c>
      <c r="BL1690" s="15">
        <v>0</v>
      </c>
      <c r="BM1690">
        <v>0</v>
      </c>
      <c r="BN1690">
        <v>1</v>
      </c>
      <c r="BO1690">
        <v>0</v>
      </c>
      <c r="BP1690" s="15">
        <v>0</v>
      </c>
      <c r="BQ1690">
        <v>0</v>
      </c>
      <c r="BR1690">
        <v>0</v>
      </c>
      <c r="BS1690" s="15">
        <v>0</v>
      </c>
      <c r="BT1690">
        <v>0</v>
      </c>
      <c r="BU1690">
        <v>0</v>
      </c>
      <c r="BV1690">
        <v>1</v>
      </c>
      <c r="BW1690">
        <v>1</v>
      </c>
      <c r="BX1690">
        <v>0</v>
      </c>
      <c r="BY1690">
        <v>0</v>
      </c>
      <c r="BZ1690">
        <v>0</v>
      </c>
      <c r="CA1690">
        <v>0</v>
      </c>
      <c r="CB1690">
        <v>1</v>
      </c>
      <c r="CC1690">
        <v>0</v>
      </c>
      <c r="CD1690">
        <v>1</v>
      </c>
      <c r="CE1690" s="15">
        <v>0</v>
      </c>
      <c r="CF1690">
        <v>0.78100000000000003</v>
      </c>
      <c r="CG1690">
        <v>345</v>
      </c>
      <c r="CH1690">
        <v>1</v>
      </c>
      <c r="CI1690">
        <v>0</v>
      </c>
      <c r="CJ1690">
        <v>26</v>
      </c>
      <c r="CK1690" s="28" t="s">
        <v>80</v>
      </c>
    </row>
    <row r="1691" spans="1:89" x14ac:dyDescent="0.35">
      <c r="A1691">
        <v>1690</v>
      </c>
      <c r="B1691">
        <v>109</v>
      </c>
      <c r="C1691" s="21" t="s">
        <v>278</v>
      </c>
      <c r="D1691" s="11">
        <v>6.1</v>
      </c>
      <c r="E1691" s="12">
        <v>0.1</v>
      </c>
      <c r="F1691" s="7">
        <f t="shared" si="286"/>
        <v>60.999999999999993</v>
      </c>
      <c r="G1691" s="8">
        <v>0</v>
      </c>
      <c r="H1691" s="9">
        <v>0</v>
      </c>
      <c r="I1691" s="9">
        <v>1</v>
      </c>
      <c r="J1691" s="9">
        <v>0</v>
      </c>
      <c r="K1691" s="9">
        <v>0</v>
      </c>
      <c r="L1691" s="8">
        <v>54126</v>
      </c>
      <c r="M1691" s="9">
        <v>50</v>
      </c>
      <c r="N1691" s="9">
        <f t="shared" si="284"/>
        <v>54075</v>
      </c>
      <c r="O1691" s="9">
        <f t="shared" si="285"/>
        <v>2</v>
      </c>
      <c r="P1691" s="7" t="s">
        <v>87</v>
      </c>
      <c r="Q1691" s="7" t="s">
        <v>87</v>
      </c>
      <c r="R1691" s="9">
        <v>1</v>
      </c>
      <c r="S1691" s="9">
        <v>0</v>
      </c>
      <c r="T1691" s="9">
        <v>1</v>
      </c>
      <c r="U1691" s="9">
        <v>0</v>
      </c>
      <c r="V1691" s="9">
        <v>0</v>
      </c>
      <c r="W1691" s="25">
        <v>0</v>
      </c>
      <c r="X1691" s="9">
        <v>0</v>
      </c>
      <c r="Y1691" s="9">
        <v>1</v>
      </c>
      <c r="Z1691" s="25">
        <v>0</v>
      </c>
      <c r="AA1691" s="9">
        <v>0</v>
      </c>
      <c r="AB1691" s="25">
        <v>1</v>
      </c>
      <c r="AC1691" s="17">
        <v>1989</v>
      </c>
      <c r="AD1691" s="27" t="s">
        <v>87</v>
      </c>
      <c r="AE1691" s="27" t="s">
        <v>87</v>
      </c>
      <c r="AF1691" s="27" t="s">
        <v>87</v>
      </c>
      <c r="AG1691" s="34" t="s">
        <v>87</v>
      </c>
      <c r="AH1691" s="33">
        <v>0.64</v>
      </c>
      <c r="AI1691" s="15">
        <v>0.36</v>
      </c>
      <c r="AJ1691" t="s">
        <v>87</v>
      </c>
      <c r="AK1691" s="31" t="s">
        <v>87</v>
      </c>
      <c r="AL1691" t="s">
        <v>87</v>
      </c>
      <c r="AM1691" s="31" t="s">
        <v>87</v>
      </c>
      <c r="AN1691">
        <v>1</v>
      </c>
      <c r="AO1691" s="15">
        <v>0</v>
      </c>
      <c r="AP1691" t="s">
        <v>87</v>
      </c>
      <c r="AQ1691" s="15" t="s">
        <v>87</v>
      </c>
      <c r="AR1691" s="15" t="s">
        <v>206</v>
      </c>
      <c r="AS1691">
        <v>1</v>
      </c>
      <c r="AT1691">
        <v>0</v>
      </c>
      <c r="AU1691">
        <v>0</v>
      </c>
      <c r="AV1691">
        <v>0</v>
      </c>
      <c r="AW1691">
        <v>0</v>
      </c>
      <c r="AX1691">
        <v>0</v>
      </c>
      <c r="AY1691" s="15">
        <v>0</v>
      </c>
      <c r="AZ1691">
        <v>1</v>
      </c>
      <c r="BA1691">
        <v>0</v>
      </c>
      <c r="BB1691" s="15">
        <v>0</v>
      </c>
      <c r="BC1691">
        <v>16305</v>
      </c>
      <c r="BD1691">
        <v>1544</v>
      </c>
      <c r="BE1691" s="21">
        <v>0.877</v>
      </c>
      <c r="BF1691" s="21">
        <v>44</v>
      </c>
      <c r="BG1691">
        <v>1</v>
      </c>
      <c r="BH1691">
        <v>0</v>
      </c>
      <c r="BI1691">
        <v>0</v>
      </c>
      <c r="BJ1691">
        <v>0</v>
      </c>
      <c r="BK1691">
        <v>0</v>
      </c>
      <c r="BL1691" s="15">
        <v>0</v>
      </c>
      <c r="BM1691">
        <v>0</v>
      </c>
      <c r="BN1691">
        <v>0</v>
      </c>
      <c r="BO1691">
        <v>1</v>
      </c>
      <c r="BP1691" s="15">
        <v>0</v>
      </c>
      <c r="BQ1691">
        <v>0</v>
      </c>
      <c r="BR1691">
        <v>0</v>
      </c>
      <c r="BS1691" s="15">
        <v>0</v>
      </c>
      <c r="BT1691">
        <v>1</v>
      </c>
      <c r="BU1691">
        <v>1</v>
      </c>
      <c r="BV1691">
        <v>0</v>
      </c>
      <c r="BW1691">
        <v>0</v>
      </c>
      <c r="BX1691">
        <v>0</v>
      </c>
      <c r="BY1691">
        <v>0</v>
      </c>
      <c r="BZ1691">
        <v>1</v>
      </c>
      <c r="CA1691">
        <v>0</v>
      </c>
      <c r="CB1691">
        <v>0</v>
      </c>
      <c r="CC1691">
        <v>0</v>
      </c>
      <c r="CD1691">
        <v>1</v>
      </c>
      <c r="CE1691" s="15">
        <v>1</v>
      </c>
      <c r="CF1691">
        <v>3.0070000000000001</v>
      </c>
      <c r="CG1691">
        <v>386</v>
      </c>
      <c r="CH1691">
        <v>1</v>
      </c>
      <c r="CI1691">
        <v>0</v>
      </c>
      <c r="CJ1691">
        <v>26</v>
      </c>
      <c r="CK1691" s="28" t="s">
        <v>80</v>
      </c>
    </row>
    <row r="1692" spans="1:89" x14ac:dyDescent="0.35">
      <c r="A1692">
        <v>1691</v>
      </c>
      <c r="B1692">
        <v>109</v>
      </c>
      <c r="C1692" s="21" t="s">
        <v>278</v>
      </c>
      <c r="D1692" s="11">
        <v>7.4</v>
      </c>
      <c r="E1692" s="12">
        <v>0.1</v>
      </c>
      <c r="F1692" s="7">
        <f t="shared" si="286"/>
        <v>74</v>
      </c>
      <c r="G1692" s="8">
        <v>0</v>
      </c>
      <c r="H1692" s="9">
        <v>0</v>
      </c>
      <c r="I1692" s="9">
        <v>1</v>
      </c>
      <c r="J1692" s="9">
        <v>0</v>
      </c>
      <c r="K1692" s="9">
        <v>0</v>
      </c>
      <c r="L1692" s="8">
        <v>939736</v>
      </c>
      <c r="M1692" s="9">
        <v>50</v>
      </c>
      <c r="N1692" s="9">
        <f t="shared" si="284"/>
        <v>939685</v>
      </c>
      <c r="O1692" s="9">
        <f t="shared" si="285"/>
        <v>2</v>
      </c>
      <c r="P1692" s="7" t="s">
        <v>87</v>
      </c>
      <c r="Q1692" s="7" t="s">
        <v>87</v>
      </c>
      <c r="R1692" s="9">
        <v>1</v>
      </c>
      <c r="S1692" s="9">
        <v>0</v>
      </c>
      <c r="T1692" s="9">
        <v>1</v>
      </c>
      <c r="U1692" s="9">
        <v>0</v>
      </c>
      <c r="V1692" s="9">
        <v>0</v>
      </c>
      <c r="W1692" s="25">
        <v>0</v>
      </c>
      <c r="X1692" s="9">
        <v>1</v>
      </c>
      <c r="Y1692" s="9">
        <v>0</v>
      </c>
      <c r="Z1692" s="25">
        <v>0</v>
      </c>
      <c r="AA1692" s="9">
        <v>0</v>
      </c>
      <c r="AB1692" s="25">
        <v>1</v>
      </c>
      <c r="AC1692" s="17">
        <v>1989</v>
      </c>
      <c r="AD1692" s="27" t="s">
        <v>87</v>
      </c>
      <c r="AE1692" s="27" t="s">
        <v>87</v>
      </c>
      <c r="AF1692" s="27" t="s">
        <v>87</v>
      </c>
      <c r="AG1692" s="34" t="s">
        <v>87</v>
      </c>
      <c r="AH1692" s="33">
        <v>0.64</v>
      </c>
      <c r="AI1692" s="15">
        <v>0.36</v>
      </c>
      <c r="AJ1692" t="s">
        <v>87</v>
      </c>
      <c r="AK1692" s="31" t="s">
        <v>87</v>
      </c>
      <c r="AL1692" t="s">
        <v>87</v>
      </c>
      <c r="AM1692" s="31" t="s">
        <v>87</v>
      </c>
      <c r="AN1692">
        <v>1</v>
      </c>
      <c r="AO1692" s="15">
        <v>0</v>
      </c>
      <c r="AP1692" t="s">
        <v>87</v>
      </c>
      <c r="AQ1692" s="15" t="s">
        <v>87</v>
      </c>
      <c r="AR1692" s="15" t="s">
        <v>206</v>
      </c>
      <c r="AS1692">
        <v>1</v>
      </c>
      <c r="AT1692">
        <v>0</v>
      </c>
      <c r="AU1692">
        <v>0</v>
      </c>
      <c r="AV1692">
        <v>0</v>
      </c>
      <c r="AW1692">
        <v>0</v>
      </c>
      <c r="AX1692">
        <v>0</v>
      </c>
      <c r="AY1692" s="15">
        <v>0</v>
      </c>
      <c r="AZ1692">
        <v>1</v>
      </c>
      <c r="BA1692">
        <v>0</v>
      </c>
      <c r="BB1692" s="15">
        <v>0</v>
      </c>
      <c r="BC1692">
        <v>16305</v>
      </c>
      <c r="BD1692">
        <v>1544</v>
      </c>
      <c r="BE1692" s="21">
        <v>0.877</v>
      </c>
      <c r="BF1692" s="21">
        <v>44</v>
      </c>
      <c r="BG1692">
        <v>1</v>
      </c>
      <c r="BH1692">
        <v>0</v>
      </c>
      <c r="BI1692">
        <v>0</v>
      </c>
      <c r="BJ1692">
        <v>0</v>
      </c>
      <c r="BK1692">
        <v>0</v>
      </c>
      <c r="BL1692" s="15">
        <v>0</v>
      </c>
      <c r="BM1692">
        <v>0</v>
      </c>
      <c r="BN1692">
        <v>0</v>
      </c>
      <c r="BO1692">
        <v>1</v>
      </c>
      <c r="BP1692" s="15">
        <v>0</v>
      </c>
      <c r="BQ1692">
        <v>0</v>
      </c>
      <c r="BR1692">
        <v>0</v>
      </c>
      <c r="BS1692" s="15">
        <v>0</v>
      </c>
      <c r="BT1692">
        <v>1</v>
      </c>
      <c r="BU1692">
        <v>1</v>
      </c>
      <c r="BV1692">
        <v>0</v>
      </c>
      <c r="BW1692">
        <v>0</v>
      </c>
      <c r="BX1692">
        <v>0</v>
      </c>
      <c r="BY1692">
        <v>0</v>
      </c>
      <c r="BZ1692">
        <v>1</v>
      </c>
      <c r="CA1692">
        <v>0</v>
      </c>
      <c r="CB1692">
        <v>0</v>
      </c>
      <c r="CC1692">
        <v>0</v>
      </c>
      <c r="CD1692">
        <v>1</v>
      </c>
      <c r="CE1692" s="15">
        <v>1</v>
      </c>
      <c r="CF1692">
        <v>3.0070000000000001</v>
      </c>
      <c r="CG1692">
        <v>386</v>
      </c>
      <c r="CH1692">
        <v>1</v>
      </c>
      <c r="CI1692">
        <v>0</v>
      </c>
      <c r="CJ1692">
        <v>26</v>
      </c>
      <c r="CK1692" s="28" t="s">
        <v>80</v>
      </c>
    </row>
    <row r="1693" spans="1:89" x14ac:dyDescent="0.35">
      <c r="A1693">
        <v>1692</v>
      </c>
      <c r="B1693">
        <v>110</v>
      </c>
      <c r="C1693" s="21" t="s">
        <v>279</v>
      </c>
      <c r="D1693" s="11">
        <v>9.1999999999999993</v>
      </c>
      <c r="E1693" s="12">
        <f>D1693/F1693</f>
        <v>0.38493723849372385</v>
      </c>
      <c r="F1693" s="7">
        <v>23.9</v>
      </c>
      <c r="G1693" s="8">
        <v>0</v>
      </c>
      <c r="H1693" s="9">
        <v>0</v>
      </c>
      <c r="I1693" s="9">
        <v>0</v>
      </c>
      <c r="J1693" s="9">
        <v>1</v>
      </c>
      <c r="K1693" s="9">
        <v>0</v>
      </c>
      <c r="L1693" s="8">
        <v>740</v>
      </c>
      <c r="M1693" s="9">
        <v>3</v>
      </c>
      <c r="N1693" s="9">
        <f t="shared" si="284"/>
        <v>736</v>
      </c>
      <c r="O1693" s="9">
        <f t="shared" si="285"/>
        <v>3</v>
      </c>
      <c r="P1693" s="7" t="s">
        <v>87</v>
      </c>
      <c r="Q1693" s="7" t="s">
        <v>87</v>
      </c>
      <c r="R1693" s="9">
        <v>1</v>
      </c>
      <c r="S1693" s="9">
        <v>0</v>
      </c>
      <c r="T1693" s="9">
        <v>0</v>
      </c>
      <c r="U1693" s="9">
        <v>0</v>
      </c>
      <c r="V1693" s="9">
        <v>0</v>
      </c>
      <c r="W1693" s="25">
        <v>1</v>
      </c>
      <c r="X1693" s="9">
        <v>0</v>
      </c>
      <c r="Y1693" s="9">
        <v>1</v>
      </c>
      <c r="Z1693" s="25">
        <v>0</v>
      </c>
      <c r="AA1693" s="9">
        <v>1</v>
      </c>
      <c r="AB1693" s="25">
        <v>0</v>
      </c>
      <c r="AC1693" s="17">
        <v>1960</v>
      </c>
      <c r="AD1693" s="27">
        <f t="shared" ref="AD1693:AE1695" si="291">1*(1-$AG1693)/4</f>
        <v>0.245</v>
      </c>
      <c r="AE1693" s="27">
        <f t="shared" si="291"/>
        <v>0.245</v>
      </c>
      <c r="AF1693" s="27">
        <f>2*(1-$AG1693)/4</f>
        <v>0.49</v>
      </c>
      <c r="AG1693" s="34">
        <v>0.02</v>
      </c>
      <c r="AH1693" s="33" t="s">
        <v>87</v>
      </c>
      <c r="AI1693" s="15" t="s">
        <v>87</v>
      </c>
      <c r="AJ1693">
        <v>1</v>
      </c>
      <c r="AK1693" s="31">
        <v>0</v>
      </c>
      <c r="AL1693">
        <v>1</v>
      </c>
      <c r="AM1693" s="31">
        <v>0</v>
      </c>
      <c r="AN1693">
        <v>1</v>
      </c>
      <c r="AO1693" s="15">
        <v>0</v>
      </c>
      <c r="AP1693">
        <v>0</v>
      </c>
      <c r="AQ1693" s="15">
        <v>1</v>
      </c>
      <c r="AR1693" s="15" t="s">
        <v>11</v>
      </c>
      <c r="AS1693">
        <v>1</v>
      </c>
      <c r="AT1693">
        <v>0</v>
      </c>
      <c r="AU1693">
        <v>0</v>
      </c>
      <c r="AV1693">
        <v>0</v>
      </c>
      <c r="AW1693">
        <v>0</v>
      </c>
      <c r="AX1693">
        <v>0</v>
      </c>
      <c r="AY1693" s="15">
        <v>0</v>
      </c>
      <c r="AZ1693">
        <v>1</v>
      </c>
      <c r="BA1693">
        <v>0</v>
      </c>
      <c r="BB1693" s="15">
        <v>0</v>
      </c>
      <c r="BC1693">
        <v>3069</v>
      </c>
      <c r="BD1693">
        <v>524</v>
      </c>
      <c r="BE1693" s="21">
        <v>0.33800000000000002</v>
      </c>
      <c r="BF1693" s="21" t="s">
        <v>87</v>
      </c>
      <c r="BG1693">
        <v>1</v>
      </c>
      <c r="BH1693">
        <v>0</v>
      </c>
      <c r="BI1693">
        <v>0</v>
      </c>
      <c r="BJ1693">
        <v>0</v>
      </c>
      <c r="BK1693">
        <v>0</v>
      </c>
      <c r="BL1693" s="15">
        <v>0</v>
      </c>
      <c r="BM1693">
        <v>0</v>
      </c>
      <c r="BN1693">
        <v>0</v>
      </c>
      <c r="BO1693">
        <v>0</v>
      </c>
      <c r="BP1693" s="15">
        <v>1</v>
      </c>
      <c r="BQ1693">
        <v>0</v>
      </c>
      <c r="BR1693">
        <v>0</v>
      </c>
      <c r="BS1693" s="15">
        <v>0</v>
      </c>
      <c r="BT1693">
        <v>0</v>
      </c>
      <c r="BU1693">
        <v>0</v>
      </c>
      <c r="BV1693">
        <v>1</v>
      </c>
      <c r="BW1693">
        <v>1</v>
      </c>
      <c r="BX1693">
        <v>0</v>
      </c>
      <c r="BY1693">
        <v>0</v>
      </c>
      <c r="BZ1693">
        <v>0</v>
      </c>
      <c r="CA1693">
        <v>0</v>
      </c>
      <c r="CB1693">
        <v>0</v>
      </c>
      <c r="CC1693">
        <v>0</v>
      </c>
      <c r="CD1693">
        <v>0</v>
      </c>
      <c r="CE1693" s="15">
        <v>0</v>
      </c>
      <c r="CF1693">
        <v>1.383</v>
      </c>
      <c r="CG1693">
        <v>55</v>
      </c>
      <c r="CH1693">
        <v>1</v>
      </c>
      <c r="CI1693">
        <v>0</v>
      </c>
      <c r="CJ1693">
        <v>3</v>
      </c>
      <c r="CK1693" s="28" t="s">
        <v>80</v>
      </c>
    </row>
    <row r="1694" spans="1:89" x14ac:dyDescent="0.35">
      <c r="A1694">
        <v>1693</v>
      </c>
      <c r="B1694">
        <v>110</v>
      </c>
      <c r="C1694" s="21" t="s">
        <v>279</v>
      </c>
      <c r="D1694" s="11">
        <v>8.6</v>
      </c>
      <c r="E1694" s="12">
        <f>D1694/F1694</f>
        <v>0.32452830188679244</v>
      </c>
      <c r="F1694" s="7">
        <v>26.5</v>
      </c>
      <c r="G1694" s="8">
        <v>0</v>
      </c>
      <c r="H1694" s="9">
        <v>0</v>
      </c>
      <c r="I1694" s="9">
        <v>0</v>
      </c>
      <c r="J1694" s="9">
        <v>1</v>
      </c>
      <c r="K1694" s="9">
        <v>0</v>
      </c>
      <c r="L1694" s="8">
        <v>960</v>
      </c>
      <c r="M1694" s="9">
        <v>3</v>
      </c>
      <c r="N1694" s="9">
        <f t="shared" si="284"/>
        <v>956</v>
      </c>
      <c r="O1694" s="9">
        <f t="shared" si="285"/>
        <v>3</v>
      </c>
      <c r="P1694" s="7" t="s">
        <v>87</v>
      </c>
      <c r="Q1694" s="7" t="s">
        <v>87</v>
      </c>
      <c r="R1694" s="9">
        <v>1</v>
      </c>
      <c r="S1694" s="9">
        <v>0</v>
      </c>
      <c r="T1694" s="9">
        <v>0</v>
      </c>
      <c r="U1694" s="9">
        <v>0</v>
      </c>
      <c r="V1694" s="9">
        <v>0</v>
      </c>
      <c r="W1694" s="25">
        <v>1</v>
      </c>
      <c r="X1694" s="9">
        <v>0</v>
      </c>
      <c r="Y1694" s="9">
        <v>1</v>
      </c>
      <c r="Z1694" s="25">
        <v>0</v>
      </c>
      <c r="AA1694" s="9">
        <v>1</v>
      </c>
      <c r="AB1694" s="25">
        <v>0</v>
      </c>
      <c r="AC1694" s="17">
        <v>1964</v>
      </c>
      <c r="AD1694" s="27">
        <f t="shared" si="291"/>
        <v>0.23749999999999999</v>
      </c>
      <c r="AE1694" s="27">
        <f t="shared" si="291"/>
        <v>0.23749999999999999</v>
      </c>
      <c r="AF1694" s="27">
        <f>2*(1-$AG1694)/4</f>
        <v>0.47499999999999998</v>
      </c>
      <c r="AG1694" s="34">
        <v>0.05</v>
      </c>
      <c r="AH1694" s="33" t="s">
        <v>87</v>
      </c>
      <c r="AI1694" s="15" t="s">
        <v>87</v>
      </c>
      <c r="AJ1694">
        <v>1</v>
      </c>
      <c r="AK1694" s="31">
        <v>0</v>
      </c>
      <c r="AL1694">
        <v>1</v>
      </c>
      <c r="AM1694" s="31">
        <v>0</v>
      </c>
      <c r="AN1694">
        <v>1</v>
      </c>
      <c r="AO1694" s="15">
        <v>0</v>
      </c>
      <c r="AP1694">
        <v>0</v>
      </c>
      <c r="AQ1694" s="15">
        <v>1</v>
      </c>
      <c r="AR1694" s="15" t="s">
        <v>11</v>
      </c>
      <c r="AS1694">
        <v>1</v>
      </c>
      <c r="AT1694">
        <v>0</v>
      </c>
      <c r="AU1694">
        <v>0</v>
      </c>
      <c r="AV1694">
        <v>0</v>
      </c>
      <c r="AW1694">
        <v>0</v>
      </c>
      <c r="AX1694">
        <v>0</v>
      </c>
      <c r="AY1694" s="15">
        <v>0</v>
      </c>
      <c r="AZ1694">
        <v>1</v>
      </c>
      <c r="BA1694">
        <v>0</v>
      </c>
      <c r="BB1694" s="15">
        <v>0</v>
      </c>
      <c r="BC1694">
        <v>3892</v>
      </c>
      <c r="BD1694">
        <v>649</v>
      </c>
      <c r="BE1694" s="21">
        <v>0.34</v>
      </c>
      <c r="BF1694" s="21" t="s">
        <v>87</v>
      </c>
      <c r="BG1694">
        <v>1</v>
      </c>
      <c r="BH1694">
        <v>0</v>
      </c>
      <c r="BI1694">
        <v>0</v>
      </c>
      <c r="BJ1694">
        <v>0</v>
      </c>
      <c r="BK1694">
        <v>0</v>
      </c>
      <c r="BL1694" s="15">
        <v>0</v>
      </c>
      <c r="BM1694">
        <v>0</v>
      </c>
      <c r="BN1694">
        <v>0</v>
      </c>
      <c r="BO1694">
        <v>0</v>
      </c>
      <c r="BP1694" s="15">
        <v>1</v>
      </c>
      <c r="BQ1694">
        <v>0</v>
      </c>
      <c r="BR1694">
        <v>0</v>
      </c>
      <c r="BS1694" s="15">
        <v>0</v>
      </c>
      <c r="BT1694">
        <v>0</v>
      </c>
      <c r="BU1694">
        <v>0</v>
      </c>
      <c r="BV1694">
        <v>1</v>
      </c>
      <c r="BW1694">
        <v>1</v>
      </c>
      <c r="BX1694">
        <v>0</v>
      </c>
      <c r="BY1694">
        <v>0</v>
      </c>
      <c r="BZ1694">
        <v>0</v>
      </c>
      <c r="CA1694">
        <v>0</v>
      </c>
      <c r="CB1694">
        <v>0</v>
      </c>
      <c r="CC1694">
        <v>0</v>
      </c>
      <c r="CD1694">
        <v>0</v>
      </c>
      <c r="CE1694" s="15">
        <v>0</v>
      </c>
      <c r="CF1694">
        <v>1.383</v>
      </c>
      <c r="CG1694">
        <v>55</v>
      </c>
      <c r="CH1694">
        <v>1</v>
      </c>
      <c r="CI1694">
        <v>0</v>
      </c>
      <c r="CJ1694">
        <v>3</v>
      </c>
      <c r="CK1694" s="28" t="s">
        <v>80</v>
      </c>
    </row>
    <row r="1695" spans="1:89" x14ac:dyDescent="0.35">
      <c r="A1695">
        <v>1694</v>
      </c>
      <c r="B1695">
        <v>110</v>
      </c>
      <c r="C1695" s="21" t="s">
        <v>279</v>
      </c>
      <c r="D1695" s="11">
        <v>5.8</v>
      </c>
      <c r="E1695" s="12">
        <f>D1695/F1695</f>
        <v>0.1277533039647577</v>
      </c>
      <c r="F1695" s="7">
        <v>45.4</v>
      </c>
      <c r="G1695" s="8">
        <v>0</v>
      </c>
      <c r="H1695" s="9">
        <v>0</v>
      </c>
      <c r="I1695" s="9">
        <v>0</v>
      </c>
      <c r="J1695" s="9">
        <v>1</v>
      </c>
      <c r="K1695" s="9">
        <v>0</v>
      </c>
      <c r="L1695" s="8">
        <v>6112</v>
      </c>
      <c r="M1695" s="9">
        <v>3</v>
      </c>
      <c r="N1695" s="9">
        <f t="shared" si="284"/>
        <v>6108</v>
      </c>
      <c r="O1695" s="9">
        <f t="shared" si="285"/>
        <v>3</v>
      </c>
      <c r="P1695" s="7" t="s">
        <v>87</v>
      </c>
      <c r="Q1695" s="7" t="s">
        <v>87</v>
      </c>
      <c r="R1695" s="9">
        <v>1</v>
      </c>
      <c r="S1695" s="9">
        <v>0</v>
      </c>
      <c r="T1695" s="9">
        <v>0</v>
      </c>
      <c r="U1695" s="9">
        <v>0</v>
      </c>
      <c r="V1695" s="9">
        <v>0</v>
      </c>
      <c r="W1695" s="25">
        <v>1</v>
      </c>
      <c r="X1695" s="9">
        <v>0</v>
      </c>
      <c r="Y1695" s="9">
        <v>1</v>
      </c>
      <c r="Z1695" s="25">
        <v>0</v>
      </c>
      <c r="AA1695" s="9">
        <v>1</v>
      </c>
      <c r="AB1695" s="25">
        <v>0</v>
      </c>
      <c r="AC1695" s="17">
        <v>1977</v>
      </c>
      <c r="AD1695" s="27">
        <f t="shared" si="291"/>
        <v>0.23249999999999998</v>
      </c>
      <c r="AE1695" s="27">
        <f t="shared" si="291"/>
        <v>0.23249999999999998</v>
      </c>
      <c r="AF1695" s="27">
        <f>2*(1-$AG1695)/4</f>
        <v>0.46499999999999997</v>
      </c>
      <c r="AG1695" s="34">
        <v>7.0000000000000007E-2</v>
      </c>
      <c r="AH1695" s="33" t="s">
        <v>87</v>
      </c>
      <c r="AI1695" s="15" t="s">
        <v>87</v>
      </c>
      <c r="AJ1695">
        <v>1</v>
      </c>
      <c r="AK1695" s="31">
        <v>0</v>
      </c>
      <c r="AL1695">
        <v>1</v>
      </c>
      <c r="AM1695" s="31">
        <v>0</v>
      </c>
      <c r="AN1695">
        <v>1</v>
      </c>
      <c r="AO1695" s="15">
        <v>0</v>
      </c>
      <c r="AP1695">
        <v>0</v>
      </c>
      <c r="AQ1695" s="15">
        <v>1</v>
      </c>
      <c r="AR1695" s="15" t="s">
        <v>11</v>
      </c>
      <c r="AS1695">
        <v>1</v>
      </c>
      <c r="AT1695">
        <v>0</v>
      </c>
      <c r="AU1695">
        <v>0</v>
      </c>
      <c r="AV1695">
        <v>0</v>
      </c>
      <c r="AW1695">
        <v>0</v>
      </c>
      <c r="AX1695">
        <v>0</v>
      </c>
      <c r="AY1695" s="15">
        <v>0</v>
      </c>
      <c r="AZ1695">
        <v>1</v>
      </c>
      <c r="BA1695">
        <v>0</v>
      </c>
      <c r="BB1695" s="15">
        <v>0</v>
      </c>
      <c r="BC1695">
        <v>7743</v>
      </c>
      <c r="BD1695">
        <v>1092</v>
      </c>
      <c r="BE1695" s="21">
        <v>0.68700000000000006</v>
      </c>
      <c r="BF1695" s="21" t="s">
        <v>87</v>
      </c>
      <c r="BG1695">
        <v>1</v>
      </c>
      <c r="BH1695">
        <v>0</v>
      </c>
      <c r="BI1695">
        <v>0</v>
      </c>
      <c r="BJ1695">
        <v>0</v>
      </c>
      <c r="BK1695">
        <v>0</v>
      </c>
      <c r="BL1695" s="15">
        <v>0</v>
      </c>
      <c r="BM1695">
        <v>0</v>
      </c>
      <c r="BN1695">
        <v>0</v>
      </c>
      <c r="BO1695">
        <v>0</v>
      </c>
      <c r="BP1695" s="15">
        <v>1</v>
      </c>
      <c r="BQ1695">
        <v>0</v>
      </c>
      <c r="BR1695">
        <v>0</v>
      </c>
      <c r="BS1695" s="15">
        <v>0</v>
      </c>
      <c r="BT1695">
        <v>0</v>
      </c>
      <c r="BU1695">
        <v>0</v>
      </c>
      <c r="BV1695">
        <v>1</v>
      </c>
      <c r="BW1695">
        <v>1</v>
      </c>
      <c r="BX1695">
        <v>0</v>
      </c>
      <c r="BY1695">
        <v>0</v>
      </c>
      <c r="BZ1695">
        <v>0</v>
      </c>
      <c r="CA1695">
        <v>0</v>
      </c>
      <c r="CB1695">
        <v>0</v>
      </c>
      <c r="CC1695">
        <v>0</v>
      </c>
      <c r="CD1695">
        <v>0</v>
      </c>
      <c r="CE1695" s="15">
        <v>0</v>
      </c>
      <c r="CF1695">
        <v>1.383</v>
      </c>
      <c r="CG1695">
        <v>55</v>
      </c>
      <c r="CH1695">
        <v>1</v>
      </c>
      <c r="CI1695">
        <v>0</v>
      </c>
      <c r="CJ1695">
        <v>3</v>
      </c>
      <c r="CK1695" s="28" t="s">
        <v>80</v>
      </c>
    </row>
    <row r="1696" spans="1:89" x14ac:dyDescent="0.35">
      <c r="A1696">
        <v>1695</v>
      </c>
      <c r="B1696">
        <v>111</v>
      </c>
      <c r="C1696" s="21" t="s">
        <v>280</v>
      </c>
      <c r="D1696" s="11">
        <v>5.3</v>
      </c>
      <c r="E1696" s="12">
        <v>0.4</v>
      </c>
      <c r="F1696" s="7">
        <f t="shared" ref="F1696:F1725" si="292">D1696/E1696</f>
        <v>13.249999999999998</v>
      </c>
      <c r="G1696" s="8">
        <v>0</v>
      </c>
      <c r="H1696" s="9">
        <v>0</v>
      </c>
      <c r="I1696" s="9">
        <v>0</v>
      </c>
      <c r="J1696" s="9">
        <v>0</v>
      </c>
      <c r="K1696" s="9">
        <v>1</v>
      </c>
      <c r="L1696" s="8">
        <v>6873</v>
      </c>
      <c r="M1696" s="9">
        <v>1</v>
      </c>
      <c r="N1696" s="9">
        <f t="shared" si="284"/>
        <v>6871</v>
      </c>
      <c r="O1696" s="9">
        <f t="shared" si="285"/>
        <v>4</v>
      </c>
      <c r="P1696" s="7">
        <v>4.8049999999999997</v>
      </c>
      <c r="Q1696" s="7">
        <v>20.7</v>
      </c>
      <c r="R1696" s="9">
        <v>1</v>
      </c>
      <c r="S1696" s="9">
        <v>0</v>
      </c>
      <c r="T1696" s="9">
        <v>0</v>
      </c>
      <c r="U1696" s="9">
        <v>0</v>
      </c>
      <c r="V1696" s="9">
        <v>0</v>
      </c>
      <c r="W1696" s="25">
        <v>1</v>
      </c>
      <c r="X1696" s="9">
        <v>0</v>
      </c>
      <c r="Y1696" s="9">
        <v>1</v>
      </c>
      <c r="Z1696" s="25">
        <v>0</v>
      </c>
      <c r="AA1696" s="9">
        <v>0</v>
      </c>
      <c r="AB1696" s="25">
        <v>1</v>
      </c>
      <c r="AC1696" s="17">
        <v>1972</v>
      </c>
      <c r="AD1696" s="27" t="s">
        <v>87</v>
      </c>
      <c r="AE1696" s="27" t="s">
        <v>87</v>
      </c>
      <c r="AF1696" s="27" t="s">
        <v>87</v>
      </c>
      <c r="AG1696" s="34" t="s">
        <v>87</v>
      </c>
      <c r="AH1696" s="33">
        <v>1</v>
      </c>
      <c r="AI1696" s="15">
        <v>0</v>
      </c>
      <c r="AJ1696">
        <v>1</v>
      </c>
      <c r="AK1696" s="31">
        <v>0</v>
      </c>
      <c r="AL1696" t="s">
        <v>87</v>
      </c>
      <c r="AM1696" s="31" t="s">
        <v>87</v>
      </c>
      <c r="AN1696">
        <v>0</v>
      </c>
      <c r="AO1696" s="15">
        <v>1</v>
      </c>
      <c r="AP1696" t="s">
        <v>87</v>
      </c>
      <c r="AQ1696" s="15" t="s">
        <v>87</v>
      </c>
      <c r="AR1696" s="15" t="s">
        <v>151</v>
      </c>
      <c r="AS1696">
        <v>1</v>
      </c>
      <c r="AT1696">
        <v>0</v>
      </c>
      <c r="AU1696">
        <v>0</v>
      </c>
      <c r="AV1696">
        <v>0</v>
      </c>
      <c r="AW1696">
        <v>0</v>
      </c>
      <c r="AX1696">
        <v>0</v>
      </c>
      <c r="AY1696" s="15">
        <v>0</v>
      </c>
      <c r="AZ1696">
        <v>1</v>
      </c>
      <c r="BA1696">
        <v>0</v>
      </c>
      <c r="BB1696" s="15">
        <v>0</v>
      </c>
      <c r="BC1696" t="s">
        <v>87</v>
      </c>
      <c r="BD1696">
        <v>130</v>
      </c>
      <c r="BE1696" s="56">
        <v>0.92400000000000004</v>
      </c>
      <c r="BF1696" s="56">
        <f>P1696+Q1696+5</f>
        <v>30.504999999999999</v>
      </c>
      <c r="BG1696">
        <v>1</v>
      </c>
      <c r="BH1696">
        <v>0</v>
      </c>
      <c r="BI1696">
        <v>0</v>
      </c>
      <c r="BJ1696">
        <v>0</v>
      </c>
      <c r="BK1696">
        <v>0</v>
      </c>
      <c r="BL1696" s="15">
        <v>0</v>
      </c>
      <c r="BM1696">
        <v>0</v>
      </c>
      <c r="BN1696">
        <v>0</v>
      </c>
      <c r="BO1696">
        <v>1</v>
      </c>
      <c r="BP1696" s="15">
        <v>0</v>
      </c>
      <c r="BQ1696">
        <v>0</v>
      </c>
      <c r="BR1696">
        <v>0</v>
      </c>
      <c r="BS1696" s="15">
        <v>0</v>
      </c>
      <c r="BT1696">
        <v>0</v>
      </c>
      <c r="BU1696">
        <v>0</v>
      </c>
      <c r="BV1696">
        <v>0</v>
      </c>
      <c r="BW1696">
        <v>0</v>
      </c>
      <c r="BX1696">
        <v>0</v>
      </c>
      <c r="BY1696">
        <v>0</v>
      </c>
      <c r="BZ1696">
        <v>0</v>
      </c>
      <c r="CA1696">
        <v>0</v>
      </c>
      <c r="CB1696">
        <v>0</v>
      </c>
      <c r="CC1696">
        <v>0</v>
      </c>
      <c r="CD1696">
        <v>0</v>
      </c>
      <c r="CE1696" s="15">
        <v>0</v>
      </c>
      <c r="CF1696">
        <v>1.02</v>
      </c>
      <c r="CG1696">
        <v>251</v>
      </c>
      <c r="CH1696">
        <v>1</v>
      </c>
      <c r="CI1696">
        <v>0</v>
      </c>
      <c r="CJ1696">
        <v>0</v>
      </c>
      <c r="CK1696" s="28" t="s">
        <v>80</v>
      </c>
    </row>
    <row r="1697" spans="1:89" x14ac:dyDescent="0.35">
      <c r="A1697">
        <v>1696</v>
      </c>
      <c r="B1697">
        <v>111</v>
      </c>
      <c r="C1697" s="21" t="s">
        <v>280</v>
      </c>
      <c r="D1697" s="11">
        <v>9.6999999999999993</v>
      </c>
      <c r="E1697" s="12">
        <v>0.3</v>
      </c>
      <c r="F1697" s="7">
        <f t="shared" si="292"/>
        <v>32.333333333333336</v>
      </c>
      <c r="G1697" s="8">
        <v>0</v>
      </c>
      <c r="H1697" s="9">
        <v>0</v>
      </c>
      <c r="I1697" s="9">
        <v>0</v>
      </c>
      <c r="J1697" s="9">
        <v>0</v>
      </c>
      <c r="K1697" s="9">
        <v>1</v>
      </c>
      <c r="L1697" s="8">
        <v>6873</v>
      </c>
      <c r="M1697" s="9">
        <v>3</v>
      </c>
      <c r="N1697" s="9">
        <f t="shared" si="284"/>
        <v>6869</v>
      </c>
      <c r="O1697" s="9">
        <f t="shared" si="285"/>
        <v>4</v>
      </c>
      <c r="P1697" s="7">
        <v>4.8049999999999997</v>
      </c>
      <c r="Q1697" s="7">
        <v>20.7</v>
      </c>
      <c r="R1697" s="9">
        <v>1</v>
      </c>
      <c r="S1697" s="9">
        <v>0</v>
      </c>
      <c r="T1697" s="9">
        <v>0</v>
      </c>
      <c r="U1697" s="9">
        <v>0</v>
      </c>
      <c r="V1697" s="9">
        <v>0</v>
      </c>
      <c r="W1697" s="25">
        <v>1</v>
      </c>
      <c r="X1697" s="9">
        <v>0</v>
      </c>
      <c r="Y1697" s="9">
        <v>1</v>
      </c>
      <c r="Z1697" s="25">
        <v>0</v>
      </c>
      <c r="AA1697" s="9">
        <v>0</v>
      </c>
      <c r="AB1697" s="25">
        <v>1</v>
      </c>
      <c r="AC1697" s="17">
        <v>1972</v>
      </c>
      <c r="AD1697" s="27" t="s">
        <v>87</v>
      </c>
      <c r="AE1697" s="27" t="s">
        <v>87</v>
      </c>
      <c r="AF1697" s="27" t="s">
        <v>87</v>
      </c>
      <c r="AG1697" s="34" t="s">
        <v>87</v>
      </c>
      <c r="AH1697" s="33">
        <v>1</v>
      </c>
      <c r="AI1697" s="15">
        <v>0</v>
      </c>
      <c r="AJ1697">
        <v>1</v>
      </c>
      <c r="AK1697" s="31">
        <v>0</v>
      </c>
      <c r="AL1697" t="s">
        <v>87</v>
      </c>
      <c r="AM1697" s="31" t="s">
        <v>87</v>
      </c>
      <c r="AN1697">
        <v>0</v>
      </c>
      <c r="AO1697" s="15">
        <v>1</v>
      </c>
      <c r="AP1697" t="s">
        <v>87</v>
      </c>
      <c r="AQ1697" s="15" t="s">
        <v>87</v>
      </c>
      <c r="AR1697" s="15" t="s">
        <v>151</v>
      </c>
      <c r="AS1697">
        <v>1</v>
      </c>
      <c r="AT1697">
        <v>0</v>
      </c>
      <c r="AU1697">
        <v>0</v>
      </c>
      <c r="AV1697">
        <v>0</v>
      </c>
      <c r="AW1697">
        <v>0</v>
      </c>
      <c r="AX1697">
        <v>0</v>
      </c>
      <c r="AY1697" s="15">
        <v>0</v>
      </c>
      <c r="AZ1697">
        <v>1</v>
      </c>
      <c r="BA1697">
        <v>0</v>
      </c>
      <c r="BB1697" s="15">
        <v>0</v>
      </c>
      <c r="BC1697" t="s">
        <v>87</v>
      </c>
      <c r="BD1697">
        <v>130</v>
      </c>
      <c r="BE1697" s="56">
        <v>0.92400000000000004</v>
      </c>
      <c r="BF1697" s="56">
        <f>P1697+Q1697+5</f>
        <v>30.504999999999999</v>
      </c>
      <c r="BG1697">
        <v>1</v>
      </c>
      <c r="BH1697">
        <v>0</v>
      </c>
      <c r="BI1697">
        <v>0</v>
      </c>
      <c r="BJ1697">
        <v>0</v>
      </c>
      <c r="BK1697">
        <v>0</v>
      </c>
      <c r="BL1697" s="15">
        <v>0</v>
      </c>
      <c r="BM1697">
        <v>0</v>
      </c>
      <c r="BN1697">
        <v>0</v>
      </c>
      <c r="BO1697">
        <v>1</v>
      </c>
      <c r="BP1697" s="15">
        <v>0</v>
      </c>
      <c r="BQ1697">
        <v>0</v>
      </c>
      <c r="BR1697">
        <v>0</v>
      </c>
      <c r="BS1697" s="15">
        <v>0</v>
      </c>
      <c r="BT1697">
        <v>0</v>
      </c>
      <c r="BU1697">
        <v>0</v>
      </c>
      <c r="BV1697">
        <v>1</v>
      </c>
      <c r="BW1697">
        <v>1</v>
      </c>
      <c r="BX1697">
        <v>0</v>
      </c>
      <c r="BY1697">
        <v>0</v>
      </c>
      <c r="BZ1697">
        <v>0</v>
      </c>
      <c r="CA1697">
        <v>0</v>
      </c>
      <c r="CB1697">
        <v>0</v>
      </c>
      <c r="CC1697">
        <v>0</v>
      </c>
      <c r="CD1697">
        <v>0</v>
      </c>
      <c r="CE1697" s="15">
        <v>0</v>
      </c>
      <c r="CF1697">
        <v>1.02</v>
      </c>
      <c r="CG1697">
        <v>251</v>
      </c>
      <c r="CH1697">
        <v>1</v>
      </c>
      <c r="CI1697">
        <v>0</v>
      </c>
      <c r="CJ1697">
        <v>0</v>
      </c>
      <c r="CK1697" s="28" t="s">
        <v>80</v>
      </c>
    </row>
    <row r="1698" spans="1:89" x14ac:dyDescent="0.35">
      <c r="A1698">
        <v>1697</v>
      </c>
      <c r="B1698">
        <v>111</v>
      </c>
      <c r="C1698" s="21" t="s">
        <v>280</v>
      </c>
      <c r="D1698" s="11">
        <v>5.3</v>
      </c>
      <c r="E1698" s="12">
        <v>0.3</v>
      </c>
      <c r="F1698" s="7">
        <f t="shared" si="292"/>
        <v>17.666666666666668</v>
      </c>
      <c r="G1698" s="8">
        <v>0</v>
      </c>
      <c r="H1698" s="9">
        <v>0</v>
      </c>
      <c r="I1698" s="9">
        <v>0</v>
      </c>
      <c r="J1698" s="9">
        <v>0</v>
      </c>
      <c r="K1698" s="9">
        <v>1</v>
      </c>
      <c r="L1698" s="8">
        <v>6873</v>
      </c>
      <c r="M1698" s="9">
        <v>1</v>
      </c>
      <c r="N1698" s="9">
        <f t="shared" si="284"/>
        <v>6871</v>
      </c>
      <c r="O1698" s="9">
        <f t="shared" si="285"/>
        <v>4</v>
      </c>
      <c r="P1698" s="7">
        <v>4.8049999999999997</v>
      </c>
      <c r="Q1698" s="7">
        <v>20.7</v>
      </c>
      <c r="R1698" s="9">
        <v>1</v>
      </c>
      <c r="S1698" s="9">
        <v>0</v>
      </c>
      <c r="T1698" s="9">
        <v>0</v>
      </c>
      <c r="U1698" s="9">
        <v>0</v>
      </c>
      <c r="V1698" s="9">
        <v>0</v>
      </c>
      <c r="W1698" s="25">
        <v>1</v>
      </c>
      <c r="X1698" s="9">
        <v>0</v>
      </c>
      <c r="Y1698" s="9">
        <v>1</v>
      </c>
      <c r="Z1698" s="25">
        <v>0</v>
      </c>
      <c r="AA1698" s="9">
        <v>0</v>
      </c>
      <c r="AB1698" s="25">
        <v>1</v>
      </c>
      <c r="AC1698" s="17">
        <v>1972</v>
      </c>
      <c r="AD1698" s="27" t="s">
        <v>87</v>
      </c>
      <c r="AE1698" s="27" t="s">
        <v>87</v>
      </c>
      <c r="AF1698" s="27" t="s">
        <v>87</v>
      </c>
      <c r="AG1698" s="34" t="s">
        <v>87</v>
      </c>
      <c r="AH1698" s="33">
        <v>1</v>
      </c>
      <c r="AI1698" s="15">
        <v>0</v>
      </c>
      <c r="AJ1698">
        <v>1</v>
      </c>
      <c r="AK1698" s="31">
        <v>0</v>
      </c>
      <c r="AL1698" t="s">
        <v>87</v>
      </c>
      <c r="AM1698" s="31" t="s">
        <v>87</v>
      </c>
      <c r="AN1698">
        <v>0</v>
      </c>
      <c r="AO1698" s="15">
        <v>1</v>
      </c>
      <c r="AP1698" t="s">
        <v>87</v>
      </c>
      <c r="AQ1698" s="15" t="s">
        <v>87</v>
      </c>
      <c r="AR1698" s="15" t="s">
        <v>151</v>
      </c>
      <c r="AS1698">
        <v>1</v>
      </c>
      <c r="AT1698">
        <v>0</v>
      </c>
      <c r="AU1698">
        <v>0</v>
      </c>
      <c r="AV1698">
        <v>0</v>
      </c>
      <c r="AW1698">
        <v>0</v>
      </c>
      <c r="AX1698">
        <v>0</v>
      </c>
      <c r="AY1698" s="15">
        <v>0</v>
      </c>
      <c r="AZ1698">
        <v>1</v>
      </c>
      <c r="BA1698">
        <v>0</v>
      </c>
      <c r="BB1698" s="15">
        <v>0</v>
      </c>
      <c r="BC1698" t="s">
        <v>87</v>
      </c>
      <c r="BD1698">
        <v>130</v>
      </c>
      <c r="BE1698" s="56">
        <v>0.92400000000000004</v>
      </c>
      <c r="BF1698" s="56">
        <f>P1698+Q1698+5</f>
        <v>30.504999999999999</v>
      </c>
      <c r="BG1698">
        <v>1</v>
      </c>
      <c r="BH1698">
        <v>0</v>
      </c>
      <c r="BI1698">
        <v>0</v>
      </c>
      <c r="BJ1698">
        <v>0</v>
      </c>
      <c r="BK1698">
        <v>0</v>
      </c>
      <c r="BL1698" s="15">
        <v>0</v>
      </c>
      <c r="BM1698">
        <v>0</v>
      </c>
      <c r="BN1698">
        <v>0</v>
      </c>
      <c r="BO1698">
        <v>1</v>
      </c>
      <c r="BP1698" s="15">
        <v>0</v>
      </c>
      <c r="BQ1698">
        <v>0</v>
      </c>
      <c r="BR1698">
        <v>0</v>
      </c>
      <c r="BS1698" s="15">
        <v>0</v>
      </c>
      <c r="BT1698">
        <v>0</v>
      </c>
      <c r="BU1698">
        <v>0</v>
      </c>
      <c r="BV1698">
        <v>0</v>
      </c>
      <c r="BW1698">
        <v>0</v>
      </c>
      <c r="BX1698">
        <v>0</v>
      </c>
      <c r="BY1698">
        <v>0</v>
      </c>
      <c r="BZ1698">
        <v>0</v>
      </c>
      <c r="CA1698">
        <v>0</v>
      </c>
      <c r="CB1698">
        <v>0</v>
      </c>
      <c r="CC1698">
        <v>0</v>
      </c>
      <c r="CD1698">
        <v>0</v>
      </c>
      <c r="CE1698" s="15">
        <v>0</v>
      </c>
      <c r="CF1698">
        <v>1.02</v>
      </c>
      <c r="CG1698">
        <v>251</v>
      </c>
      <c r="CH1698">
        <v>1</v>
      </c>
      <c r="CI1698">
        <v>0</v>
      </c>
      <c r="CJ1698">
        <v>0</v>
      </c>
      <c r="CK1698" s="28" t="s">
        <v>80</v>
      </c>
    </row>
    <row r="1699" spans="1:89" x14ac:dyDescent="0.35">
      <c r="A1699">
        <v>1698</v>
      </c>
      <c r="B1699">
        <v>111</v>
      </c>
      <c r="C1699" s="21" t="s">
        <v>280</v>
      </c>
      <c r="D1699" s="11">
        <v>8.5</v>
      </c>
      <c r="E1699" s="12">
        <v>0.2</v>
      </c>
      <c r="F1699" s="7">
        <f t="shared" si="292"/>
        <v>42.5</v>
      </c>
      <c r="G1699" s="8">
        <v>0</v>
      </c>
      <c r="H1699" s="9">
        <v>0</v>
      </c>
      <c r="I1699" s="9">
        <v>0</v>
      </c>
      <c r="J1699" s="9">
        <v>0</v>
      </c>
      <c r="K1699" s="9">
        <v>1</v>
      </c>
      <c r="L1699" s="8">
        <v>6873</v>
      </c>
      <c r="M1699" s="9">
        <v>3</v>
      </c>
      <c r="N1699" s="9">
        <f t="shared" si="284"/>
        <v>6869</v>
      </c>
      <c r="O1699" s="9">
        <f t="shared" si="285"/>
        <v>4</v>
      </c>
      <c r="P1699" s="7">
        <v>4.8049999999999997</v>
      </c>
      <c r="Q1699" s="7">
        <v>20.7</v>
      </c>
      <c r="R1699" s="9">
        <v>1</v>
      </c>
      <c r="S1699" s="9">
        <v>0</v>
      </c>
      <c r="T1699" s="9">
        <v>0</v>
      </c>
      <c r="U1699" s="9">
        <v>0</v>
      </c>
      <c r="V1699" s="9">
        <v>0</v>
      </c>
      <c r="W1699" s="25">
        <v>1</v>
      </c>
      <c r="X1699" s="9">
        <v>0</v>
      </c>
      <c r="Y1699" s="9">
        <v>1</v>
      </c>
      <c r="Z1699" s="25">
        <v>0</v>
      </c>
      <c r="AA1699" s="9">
        <v>0</v>
      </c>
      <c r="AB1699" s="25">
        <v>1</v>
      </c>
      <c r="AC1699" s="17">
        <v>1972</v>
      </c>
      <c r="AD1699" s="27" t="s">
        <v>87</v>
      </c>
      <c r="AE1699" s="27" t="s">
        <v>87</v>
      </c>
      <c r="AF1699" s="27" t="s">
        <v>87</v>
      </c>
      <c r="AG1699" s="34" t="s">
        <v>87</v>
      </c>
      <c r="AH1699" s="33">
        <v>1</v>
      </c>
      <c r="AI1699" s="15">
        <v>0</v>
      </c>
      <c r="AJ1699">
        <v>1</v>
      </c>
      <c r="AK1699" s="31">
        <v>0</v>
      </c>
      <c r="AL1699" t="s">
        <v>87</v>
      </c>
      <c r="AM1699" s="31" t="s">
        <v>87</v>
      </c>
      <c r="AN1699">
        <v>0</v>
      </c>
      <c r="AO1699" s="15">
        <v>1</v>
      </c>
      <c r="AP1699" t="s">
        <v>87</v>
      </c>
      <c r="AQ1699" s="15" t="s">
        <v>87</v>
      </c>
      <c r="AR1699" s="15" t="s">
        <v>151</v>
      </c>
      <c r="AS1699">
        <v>1</v>
      </c>
      <c r="AT1699">
        <v>0</v>
      </c>
      <c r="AU1699">
        <v>0</v>
      </c>
      <c r="AV1699">
        <v>0</v>
      </c>
      <c r="AW1699">
        <v>0</v>
      </c>
      <c r="AX1699">
        <v>0</v>
      </c>
      <c r="AY1699" s="15">
        <v>0</v>
      </c>
      <c r="AZ1699">
        <v>1</v>
      </c>
      <c r="BA1699">
        <v>0</v>
      </c>
      <c r="BB1699" s="15">
        <v>0</v>
      </c>
      <c r="BC1699" t="s">
        <v>87</v>
      </c>
      <c r="BD1699">
        <v>130</v>
      </c>
      <c r="BE1699" s="56">
        <v>0.92400000000000004</v>
      </c>
      <c r="BF1699" s="56">
        <f>P1699+Q1699+5</f>
        <v>30.504999999999999</v>
      </c>
      <c r="BG1699">
        <v>1</v>
      </c>
      <c r="BH1699">
        <v>0</v>
      </c>
      <c r="BI1699">
        <v>0</v>
      </c>
      <c r="BJ1699">
        <v>0</v>
      </c>
      <c r="BK1699">
        <v>0</v>
      </c>
      <c r="BL1699" s="15">
        <v>0</v>
      </c>
      <c r="BM1699">
        <v>0</v>
      </c>
      <c r="BN1699">
        <v>0</v>
      </c>
      <c r="BO1699">
        <v>1</v>
      </c>
      <c r="BP1699" s="15">
        <v>0</v>
      </c>
      <c r="BQ1699">
        <v>0</v>
      </c>
      <c r="BR1699">
        <v>0</v>
      </c>
      <c r="BS1699" s="15">
        <v>0</v>
      </c>
      <c r="BT1699">
        <v>0</v>
      </c>
      <c r="BU1699">
        <v>0</v>
      </c>
      <c r="BV1699">
        <v>1</v>
      </c>
      <c r="BW1699">
        <v>1</v>
      </c>
      <c r="BX1699">
        <v>0</v>
      </c>
      <c r="BY1699">
        <v>0</v>
      </c>
      <c r="BZ1699">
        <v>0</v>
      </c>
      <c r="CA1699">
        <v>0</v>
      </c>
      <c r="CB1699">
        <v>0</v>
      </c>
      <c r="CC1699">
        <v>0</v>
      </c>
      <c r="CD1699">
        <v>0</v>
      </c>
      <c r="CE1699" s="15">
        <v>0</v>
      </c>
      <c r="CF1699">
        <v>1.02</v>
      </c>
      <c r="CG1699">
        <v>251</v>
      </c>
      <c r="CH1699">
        <v>1</v>
      </c>
      <c r="CI1699">
        <v>0</v>
      </c>
      <c r="CJ1699">
        <v>0</v>
      </c>
      <c r="CK1699" s="28" t="s">
        <v>80</v>
      </c>
    </row>
    <row r="1700" spans="1:89" x14ac:dyDescent="0.35">
      <c r="A1700">
        <v>1699</v>
      </c>
      <c r="B1700">
        <v>112</v>
      </c>
      <c r="C1700" s="21" t="s">
        <v>281</v>
      </c>
      <c r="D1700" s="11">
        <v>6.32</v>
      </c>
      <c r="E1700" s="12">
        <v>0.03</v>
      </c>
      <c r="F1700" s="7">
        <f t="shared" si="292"/>
        <v>210.66666666666669</v>
      </c>
      <c r="G1700" s="8">
        <v>0</v>
      </c>
      <c r="H1700" s="9">
        <v>0</v>
      </c>
      <c r="I1700" s="9">
        <v>0</v>
      </c>
      <c r="J1700" s="9">
        <v>1</v>
      </c>
      <c r="K1700" s="9">
        <v>0</v>
      </c>
      <c r="L1700" s="8">
        <v>32951</v>
      </c>
      <c r="M1700" s="9">
        <v>15</v>
      </c>
      <c r="N1700" s="9">
        <f t="shared" si="284"/>
        <v>32935</v>
      </c>
      <c r="O1700" s="9">
        <f t="shared" si="285"/>
        <v>24</v>
      </c>
      <c r="P1700" s="7">
        <v>13.56</v>
      </c>
      <c r="Q1700" s="7">
        <f t="shared" ref="Q1700:Q1731" si="293">BF1700-P1700-6</f>
        <v>25.439999999999998</v>
      </c>
      <c r="R1700" s="9">
        <v>1</v>
      </c>
      <c r="S1700" s="9">
        <v>0</v>
      </c>
      <c r="T1700" s="9">
        <v>0</v>
      </c>
      <c r="U1700" s="9">
        <v>1</v>
      </c>
      <c r="V1700" s="9">
        <v>0</v>
      </c>
      <c r="W1700" s="25">
        <v>0</v>
      </c>
      <c r="X1700" s="9">
        <v>0</v>
      </c>
      <c r="Y1700" s="9">
        <v>0</v>
      </c>
      <c r="Z1700" s="25">
        <v>1</v>
      </c>
      <c r="AA1700" s="9">
        <v>1</v>
      </c>
      <c r="AB1700" s="25">
        <v>0</v>
      </c>
      <c r="AC1700" s="17">
        <v>1980</v>
      </c>
      <c r="AD1700" s="27">
        <f t="shared" ref="AD1700:AE1719" si="294">(1-$AF1700-$AG1700)/2</f>
        <v>0.11499999999999999</v>
      </c>
      <c r="AE1700" s="27">
        <f t="shared" si="294"/>
        <v>0.11499999999999999</v>
      </c>
      <c r="AF1700" s="27">
        <f t="shared" ref="AF1700:AF1743" si="295">0.77-AG1700</f>
        <v>0.53</v>
      </c>
      <c r="AG1700" s="34">
        <v>0.24</v>
      </c>
      <c r="AH1700" s="33" t="s">
        <v>87</v>
      </c>
      <c r="AI1700" s="15" t="s">
        <v>87</v>
      </c>
      <c r="AJ1700">
        <v>1</v>
      </c>
      <c r="AK1700" s="31">
        <v>0</v>
      </c>
      <c r="AL1700" t="s">
        <v>87</v>
      </c>
      <c r="AM1700" s="31" t="s">
        <v>87</v>
      </c>
      <c r="AN1700">
        <v>0</v>
      </c>
      <c r="AO1700" s="15">
        <v>1</v>
      </c>
      <c r="AP1700" t="s">
        <v>87</v>
      </c>
      <c r="AQ1700" s="15" t="s">
        <v>87</v>
      </c>
      <c r="AR1700" s="15" t="s">
        <v>129</v>
      </c>
      <c r="AS1700">
        <v>1</v>
      </c>
      <c r="AT1700">
        <v>0</v>
      </c>
      <c r="AU1700">
        <v>0</v>
      </c>
      <c r="AV1700">
        <v>0</v>
      </c>
      <c r="AW1700">
        <v>0</v>
      </c>
      <c r="AX1700">
        <v>0</v>
      </c>
      <c r="AY1700" s="15">
        <v>0</v>
      </c>
      <c r="AZ1700">
        <v>1</v>
      </c>
      <c r="BA1700">
        <v>0</v>
      </c>
      <c r="BB1700" s="15">
        <v>0</v>
      </c>
      <c r="BC1700">
        <v>19291</v>
      </c>
      <c r="BD1700">
        <v>1766</v>
      </c>
      <c r="BE1700" s="21">
        <v>0.91900000000000004</v>
      </c>
      <c r="BF1700" s="21">
        <v>45</v>
      </c>
      <c r="BG1700">
        <v>1</v>
      </c>
      <c r="BH1700">
        <v>0</v>
      </c>
      <c r="BI1700">
        <v>0</v>
      </c>
      <c r="BJ1700">
        <v>0</v>
      </c>
      <c r="BK1700">
        <v>0</v>
      </c>
      <c r="BL1700" s="15">
        <v>0</v>
      </c>
      <c r="BM1700">
        <v>0</v>
      </c>
      <c r="BN1700">
        <v>0</v>
      </c>
      <c r="BO1700">
        <v>0</v>
      </c>
      <c r="BP1700" s="15">
        <v>1</v>
      </c>
      <c r="BQ1700">
        <v>0</v>
      </c>
      <c r="BR1700">
        <v>0</v>
      </c>
      <c r="BS1700" s="15">
        <v>0</v>
      </c>
      <c r="BT1700">
        <v>0</v>
      </c>
      <c r="BU1700">
        <v>0</v>
      </c>
      <c r="BV1700">
        <v>0</v>
      </c>
      <c r="BW1700">
        <v>0</v>
      </c>
      <c r="BX1700">
        <v>1</v>
      </c>
      <c r="BY1700">
        <v>0</v>
      </c>
      <c r="BZ1700">
        <v>0</v>
      </c>
      <c r="CA1700">
        <v>1</v>
      </c>
      <c r="CB1700">
        <v>0</v>
      </c>
      <c r="CC1700">
        <v>0</v>
      </c>
      <c r="CD1700">
        <v>1</v>
      </c>
      <c r="CE1700" s="15">
        <v>1</v>
      </c>
      <c r="CF1700">
        <v>2.4889999999999999</v>
      </c>
      <c r="CG1700">
        <v>9699</v>
      </c>
      <c r="CH1700">
        <v>1</v>
      </c>
      <c r="CI1700">
        <v>0</v>
      </c>
      <c r="CJ1700">
        <v>18</v>
      </c>
      <c r="CK1700" s="28" t="s">
        <v>80</v>
      </c>
    </row>
    <row r="1701" spans="1:89" x14ac:dyDescent="0.35">
      <c r="A1701">
        <v>1700</v>
      </c>
      <c r="B1701">
        <v>112</v>
      </c>
      <c r="C1701" s="21" t="s">
        <v>281</v>
      </c>
      <c r="D1701" s="11">
        <v>9.9</v>
      </c>
      <c r="E1701" s="12">
        <v>2.0699999999999998</v>
      </c>
      <c r="F1701" s="7">
        <f t="shared" si="292"/>
        <v>4.7826086956521747</v>
      </c>
      <c r="G1701" s="8">
        <v>0</v>
      </c>
      <c r="H1701" s="9">
        <v>0</v>
      </c>
      <c r="I1701" s="9">
        <v>0</v>
      </c>
      <c r="J1701" s="9">
        <v>1</v>
      </c>
      <c r="K1701" s="9">
        <v>0</v>
      </c>
      <c r="L1701" s="8">
        <v>32951</v>
      </c>
      <c r="M1701" s="9">
        <v>15</v>
      </c>
      <c r="N1701" s="9">
        <f t="shared" si="284"/>
        <v>32935</v>
      </c>
      <c r="O1701" s="9">
        <f t="shared" si="285"/>
        <v>24</v>
      </c>
      <c r="P1701" s="7">
        <v>13.56</v>
      </c>
      <c r="Q1701" s="7">
        <f t="shared" si="293"/>
        <v>25.439999999999998</v>
      </c>
      <c r="R1701" s="9">
        <v>1</v>
      </c>
      <c r="S1701" s="9">
        <v>0</v>
      </c>
      <c r="T1701" s="9">
        <v>0</v>
      </c>
      <c r="U1701" s="9">
        <v>1</v>
      </c>
      <c r="V1701" s="9">
        <v>0</v>
      </c>
      <c r="W1701" s="25">
        <v>0</v>
      </c>
      <c r="X1701" s="9">
        <v>0</v>
      </c>
      <c r="Y1701" s="9">
        <v>0</v>
      </c>
      <c r="Z1701" s="25">
        <v>1</v>
      </c>
      <c r="AA1701" s="9">
        <v>1</v>
      </c>
      <c r="AB1701" s="25">
        <v>0</v>
      </c>
      <c r="AC1701" s="17">
        <v>1980</v>
      </c>
      <c r="AD1701" s="27">
        <f t="shared" si="294"/>
        <v>0.11499999999999999</v>
      </c>
      <c r="AE1701" s="27">
        <f t="shared" si="294"/>
        <v>0.11499999999999999</v>
      </c>
      <c r="AF1701" s="27">
        <f t="shared" si="295"/>
        <v>0.53</v>
      </c>
      <c r="AG1701" s="34">
        <v>0.24</v>
      </c>
      <c r="AH1701" s="33" t="s">
        <v>87</v>
      </c>
      <c r="AI1701" s="15" t="s">
        <v>87</v>
      </c>
      <c r="AJ1701">
        <v>1</v>
      </c>
      <c r="AK1701" s="31">
        <v>0</v>
      </c>
      <c r="AL1701" t="s">
        <v>87</v>
      </c>
      <c r="AM1701" s="31" t="s">
        <v>87</v>
      </c>
      <c r="AN1701">
        <v>0</v>
      </c>
      <c r="AO1701" s="15">
        <v>1</v>
      </c>
      <c r="AP1701" t="s">
        <v>87</v>
      </c>
      <c r="AQ1701" s="15" t="s">
        <v>87</v>
      </c>
      <c r="AR1701" s="15" t="s">
        <v>129</v>
      </c>
      <c r="AS1701">
        <v>1</v>
      </c>
      <c r="AT1701">
        <v>0</v>
      </c>
      <c r="AU1701">
        <v>0</v>
      </c>
      <c r="AV1701">
        <v>0</v>
      </c>
      <c r="AW1701">
        <v>0</v>
      </c>
      <c r="AX1701">
        <v>0</v>
      </c>
      <c r="AY1701" s="15">
        <v>0</v>
      </c>
      <c r="AZ1701">
        <v>1</v>
      </c>
      <c r="BA1701">
        <v>0</v>
      </c>
      <c r="BB1701" s="15">
        <v>0</v>
      </c>
      <c r="BC1701">
        <v>19291</v>
      </c>
      <c r="BD1701">
        <v>1766</v>
      </c>
      <c r="BE1701" s="21">
        <v>0.91900000000000004</v>
      </c>
      <c r="BF1701" s="21">
        <v>45</v>
      </c>
      <c r="BG1701">
        <v>0</v>
      </c>
      <c r="BH1701">
        <v>0</v>
      </c>
      <c r="BI1701">
        <v>1</v>
      </c>
      <c r="BJ1701">
        <v>0</v>
      </c>
      <c r="BK1701">
        <v>0</v>
      </c>
      <c r="BL1701" s="15">
        <v>0</v>
      </c>
      <c r="BM1701">
        <v>0</v>
      </c>
      <c r="BN1701">
        <v>0</v>
      </c>
      <c r="BO1701">
        <v>0</v>
      </c>
      <c r="BP1701" s="15">
        <v>1</v>
      </c>
      <c r="BQ1701">
        <v>0</v>
      </c>
      <c r="BR1701">
        <v>0</v>
      </c>
      <c r="BS1701" s="15">
        <v>1</v>
      </c>
      <c r="BT1701">
        <v>0</v>
      </c>
      <c r="BU1701">
        <v>0</v>
      </c>
      <c r="BV1701">
        <v>0</v>
      </c>
      <c r="BW1701">
        <v>0</v>
      </c>
      <c r="BX1701">
        <v>1</v>
      </c>
      <c r="BY1701">
        <v>0</v>
      </c>
      <c r="BZ1701">
        <v>0</v>
      </c>
      <c r="CA1701">
        <v>1</v>
      </c>
      <c r="CB1701">
        <v>0</v>
      </c>
      <c r="CC1701">
        <v>0</v>
      </c>
      <c r="CD1701">
        <v>1</v>
      </c>
      <c r="CE1701" s="15">
        <v>1</v>
      </c>
      <c r="CF1701">
        <v>2.4889999999999999</v>
      </c>
      <c r="CG1701">
        <v>9699</v>
      </c>
      <c r="CH1701">
        <v>1</v>
      </c>
      <c r="CI1701">
        <v>0</v>
      </c>
      <c r="CJ1701">
        <v>18</v>
      </c>
      <c r="CK1701" s="28" t="s">
        <v>80</v>
      </c>
    </row>
    <row r="1702" spans="1:89" x14ac:dyDescent="0.35">
      <c r="A1702">
        <v>1701</v>
      </c>
      <c r="B1702">
        <v>112</v>
      </c>
      <c r="C1702" s="21" t="s">
        <v>281</v>
      </c>
      <c r="D1702" s="11">
        <v>9.99</v>
      </c>
      <c r="E1702" s="12">
        <v>2.1</v>
      </c>
      <c r="F1702" s="7">
        <f t="shared" si="292"/>
        <v>4.7571428571428571</v>
      </c>
      <c r="G1702" s="8">
        <v>0</v>
      </c>
      <c r="H1702" s="9">
        <v>0</v>
      </c>
      <c r="I1702" s="9">
        <v>0</v>
      </c>
      <c r="J1702" s="9">
        <v>1</v>
      </c>
      <c r="K1702" s="9">
        <v>0</v>
      </c>
      <c r="L1702" s="8">
        <v>32951</v>
      </c>
      <c r="M1702" s="9">
        <v>15</v>
      </c>
      <c r="N1702" s="9">
        <f t="shared" si="284"/>
        <v>32935</v>
      </c>
      <c r="O1702" s="9">
        <f t="shared" si="285"/>
        <v>24</v>
      </c>
      <c r="P1702" s="7">
        <v>13.56</v>
      </c>
      <c r="Q1702" s="7">
        <f t="shared" si="293"/>
        <v>25.439999999999998</v>
      </c>
      <c r="R1702" s="9">
        <v>1</v>
      </c>
      <c r="S1702" s="9">
        <v>0</v>
      </c>
      <c r="T1702" s="9">
        <v>0</v>
      </c>
      <c r="U1702" s="9">
        <v>1</v>
      </c>
      <c r="V1702" s="9">
        <v>0</v>
      </c>
      <c r="W1702" s="25">
        <v>0</v>
      </c>
      <c r="X1702" s="9">
        <v>0</v>
      </c>
      <c r="Y1702" s="9">
        <v>0</v>
      </c>
      <c r="Z1702" s="25">
        <v>1</v>
      </c>
      <c r="AA1702" s="9">
        <v>1</v>
      </c>
      <c r="AB1702" s="25">
        <v>0</v>
      </c>
      <c r="AC1702" s="17">
        <v>1980</v>
      </c>
      <c r="AD1702" s="27">
        <f t="shared" si="294"/>
        <v>0.11499999999999999</v>
      </c>
      <c r="AE1702" s="27">
        <f t="shared" si="294"/>
        <v>0.11499999999999999</v>
      </c>
      <c r="AF1702" s="27">
        <f t="shared" si="295"/>
        <v>0.53</v>
      </c>
      <c r="AG1702" s="34">
        <v>0.24</v>
      </c>
      <c r="AH1702" s="33" t="s">
        <v>87</v>
      </c>
      <c r="AI1702" s="15" t="s">
        <v>87</v>
      </c>
      <c r="AJ1702">
        <v>1</v>
      </c>
      <c r="AK1702" s="31">
        <v>0</v>
      </c>
      <c r="AL1702" t="s">
        <v>87</v>
      </c>
      <c r="AM1702" s="31" t="s">
        <v>87</v>
      </c>
      <c r="AN1702">
        <v>0</v>
      </c>
      <c r="AO1702" s="15">
        <v>1</v>
      </c>
      <c r="AP1702" t="s">
        <v>87</v>
      </c>
      <c r="AQ1702" s="15" t="s">
        <v>87</v>
      </c>
      <c r="AR1702" s="15" t="s">
        <v>129</v>
      </c>
      <c r="AS1702">
        <v>1</v>
      </c>
      <c r="AT1702">
        <v>0</v>
      </c>
      <c r="AU1702">
        <v>0</v>
      </c>
      <c r="AV1702">
        <v>0</v>
      </c>
      <c r="AW1702">
        <v>0</v>
      </c>
      <c r="AX1702">
        <v>0</v>
      </c>
      <c r="AY1702" s="15">
        <v>0</v>
      </c>
      <c r="AZ1702">
        <v>1</v>
      </c>
      <c r="BA1702">
        <v>0</v>
      </c>
      <c r="BB1702" s="15">
        <v>0</v>
      </c>
      <c r="BC1702">
        <v>19291</v>
      </c>
      <c r="BD1702">
        <v>1766</v>
      </c>
      <c r="BE1702" s="21">
        <v>0.91900000000000004</v>
      </c>
      <c r="BF1702" s="21">
        <v>45</v>
      </c>
      <c r="BG1702">
        <v>0</v>
      </c>
      <c r="BH1702">
        <v>0</v>
      </c>
      <c r="BI1702">
        <v>1</v>
      </c>
      <c r="BJ1702">
        <v>0</v>
      </c>
      <c r="BK1702">
        <v>0</v>
      </c>
      <c r="BL1702" s="15">
        <v>0</v>
      </c>
      <c r="BM1702">
        <v>0</v>
      </c>
      <c r="BN1702">
        <v>0</v>
      </c>
      <c r="BO1702">
        <v>0</v>
      </c>
      <c r="BP1702" s="15">
        <v>1</v>
      </c>
      <c r="BQ1702">
        <v>0</v>
      </c>
      <c r="BR1702">
        <v>0</v>
      </c>
      <c r="BS1702" s="15">
        <v>1</v>
      </c>
      <c r="BT1702">
        <v>0</v>
      </c>
      <c r="BU1702">
        <v>0</v>
      </c>
      <c r="BV1702">
        <v>0</v>
      </c>
      <c r="BW1702">
        <v>0</v>
      </c>
      <c r="BX1702">
        <v>1</v>
      </c>
      <c r="BY1702">
        <v>0</v>
      </c>
      <c r="BZ1702">
        <v>0</v>
      </c>
      <c r="CA1702">
        <v>1</v>
      </c>
      <c r="CB1702">
        <v>0</v>
      </c>
      <c r="CC1702">
        <v>0</v>
      </c>
      <c r="CD1702">
        <v>1</v>
      </c>
      <c r="CE1702" s="15">
        <v>1</v>
      </c>
      <c r="CF1702">
        <v>2.4889999999999999</v>
      </c>
      <c r="CG1702">
        <v>9699</v>
      </c>
      <c r="CH1702">
        <v>1</v>
      </c>
      <c r="CI1702">
        <v>0</v>
      </c>
      <c r="CJ1702">
        <v>18</v>
      </c>
      <c r="CK1702" s="28" t="s">
        <v>80</v>
      </c>
    </row>
    <row r="1703" spans="1:89" x14ac:dyDescent="0.35">
      <c r="A1703">
        <v>1702</v>
      </c>
      <c r="B1703">
        <v>112</v>
      </c>
      <c r="C1703" s="21" t="s">
        <v>281</v>
      </c>
      <c r="D1703" s="11">
        <v>6.32</v>
      </c>
      <c r="E1703" s="12">
        <v>0.03</v>
      </c>
      <c r="F1703" s="7">
        <f t="shared" si="292"/>
        <v>210.66666666666669</v>
      </c>
      <c r="G1703" s="8">
        <v>0</v>
      </c>
      <c r="H1703" s="9">
        <v>0</v>
      </c>
      <c r="I1703" s="9">
        <v>0</v>
      </c>
      <c r="J1703" s="9">
        <v>1</v>
      </c>
      <c r="K1703" s="9">
        <v>0</v>
      </c>
      <c r="L1703" s="8">
        <v>32951</v>
      </c>
      <c r="M1703" s="9">
        <v>15</v>
      </c>
      <c r="N1703" s="9">
        <f t="shared" si="284"/>
        <v>32935</v>
      </c>
      <c r="O1703" s="9">
        <f t="shared" si="285"/>
        <v>24</v>
      </c>
      <c r="P1703" s="7">
        <v>13.56</v>
      </c>
      <c r="Q1703" s="7">
        <f t="shared" si="293"/>
        <v>25.439999999999998</v>
      </c>
      <c r="R1703" s="9">
        <v>1</v>
      </c>
      <c r="S1703" s="9">
        <v>0</v>
      </c>
      <c r="T1703" s="9">
        <v>0</v>
      </c>
      <c r="U1703" s="9">
        <v>1</v>
      </c>
      <c r="V1703" s="9">
        <v>0</v>
      </c>
      <c r="W1703" s="25">
        <v>0</v>
      </c>
      <c r="X1703" s="9">
        <v>0</v>
      </c>
      <c r="Y1703" s="9">
        <v>0</v>
      </c>
      <c r="Z1703" s="25">
        <v>1</v>
      </c>
      <c r="AA1703" s="9">
        <v>1</v>
      </c>
      <c r="AB1703" s="25">
        <v>0</v>
      </c>
      <c r="AC1703" s="17">
        <v>1980</v>
      </c>
      <c r="AD1703" s="27">
        <f t="shared" si="294"/>
        <v>0.11499999999999999</v>
      </c>
      <c r="AE1703" s="27">
        <f t="shared" si="294"/>
        <v>0.11499999999999999</v>
      </c>
      <c r="AF1703" s="27">
        <f t="shared" si="295"/>
        <v>0.53</v>
      </c>
      <c r="AG1703" s="34">
        <v>0.24</v>
      </c>
      <c r="AH1703" s="33" t="s">
        <v>87</v>
      </c>
      <c r="AI1703" s="15" t="s">
        <v>87</v>
      </c>
      <c r="AJ1703">
        <v>1</v>
      </c>
      <c r="AK1703" s="31">
        <v>0</v>
      </c>
      <c r="AL1703" t="s">
        <v>87</v>
      </c>
      <c r="AM1703" s="31" t="s">
        <v>87</v>
      </c>
      <c r="AN1703">
        <v>0</v>
      </c>
      <c r="AO1703" s="15">
        <v>1</v>
      </c>
      <c r="AP1703" t="s">
        <v>87</v>
      </c>
      <c r="AQ1703" s="15" t="s">
        <v>87</v>
      </c>
      <c r="AR1703" s="15" t="s">
        <v>129</v>
      </c>
      <c r="AS1703">
        <v>1</v>
      </c>
      <c r="AT1703">
        <v>0</v>
      </c>
      <c r="AU1703">
        <v>0</v>
      </c>
      <c r="AV1703">
        <v>0</v>
      </c>
      <c r="AW1703">
        <v>0</v>
      </c>
      <c r="AX1703">
        <v>0</v>
      </c>
      <c r="AY1703" s="15">
        <v>0</v>
      </c>
      <c r="AZ1703">
        <v>1</v>
      </c>
      <c r="BA1703">
        <v>0</v>
      </c>
      <c r="BB1703" s="15">
        <v>0</v>
      </c>
      <c r="BC1703">
        <v>19291</v>
      </c>
      <c r="BD1703">
        <v>1766</v>
      </c>
      <c r="BE1703" s="21">
        <v>0.91900000000000004</v>
      </c>
      <c r="BF1703" s="21">
        <v>45</v>
      </c>
      <c r="BG1703">
        <v>1</v>
      </c>
      <c r="BH1703">
        <v>0</v>
      </c>
      <c r="BI1703">
        <v>0</v>
      </c>
      <c r="BJ1703">
        <v>0</v>
      </c>
      <c r="BK1703">
        <v>0</v>
      </c>
      <c r="BL1703" s="15">
        <v>0</v>
      </c>
      <c r="BM1703">
        <v>0</v>
      </c>
      <c r="BN1703">
        <v>0</v>
      </c>
      <c r="BO1703">
        <v>0</v>
      </c>
      <c r="BP1703" s="15">
        <v>1</v>
      </c>
      <c r="BQ1703">
        <v>0</v>
      </c>
      <c r="BR1703">
        <v>0</v>
      </c>
      <c r="BS1703" s="15">
        <v>0</v>
      </c>
      <c r="BT1703">
        <v>0</v>
      </c>
      <c r="BU1703">
        <v>0</v>
      </c>
      <c r="BV1703">
        <v>0</v>
      </c>
      <c r="BW1703">
        <v>0</v>
      </c>
      <c r="BX1703">
        <v>1</v>
      </c>
      <c r="BY1703">
        <v>0</v>
      </c>
      <c r="BZ1703">
        <v>0</v>
      </c>
      <c r="CA1703">
        <v>1</v>
      </c>
      <c r="CB1703">
        <v>0</v>
      </c>
      <c r="CC1703">
        <v>0</v>
      </c>
      <c r="CD1703">
        <v>1</v>
      </c>
      <c r="CE1703" s="15">
        <v>1</v>
      </c>
      <c r="CF1703">
        <v>2.4889999999999999</v>
      </c>
      <c r="CG1703">
        <v>9699</v>
      </c>
      <c r="CH1703">
        <v>1</v>
      </c>
      <c r="CI1703">
        <v>0</v>
      </c>
      <c r="CJ1703">
        <v>18</v>
      </c>
      <c r="CK1703" s="28" t="s">
        <v>80</v>
      </c>
    </row>
    <row r="1704" spans="1:89" x14ac:dyDescent="0.35">
      <c r="A1704">
        <v>1703</v>
      </c>
      <c r="B1704">
        <v>112</v>
      </c>
      <c r="C1704" s="21" t="s">
        <v>281</v>
      </c>
      <c r="D1704" s="11">
        <v>8.06</v>
      </c>
      <c r="E1704" s="12">
        <v>1.64</v>
      </c>
      <c r="F1704" s="7">
        <f t="shared" si="292"/>
        <v>4.9146341463414638</v>
      </c>
      <c r="G1704" s="8">
        <v>0</v>
      </c>
      <c r="H1704" s="9">
        <v>0</v>
      </c>
      <c r="I1704" s="9">
        <v>0</v>
      </c>
      <c r="J1704" s="9">
        <v>1</v>
      </c>
      <c r="K1704" s="9">
        <v>0</v>
      </c>
      <c r="L1704" s="8">
        <v>32951</v>
      </c>
      <c r="M1704" s="9">
        <v>15</v>
      </c>
      <c r="N1704" s="9">
        <f t="shared" si="284"/>
        <v>32935</v>
      </c>
      <c r="O1704" s="9">
        <f t="shared" si="285"/>
        <v>24</v>
      </c>
      <c r="P1704" s="7">
        <v>13.56</v>
      </c>
      <c r="Q1704" s="7">
        <f t="shared" si="293"/>
        <v>25.439999999999998</v>
      </c>
      <c r="R1704" s="9">
        <v>1</v>
      </c>
      <c r="S1704" s="9">
        <v>0</v>
      </c>
      <c r="T1704" s="9">
        <v>0</v>
      </c>
      <c r="U1704" s="9">
        <v>1</v>
      </c>
      <c r="V1704" s="9">
        <v>0</v>
      </c>
      <c r="W1704" s="25">
        <v>0</v>
      </c>
      <c r="X1704" s="9">
        <v>0</v>
      </c>
      <c r="Y1704" s="9">
        <v>0</v>
      </c>
      <c r="Z1704" s="25">
        <v>1</v>
      </c>
      <c r="AA1704" s="9">
        <v>1</v>
      </c>
      <c r="AB1704" s="25">
        <v>0</v>
      </c>
      <c r="AC1704" s="17">
        <v>1980</v>
      </c>
      <c r="AD1704" s="27">
        <f t="shared" si="294"/>
        <v>0.11499999999999999</v>
      </c>
      <c r="AE1704" s="27">
        <f t="shared" si="294"/>
        <v>0.11499999999999999</v>
      </c>
      <c r="AF1704" s="27">
        <f t="shared" si="295"/>
        <v>0.53</v>
      </c>
      <c r="AG1704" s="34">
        <v>0.24</v>
      </c>
      <c r="AH1704" s="33" t="s">
        <v>87</v>
      </c>
      <c r="AI1704" s="15" t="s">
        <v>87</v>
      </c>
      <c r="AJ1704">
        <v>1</v>
      </c>
      <c r="AK1704" s="31">
        <v>0</v>
      </c>
      <c r="AL1704" t="s">
        <v>87</v>
      </c>
      <c r="AM1704" s="31" t="s">
        <v>87</v>
      </c>
      <c r="AN1704">
        <v>0</v>
      </c>
      <c r="AO1704" s="15">
        <v>1</v>
      </c>
      <c r="AP1704" t="s">
        <v>87</v>
      </c>
      <c r="AQ1704" s="15" t="s">
        <v>87</v>
      </c>
      <c r="AR1704" s="15" t="s">
        <v>129</v>
      </c>
      <c r="AS1704">
        <v>1</v>
      </c>
      <c r="AT1704">
        <v>0</v>
      </c>
      <c r="AU1704">
        <v>0</v>
      </c>
      <c r="AV1704">
        <v>0</v>
      </c>
      <c r="AW1704">
        <v>0</v>
      </c>
      <c r="AX1704">
        <v>0</v>
      </c>
      <c r="AY1704" s="15">
        <v>0</v>
      </c>
      <c r="AZ1704">
        <v>1</v>
      </c>
      <c r="BA1704">
        <v>0</v>
      </c>
      <c r="BB1704" s="15">
        <v>0</v>
      </c>
      <c r="BC1704">
        <v>19291</v>
      </c>
      <c r="BD1704">
        <v>1766</v>
      </c>
      <c r="BE1704" s="21">
        <v>0.91900000000000004</v>
      </c>
      <c r="BF1704" s="21">
        <v>45</v>
      </c>
      <c r="BG1704">
        <v>0</v>
      </c>
      <c r="BH1704">
        <v>0</v>
      </c>
      <c r="BI1704">
        <v>1</v>
      </c>
      <c r="BJ1704">
        <v>0</v>
      </c>
      <c r="BK1704">
        <v>0</v>
      </c>
      <c r="BL1704" s="15">
        <v>0</v>
      </c>
      <c r="BM1704">
        <v>0</v>
      </c>
      <c r="BN1704">
        <v>0</v>
      </c>
      <c r="BO1704">
        <v>0</v>
      </c>
      <c r="BP1704" s="15">
        <v>1</v>
      </c>
      <c r="BQ1704">
        <v>0</v>
      </c>
      <c r="BR1704">
        <v>0</v>
      </c>
      <c r="BS1704" s="15">
        <v>1</v>
      </c>
      <c r="BT1704">
        <v>0</v>
      </c>
      <c r="BU1704">
        <v>0</v>
      </c>
      <c r="BV1704">
        <v>0</v>
      </c>
      <c r="BW1704">
        <v>0</v>
      </c>
      <c r="BX1704">
        <v>1</v>
      </c>
      <c r="BY1704">
        <v>0</v>
      </c>
      <c r="BZ1704">
        <v>0</v>
      </c>
      <c r="CA1704">
        <v>1</v>
      </c>
      <c r="CB1704">
        <v>0</v>
      </c>
      <c r="CC1704">
        <v>0</v>
      </c>
      <c r="CD1704">
        <v>1</v>
      </c>
      <c r="CE1704" s="15">
        <v>1</v>
      </c>
      <c r="CF1704">
        <v>2.4889999999999999</v>
      </c>
      <c r="CG1704">
        <v>9699</v>
      </c>
      <c r="CH1704">
        <v>1</v>
      </c>
      <c r="CI1704">
        <v>0</v>
      </c>
      <c r="CJ1704">
        <v>18</v>
      </c>
      <c r="CK1704" s="28" t="s">
        <v>80</v>
      </c>
    </row>
    <row r="1705" spans="1:89" x14ac:dyDescent="0.35">
      <c r="A1705">
        <v>1704</v>
      </c>
      <c r="B1705">
        <v>112</v>
      </c>
      <c r="C1705" s="21" t="s">
        <v>281</v>
      </c>
      <c r="D1705" s="11">
        <v>8.3800000000000008</v>
      </c>
      <c r="E1705" s="12">
        <v>1.79</v>
      </c>
      <c r="F1705" s="7">
        <f t="shared" si="292"/>
        <v>4.6815642458100566</v>
      </c>
      <c r="G1705" s="8">
        <v>0</v>
      </c>
      <c r="H1705" s="9">
        <v>0</v>
      </c>
      <c r="I1705" s="9">
        <v>0</v>
      </c>
      <c r="J1705" s="9">
        <v>1</v>
      </c>
      <c r="K1705" s="9">
        <v>0</v>
      </c>
      <c r="L1705" s="8">
        <v>32951</v>
      </c>
      <c r="M1705" s="9">
        <v>15</v>
      </c>
      <c r="N1705" s="9">
        <f t="shared" si="284"/>
        <v>32935</v>
      </c>
      <c r="O1705" s="9">
        <f t="shared" si="285"/>
        <v>24</v>
      </c>
      <c r="P1705" s="7">
        <v>13.56</v>
      </c>
      <c r="Q1705" s="7">
        <f t="shared" si="293"/>
        <v>25.439999999999998</v>
      </c>
      <c r="R1705" s="9">
        <v>1</v>
      </c>
      <c r="S1705" s="9">
        <v>0</v>
      </c>
      <c r="T1705" s="9">
        <v>0</v>
      </c>
      <c r="U1705" s="9">
        <v>1</v>
      </c>
      <c r="V1705" s="9">
        <v>0</v>
      </c>
      <c r="W1705" s="25">
        <v>0</v>
      </c>
      <c r="X1705" s="9">
        <v>0</v>
      </c>
      <c r="Y1705" s="9">
        <v>0</v>
      </c>
      <c r="Z1705" s="25">
        <v>1</v>
      </c>
      <c r="AA1705" s="9">
        <v>1</v>
      </c>
      <c r="AB1705" s="25">
        <v>0</v>
      </c>
      <c r="AC1705" s="17">
        <v>1980</v>
      </c>
      <c r="AD1705" s="27">
        <f t="shared" si="294"/>
        <v>0.11499999999999999</v>
      </c>
      <c r="AE1705" s="27">
        <f t="shared" si="294"/>
        <v>0.11499999999999999</v>
      </c>
      <c r="AF1705" s="27">
        <f t="shared" si="295"/>
        <v>0.53</v>
      </c>
      <c r="AG1705" s="34">
        <v>0.24</v>
      </c>
      <c r="AH1705" s="33" t="s">
        <v>87</v>
      </c>
      <c r="AI1705" s="15" t="s">
        <v>87</v>
      </c>
      <c r="AJ1705">
        <v>1</v>
      </c>
      <c r="AK1705" s="31">
        <v>0</v>
      </c>
      <c r="AL1705" t="s">
        <v>87</v>
      </c>
      <c r="AM1705" s="31" t="s">
        <v>87</v>
      </c>
      <c r="AN1705">
        <v>0</v>
      </c>
      <c r="AO1705" s="15">
        <v>1</v>
      </c>
      <c r="AP1705" t="s">
        <v>87</v>
      </c>
      <c r="AQ1705" s="15" t="s">
        <v>87</v>
      </c>
      <c r="AR1705" s="15" t="s">
        <v>129</v>
      </c>
      <c r="AS1705">
        <v>1</v>
      </c>
      <c r="AT1705">
        <v>0</v>
      </c>
      <c r="AU1705">
        <v>0</v>
      </c>
      <c r="AV1705">
        <v>0</v>
      </c>
      <c r="AW1705">
        <v>0</v>
      </c>
      <c r="AX1705">
        <v>0</v>
      </c>
      <c r="AY1705" s="15">
        <v>0</v>
      </c>
      <c r="AZ1705">
        <v>1</v>
      </c>
      <c r="BA1705">
        <v>0</v>
      </c>
      <c r="BB1705" s="15">
        <v>0</v>
      </c>
      <c r="BC1705">
        <v>19291</v>
      </c>
      <c r="BD1705">
        <v>1766</v>
      </c>
      <c r="BE1705" s="21">
        <v>0.91900000000000004</v>
      </c>
      <c r="BF1705" s="21">
        <v>45</v>
      </c>
      <c r="BG1705">
        <v>0</v>
      </c>
      <c r="BH1705">
        <v>0</v>
      </c>
      <c r="BI1705">
        <v>1</v>
      </c>
      <c r="BJ1705">
        <v>0</v>
      </c>
      <c r="BK1705">
        <v>0</v>
      </c>
      <c r="BL1705" s="15">
        <v>0</v>
      </c>
      <c r="BM1705">
        <v>0</v>
      </c>
      <c r="BN1705">
        <v>0</v>
      </c>
      <c r="BO1705">
        <v>0</v>
      </c>
      <c r="BP1705" s="15">
        <v>1</v>
      </c>
      <c r="BQ1705">
        <v>0</v>
      </c>
      <c r="BR1705">
        <v>0</v>
      </c>
      <c r="BS1705" s="15">
        <v>1</v>
      </c>
      <c r="BT1705">
        <v>0</v>
      </c>
      <c r="BU1705">
        <v>0</v>
      </c>
      <c r="BV1705">
        <v>0</v>
      </c>
      <c r="BW1705">
        <v>0</v>
      </c>
      <c r="BX1705">
        <v>1</v>
      </c>
      <c r="BY1705">
        <v>0</v>
      </c>
      <c r="BZ1705">
        <v>0</v>
      </c>
      <c r="CA1705">
        <v>1</v>
      </c>
      <c r="CB1705">
        <v>0</v>
      </c>
      <c r="CC1705">
        <v>0</v>
      </c>
      <c r="CD1705">
        <v>1</v>
      </c>
      <c r="CE1705" s="15">
        <v>1</v>
      </c>
      <c r="CF1705">
        <v>2.4889999999999999</v>
      </c>
      <c r="CG1705">
        <v>9699</v>
      </c>
      <c r="CH1705">
        <v>1</v>
      </c>
      <c r="CI1705">
        <v>0</v>
      </c>
      <c r="CJ1705">
        <v>18</v>
      </c>
      <c r="CK1705" s="28" t="s">
        <v>80</v>
      </c>
    </row>
    <row r="1706" spans="1:89" x14ac:dyDescent="0.35">
      <c r="A1706">
        <v>1705</v>
      </c>
      <c r="B1706">
        <v>112</v>
      </c>
      <c r="C1706" s="21" t="s">
        <v>281</v>
      </c>
      <c r="D1706" s="11">
        <v>6.32</v>
      </c>
      <c r="E1706" s="12">
        <v>0.03</v>
      </c>
      <c r="F1706" s="7">
        <f t="shared" si="292"/>
        <v>210.66666666666669</v>
      </c>
      <c r="G1706" s="8">
        <v>0</v>
      </c>
      <c r="H1706" s="9">
        <v>0</v>
      </c>
      <c r="I1706" s="9">
        <v>0</v>
      </c>
      <c r="J1706" s="9">
        <v>1</v>
      </c>
      <c r="K1706" s="9">
        <v>0</v>
      </c>
      <c r="L1706" s="8">
        <v>32951</v>
      </c>
      <c r="M1706" s="9">
        <v>17</v>
      </c>
      <c r="N1706" s="9">
        <f t="shared" si="284"/>
        <v>32933</v>
      </c>
      <c r="O1706" s="9">
        <f t="shared" si="285"/>
        <v>24</v>
      </c>
      <c r="P1706" s="7">
        <v>13.56</v>
      </c>
      <c r="Q1706" s="7">
        <f t="shared" si="293"/>
        <v>25.439999999999998</v>
      </c>
      <c r="R1706" s="9">
        <v>1</v>
      </c>
      <c r="S1706" s="9">
        <v>0</v>
      </c>
      <c r="T1706" s="9">
        <v>0</v>
      </c>
      <c r="U1706" s="9">
        <v>1</v>
      </c>
      <c r="V1706" s="9">
        <v>0</v>
      </c>
      <c r="W1706" s="25">
        <v>0</v>
      </c>
      <c r="X1706" s="9">
        <v>0</v>
      </c>
      <c r="Y1706" s="9">
        <v>0</v>
      </c>
      <c r="Z1706" s="25">
        <v>1</v>
      </c>
      <c r="AA1706" s="9">
        <v>1</v>
      </c>
      <c r="AB1706" s="25">
        <v>0</v>
      </c>
      <c r="AC1706" s="17">
        <v>1980</v>
      </c>
      <c r="AD1706" s="27">
        <f t="shared" si="294"/>
        <v>0.11499999999999999</v>
      </c>
      <c r="AE1706" s="27">
        <f t="shared" si="294"/>
        <v>0.11499999999999999</v>
      </c>
      <c r="AF1706" s="27">
        <f t="shared" si="295"/>
        <v>0.53</v>
      </c>
      <c r="AG1706" s="34">
        <v>0.24</v>
      </c>
      <c r="AH1706" s="33" t="s">
        <v>87</v>
      </c>
      <c r="AI1706" s="15" t="s">
        <v>87</v>
      </c>
      <c r="AJ1706">
        <v>1</v>
      </c>
      <c r="AK1706" s="31">
        <v>0</v>
      </c>
      <c r="AL1706" t="s">
        <v>87</v>
      </c>
      <c r="AM1706" s="31" t="s">
        <v>87</v>
      </c>
      <c r="AN1706">
        <v>0</v>
      </c>
      <c r="AO1706" s="15">
        <v>1</v>
      </c>
      <c r="AP1706" t="s">
        <v>87</v>
      </c>
      <c r="AQ1706" s="15" t="s">
        <v>87</v>
      </c>
      <c r="AR1706" s="15" t="s">
        <v>129</v>
      </c>
      <c r="AS1706">
        <v>1</v>
      </c>
      <c r="AT1706">
        <v>0</v>
      </c>
      <c r="AU1706">
        <v>0</v>
      </c>
      <c r="AV1706">
        <v>0</v>
      </c>
      <c r="AW1706">
        <v>0</v>
      </c>
      <c r="AX1706">
        <v>0</v>
      </c>
      <c r="AY1706" s="15">
        <v>0</v>
      </c>
      <c r="AZ1706">
        <v>1</v>
      </c>
      <c r="BA1706">
        <v>0</v>
      </c>
      <c r="BB1706" s="15">
        <v>0</v>
      </c>
      <c r="BC1706">
        <v>19291</v>
      </c>
      <c r="BD1706">
        <v>1766</v>
      </c>
      <c r="BE1706" s="21">
        <v>0.91900000000000004</v>
      </c>
      <c r="BF1706" s="21">
        <v>45</v>
      </c>
      <c r="BG1706">
        <v>1</v>
      </c>
      <c r="BH1706">
        <v>0</v>
      </c>
      <c r="BI1706">
        <v>0</v>
      </c>
      <c r="BJ1706">
        <v>0</v>
      </c>
      <c r="BK1706">
        <v>0</v>
      </c>
      <c r="BL1706" s="15">
        <v>0</v>
      </c>
      <c r="BM1706">
        <v>0</v>
      </c>
      <c r="BN1706">
        <v>0</v>
      </c>
      <c r="BO1706">
        <v>0</v>
      </c>
      <c r="BP1706" s="15">
        <v>1</v>
      </c>
      <c r="BQ1706">
        <v>0</v>
      </c>
      <c r="BR1706">
        <v>0</v>
      </c>
      <c r="BS1706" s="15">
        <v>0</v>
      </c>
      <c r="BT1706">
        <v>1</v>
      </c>
      <c r="BU1706">
        <v>1</v>
      </c>
      <c r="BV1706">
        <v>0</v>
      </c>
      <c r="BW1706">
        <v>0</v>
      </c>
      <c r="BX1706">
        <v>1</v>
      </c>
      <c r="BY1706">
        <v>0</v>
      </c>
      <c r="BZ1706">
        <v>0</v>
      </c>
      <c r="CA1706">
        <v>1</v>
      </c>
      <c r="CB1706">
        <v>0</v>
      </c>
      <c r="CC1706">
        <v>0</v>
      </c>
      <c r="CD1706">
        <v>1</v>
      </c>
      <c r="CE1706" s="15">
        <v>1</v>
      </c>
      <c r="CF1706">
        <v>2.4889999999999999</v>
      </c>
      <c r="CG1706">
        <v>9699</v>
      </c>
      <c r="CH1706">
        <v>1</v>
      </c>
      <c r="CI1706">
        <v>0</v>
      </c>
      <c r="CJ1706">
        <v>18</v>
      </c>
      <c r="CK1706" s="28" t="s">
        <v>80</v>
      </c>
    </row>
    <row r="1707" spans="1:89" x14ac:dyDescent="0.35">
      <c r="A1707">
        <v>1706</v>
      </c>
      <c r="B1707">
        <v>112</v>
      </c>
      <c r="C1707" s="21" t="s">
        <v>281</v>
      </c>
      <c r="D1707" s="11">
        <v>6</v>
      </c>
      <c r="E1707" s="12">
        <v>2.9</v>
      </c>
      <c r="F1707" s="7">
        <f t="shared" si="292"/>
        <v>2.0689655172413794</v>
      </c>
      <c r="G1707" s="8">
        <v>0</v>
      </c>
      <c r="H1707" s="9">
        <v>0</v>
      </c>
      <c r="I1707" s="9">
        <v>0</v>
      </c>
      <c r="J1707" s="9">
        <v>1</v>
      </c>
      <c r="K1707" s="9">
        <v>0</v>
      </c>
      <c r="L1707" s="8">
        <v>32951</v>
      </c>
      <c r="M1707" s="9">
        <v>17</v>
      </c>
      <c r="N1707" s="9">
        <f t="shared" si="284"/>
        <v>32933</v>
      </c>
      <c r="O1707" s="9">
        <f t="shared" si="285"/>
        <v>24</v>
      </c>
      <c r="P1707" s="7">
        <v>13.56</v>
      </c>
      <c r="Q1707" s="7">
        <f t="shared" si="293"/>
        <v>25.439999999999998</v>
      </c>
      <c r="R1707" s="9">
        <v>1</v>
      </c>
      <c r="S1707" s="9">
        <v>0</v>
      </c>
      <c r="T1707" s="9">
        <v>0</v>
      </c>
      <c r="U1707" s="9">
        <v>1</v>
      </c>
      <c r="V1707" s="9">
        <v>0</v>
      </c>
      <c r="W1707" s="25">
        <v>0</v>
      </c>
      <c r="X1707" s="9">
        <v>0</v>
      </c>
      <c r="Y1707" s="9">
        <v>0</v>
      </c>
      <c r="Z1707" s="25">
        <v>1</v>
      </c>
      <c r="AA1707" s="9">
        <v>1</v>
      </c>
      <c r="AB1707" s="25">
        <v>0</v>
      </c>
      <c r="AC1707" s="17">
        <v>1980</v>
      </c>
      <c r="AD1707" s="27">
        <f t="shared" si="294"/>
        <v>0.11499999999999999</v>
      </c>
      <c r="AE1707" s="27">
        <f t="shared" si="294"/>
        <v>0.11499999999999999</v>
      </c>
      <c r="AF1707" s="27">
        <f t="shared" si="295"/>
        <v>0.53</v>
      </c>
      <c r="AG1707" s="34">
        <v>0.24</v>
      </c>
      <c r="AH1707" s="33" t="s">
        <v>87</v>
      </c>
      <c r="AI1707" s="15" t="s">
        <v>87</v>
      </c>
      <c r="AJ1707">
        <v>1</v>
      </c>
      <c r="AK1707" s="31">
        <v>0</v>
      </c>
      <c r="AL1707" t="s">
        <v>87</v>
      </c>
      <c r="AM1707" s="31" t="s">
        <v>87</v>
      </c>
      <c r="AN1707">
        <v>0</v>
      </c>
      <c r="AO1707" s="15">
        <v>1</v>
      </c>
      <c r="AP1707" t="s">
        <v>87</v>
      </c>
      <c r="AQ1707" s="15" t="s">
        <v>87</v>
      </c>
      <c r="AR1707" s="15" t="s">
        <v>129</v>
      </c>
      <c r="AS1707">
        <v>1</v>
      </c>
      <c r="AT1707">
        <v>0</v>
      </c>
      <c r="AU1707">
        <v>0</v>
      </c>
      <c r="AV1707">
        <v>0</v>
      </c>
      <c r="AW1707">
        <v>0</v>
      </c>
      <c r="AX1707">
        <v>0</v>
      </c>
      <c r="AY1707" s="15">
        <v>0</v>
      </c>
      <c r="AZ1707">
        <v>1</v>
      </c>
      <c r="BA1707">
        <v>0</v>
      </c>
      <c r="BB1707" s="15">
        <v>0</v>
      </c>
      <c r="BC1707">
        <v>19291</v>
      </c>
      <c r="BD1707">
        <v>1766</v>
      </c>
      <c r="BE1707" s="21">
        <v>0.91900000000000004</v>
      </c>
      <c r="BF1707" s="21">
        <v>45</v>
      </c>
      <c r="BG1707">
        <v>0</v>
      </c>
      <c r="BH1707">
        <v>0</v>
      </c>
      <c r="BI1707">
        <v>1</v>
      </c>
      <c r="BJ1707">
        <v>0</v>
      </c>
      <c r="BK1707">
        <v>0</v>
      </c>
      <c r="BL1707" s="15">
        <v>0</v>
      </c>
      <c r="BM1707">
        <v>0</v>
      </c>
      <c r="BN1707">
        <v>0</v>
      </c>
      <c r="BO1707">
        <v>0</v>
      </c>
      <c r="BP1707" s="15">
        <v>1</v>
      </c>
      <c r="BQ1707">
        <v>0</v>
      </c>
      <c r="BR1707">
        <v>0</v>
      </c>
      <c r="BS1707" s="15">
        <v>1</v>
      </c>
      <c r="BT1707">
        <v>1</v>
      </c>
      <c r="BU1707">
        <v>1</v>
      </c>
      <c r="BV1707">
        <v>0</v>
      </c>
      <c r="BW1707">
        <v>0</v>
      </c>
      <c r="BX1707">
        <v>1</v>
      </c>
      <c r="BY1707">
        <v>0</v>
      </c>
      <c r="BZ1707">
        <v>0</v>
      </c>
      <c r="CA1707">
        <v>1</v>
      </c>
      <c r="CB1707">
        <v>0</v>
      </c>
      <c r="CC1707">
        <v>0</v>
      </c>
      <c r="CD1707">
        <v>1</v>
      </c>
      <c r="CE1707" s="15">
        <v>1</v>
      </c>
      <c r="CF1707">
        <v>2.4889999999999999</v>
      </c>
      <c r="CG1707">
        <v>9699</v>
      </c>
      <c r="CH1707">
        <v>1</v>
      </c>
      <c r="CI1707">
        <v>0</v>
      </c>
      <c r="CJ1707">
        <v>18</v>
      </c>
      <c r="CK1707" s="28" t="s">
        <v>80</v>
      </c>
    </row>
    <row r="1708" spans="1:89" x14ac:dyDescent="0.35">
      <c r="A1708">
        <v>1707</v>
      </c>
      <c r="B1708">
        <v>112</v>
      </c>
      <c r="C1708" s="21" t="s">
        <v>281</v>
      </c>
      <c r="D1708" s="11">
        <v>5.74</v>
      </c>
      <c r="E1708" s="12">
        <v>3.85</v>
      </c>
      <c r="F1708" s="7">
        <f t="shared" si="292"/>
        <v>1.490909090909091</v>
      </c>
      <c r="G1708" s="8">
        <v>0</v>
      </c>
      <c r="H1708" s="9">
        <v>0</v>
      </c>
      <c r="I1708" s="9">
        <v>0</v>
      </c>
      <c r="J1708" s="9">
        <v>1</v>
      </c>
      <c r="K1708" s="9">
        <v>0</v>
      </c>
      <c r="L1708" s="8">
        <v>32951</v>
      </c>
      <c r="M1708" s="9">
        <v>17</v>
      </c>
      <c r="N1708" s="9">
        <f t="shared" si="284"/>
        <v>32933</v>
      </c>
      <c r="O1708" s="9">
        <f t="shared" si="285"/>
        <v>24</v>
      </c>
      <c r="P1708" s="7">
        <v>13.56</v>
      </c>
      <c r="Q1708" s="7">
        <f t="shared" si="293"/>
        <v>25.439999999999998</v>
      </c>
      <c r="R1708" s="9">
        <v>1</v>
      </c>
      <c r="S1708" s="9">
        <v>0</v>
      </c>
      <c r="T1708" s="9">
        <v>0</v>
      </c>
      <c r="U1708" s="9">
        <v>1</v>
      </c>
      <c r="V1708" s="9">
        <v>0</v>
      </c>
      <c r="W1708" s="25">
        <v>0</v>
      </c>
      <c r="X1708" s="9">
        <v>0</v>
      </c>
      <c r="Y1708" s="9">
        <v>0</v>
      </c>
      <c r="Z1708" s="25">
        <v>1</v>
      </c>
      <c r="AA1708" s="9">
        <v>1</v>
      </c>
      <c r="AB1708" s="25">
        <v>0</v>
      </c>
      <c r="AC1708" s="17">
        <v>1980</v>
      </c>
      <c r="AD1708" s="27">
        <f t="shared" si="294"/>
        <v>0.11499999999999999</v>
      </c>
      <c r="AE1708" s="27">
        <f t="shared" si="294"/>
        <v>0.11499999999999999</v>
      </c>
      <c r="AF1708" s="27">
        <f t="shared" si="295"/>
        <v>0.53</v>
      </c>
      <c r="AG1708" s="34">
        <v>0.24</v>
      </c>
      <c r="AH1708" s="33" t="s">
        <v>87</v>
      </c>
      <c r="AI1708" s="15" t="s">
        <v>87</v>
      </c>
      <c r="AJ1708">
        <v>1</v>
      </c>
      <c r="AK1708" s="31">
        <v>0</v>
      </c>
      <c r="AL1708" t="s">
        <v>87</v>
      </c>
      <c r="AM1708" s="31" t="s">
        <v>87</v>
      </c>
      <c r="AN1708">
        <v>0</v>
      </c>
      <c r="AO1708" s="15">
        <v>1</v>
      </c>
      <c r="AP1708" t="s">
        <v>87</v>
      </c>
      <c r="AQ1708" s="15" t="s">
        <v>87</v>
      </c>
      <c r="AR1708" s="15" t="s">
        <v>129</v>
      </c>
      <c r="AS1708">
        <v>1</v>
      </c>
      <c r="AT1708">
        <v>0</v>
      </c>
      <c r="AU1708">
        <v>0</v>
      </c>
      <c r="AV1708">
        <v>0</v>
      </c>
      <c r="AW1708">
        <v>0</v>
      </c>
      <c r="AX1708">
        <v>0</v>
      </c>
      <c r="AY1708" s="15">
        <v>0</v>
      </c>
      <c r="AZ1708">
        <v>1</v>
      </c>
      <c r="BA1708">
        <v>0</v>
      </c>
      <c r="BB1708" s="15">
        <v>0</v>
      </c>
      <c r="BC1708">
        <v>19291</v>
      </c>
      <c r="BD1708">
        <v>1766</v>
      </c>
      <c r="BE1708" s="21">
        <v>0.91900000000000004</v>
      </c>
      <c r="BF1708" s="21">
        <v>45</v>
      </c>
      <c r="BG1708">
        <v>0</v>
      </c>
      <c r="BH1708">
        <v>0</v>
      </c>
      <c r="BI1708">
        <v>1</v>
      </c>
      <c r="BJ1708">
        <v>0</v>
      </c>
      <c r="BK1708">
        <v>0</v>
      </c>
      <c r="BL1708" s="15">
        <v>0</v>
      </c>
      <c r="BM1708">
        <v>0</v>
      </c>
      <c r="BN1708">
        <v>0</v>
      </c>
      <c r="BO1708">
        <v>0</v>
      </c>
      <c r="BP1708" s="15">
        <v>1</v>
      </c>
      <c r="BQ1708">
        <v>0</v>
      </c>
      <c r="BR1708">
        <v>0</v>
      </c>
      <c r="BS1708" s="15">
        <v>1</v>
      </c>
      <c r="BT1708">
        <v>1</v>
      </c>
      <c r="BU1708">
        <v>1</v>
      </c>
      <c r="BV1708">
        <v>0</v>
      </c>
      <c r="BW1708">
        <v>0</v>
      </c>
      <c r="BX1708">
        <v>1</v>
      </c>
      <c r="BY1708">
        <v>0</v>
      </c>
      <c r="BZ1708">
        <v>0</v>
      </c>
      <c r="CA1708">
        <v>1</v>
      </c>
      <c r="CB1708">
        <v>0</v>
      </c>
      <c r="CC1708">
        <v>0</v>
      </c>
      <c r="CD1708">
        <v>1</v>
      </c>
      <c r="CE1708" s="15">
        <v>1</v>
      </c>
      <c r="CF1708">
        <v>2.4889999999999999</v>
      </c>
      <c r="CG1708">
        <v>9699</v>
      </c>
      <c r="CH1708">
        <v>1</v>
      </c>
      <c r="CI1708">
        <v>0</v>
      </c>
      <c r="CJ1708">
        <v>18</v>
      </c>
      <c r="CK1708" s="28" t="s">
        <v>80</v>
      </c>
    </row>
    <row r="1709" spans="1:89" x14ac:dyDescent="0.35">
      <c r="A1709">
        <v>1708</v>
      </c>
      <c r="B1709">
        <v>112</v>
      </c>
      <c r="C1709" s="21" t="s">
        <v>281</v>
      </c>
      <c r="D1709" s="11">
        <v>6.28</v>
      </c>
      <c r="E1709" s="12">
        <v>0.03</v>
      </c>
      <c r="F1709" s="7">
        <f t="shared" si="292"/>
        <v>209.33333333333334</v>
      </c>
      <c r="G1709" s="8">
        <v>0</v>
      </c>
      <c r="H1709" s="9">
        <v>0</v>
      </c>
      <c r="I1709" s="9">
        <v>0</v>
      </c>
      <c r="J1709" s="9">
        <v>1</v>
      </c>
      <c r="K1709" s="9">
        <v>0</v>
      </c>
      <c r="L1709" s="8">
        <v>32951</v>
      </c>
      <c r="M1709" s="9">
        <v>22</v>
      </c>
      <c r="N1709" s="9">
        <f t="shared" si="284"/>
        <v>32928</v>
      </c>
      <c r="O1709" s="9">
        <f t="shared" si="285"/>
        <v>24</v>
      </c>
      <c r="P1709" s="7">
        <v>13.56</v>
      </c>
      <c r="Q1709" s="7">
        <f t="shared" si="293"/>
        <v>25.439999999999998</v>
      </c>
      <c r="R1709" s="9">
        <v>1</v>
      </c>
      <c r="S1709" s="9">
        <v>0</v>
      </c>
      <c r="T1709" s="9">
        <v>0</v>
      </c>
      <c r="U1709" s="9">
        <v>1</v>
      </c>
      <c r="V1709" s="9">
        <v>0</v>
      </c>
      <c r="W1709" s="25">
        <v>0</v>
      </c>
      <c r="X1709" s="9">
        <v>0</v>
      </c>
      <c r="Y1709" s="9">
        <v>0</v>
      </c>
      <c r="Z1709" s="25">
        <v>1</v>
      </c>
      <c r="AA1709" s="9">
        <v>1</v>
      </c>
      <c r="AB1709" s="25">
        <v>0</v>
      </c>
      <c r="AC1709" s="17">
        <v>1980</v>
      </c>
      <c r="AD1709" s="27">
        <f t="shared" si="294"/>
        <v>0.11499999999999999</v>
      </c>
      <c r="AE1709" s="27">
        <f t="shared" si="294"/>
        <v>0.11499999999999999</v>
      </c>
      <c r="AF1709" s="27">
        <f t="shared" si="295"/>
        <v>0.53</v>
      </c>
      <c r="AG1709" s="34">
        <v>0.24</v>
      </c>
      <c r="AH1709" s="33" t="s">
        <v>87</v>
      </c>
      <c r="AI1709" s="15" t="s">
        <v>87</v>
      </c>
      <c r="AJ1709">
        <v>1</v>
      </c>
      <c r="AK1709" s="31">
        <v>0</v>
      </c>
      <c r="AL1709" t="s">
        <v>87</v>
      </c>
      <c r="AM1709" s="31" t="s">
        <v>87</v>
      </c>
      <c r="AN1709">
        <v>0</v>
      </c>
      <c r="AO1709" s="15">
        <v>1</v>
      </c>
      <c r="AP1709" t="s">
        <v>87</v>
      </c>
      <c r="AQ1709" s="15" t="s">
        <v>87</v>
      </c>
      <c r="AR1709" s="15" t="s">
        <v>129</v>
      </c>
      <c r="AS1709">
        <v>1</v>
      </c>
      <c r="AT1709">
        <v>0</v>
      </c>
      <c r="AU1709">
        <v>0</v>
      </c>
      <c r="AV1709">
        <v>0</v>
      </c>
      <c r="AW1709">
        <v>0</v>
      </c>
      <c r="AX1709">
        <v>0</v>
      </c>
      <c r="AY1709" s="15">
        <v>0</v>
      </c>
      <c r="AZ1709">
        <v>1</v>
      </c>
      <c r="BA1709">
        <v>0</v>
      </c>
      <c r="BB1709" s="15">
        <v>0</v>
      </c>
      <c r="BC1709">
        <v>19291</v>
      </c>
      <c r="BD1709">
        <v>1766</v>
      </c>
      <c r="BE1709" s="21">
        <v>0.91900000000000004</v>
      </c>
      <c r="BF1709" s="21">
        <v>45</v>
      </c>
      <c r="BG1709">
        <v>1</v>
      </c>
      <c r="BH1709">
        <v>0</v>
      </c>
      <c r="BI1709">
        <v>0</v>
      </c>
      <c r="BJ1709">
        <v>0</v>
      </c>
      <c r="BK1709">
        <v>0</v>
      </c>
      <c r="BL1709" s="15">
        <v>0</v>
      </c>
      <c r="BM1709">
        <v>0</v>
      </c>
      <c r="BN1709">
        <v>0</v>
      </c>
      <c r="BO1709">
        <v>0</v>
      </c>
      <c r="BP1709" s="15">
        <v>1</v>
      </c>
      <c r="BQ1709">
        <v>0</v>
      </c>
      <c r="BR1709">
        <v>0</v>
      </c>
      <c r="BS1709" s="15">
        <v>0</v>
      </c>
      <c r="BT1709">
        <v>1</v>
      </c>
      <c r="BU1709">
        <v>1</v>
      </c>
      <c r="BV1709">
        <v>0</v>
      </c>
      <c r="BW1709">
        <v>0</v>
      </c>
      <c r="BX1709">
        <v>1</v>
      </c>
      <c r="BY1709">
        <v>0</v>
      </c>
      <c r="BZ1709">
        <v>0</v>
      </c>
      <c r="CA1709">
        <v>1</v>
      </c>
      <c r="CB1709">
        <v>0</v>
      </c>
      <c r="CC1709">
        <v>0</v>
      </c>
      <c r="CD1709">
        <v>1</v>
      </c>
      <c r="CE1709" s="15">
        <v>1</v>
      </c>
      <c r="CF1709">
        <v>2.4889999999999999</v>
      </c>
      <c r="CG1709">
        <v>9699</v>
      </c>
      <c r="CH1709">
        <v>1</v>
      </c>
      <c r="CI1709">
        <v>0</v>
      </c>
      <c r="CJ1709">
        <v>18</v>
      </c>
      <c r="CK1709" s="28" t="s">
        <v>80</v>
      </c>
    </row>
    <row r="1710" spans="1:89" x14ac:dyDescent="0.35">
      <c r="A1710">
        <v>1709</v>
      </c>
      <c r="B1710">
        <v>112</v>
      </c>
      <c r="C1710" s="21" t="s">
        <v>281</v>
      </c>
      <c r="D1710" s="11">
        <v>8.11</v>
      </c>
      <c r="E1710" s="12">
        <v>10.9</v>
      </c>
      <c r="F1710" s="7">
        <f t="shared" si="292"/>
        <v>0.74403669724770638</v>
      </c>
      <c r="G1710" s="8">
        <v>0</v>
      </c>
      <c r="H1710" s="9">
        <v>0</v>
      </c>
      <c r="I1710" s="9">
        <v>0</v>
      </c>
      <c r="J1710" s="9">
        <v>1</v>
      </c>
      <c r="K1710" s="9">
        <v>0</v>
      </c>
      <c r="L1710" s="8">
        <v>32951</v>
      </c>
      <c r="M1710" s="9">
        <v>22</v>
      </c>
      <c r="N1710" s="9">
        <f t="shared" si="284"/>
        <v>32928</v>
      </c>
      <c r="O1710" s="9">
        <f t="shared" si="285"/>
        <v>24</v>
      </c>
      <c r="P1710" s="7">
        <v>13.56</v>
      </c>
      <c r="Q1710" s="7">
        <f t="shared" si="293"/>
        <v>25.439999999999998</v>
      </c>
      <c r="R1710" s="9">
        <v>1</v>
      </c>
      <c r="S1710" s="9">
        <v>0</v>
      </c>
      <c r="T1710" s="9">
        <v>0</v>
      </c>
      <c r="U1710" s="9">
        <v>1</v>
      </c>
      <c r="V1710" s="9">
        <v>0</v>
      </c>
      <c r="W1710" s="25">
        <v>0</v>
      </c>
      <c r="X1710" s="9">
        <v>0</v>
      </c>
      <c r="Y1710" s="9">
        <v>0</v>
      </c>
      <c r="Z1710" s="25">
        <v>1</v>
      </c>
      <c r="AA1710" s="9">
        <v>1</v>
      </c>
      <c r="AB1710" s="25">
        <v>0</v>
      </c>
      <c r="AC1710" s="17">
        <v>1980</v>
      </c>
      <c r="AD1710" s="27">
        <f t="shared" si="294"/>
        <v>0.11499999999999999</v>
      </c>
      <c r="AE1710" s="27">
        <f t="shared" si="294"/>
        <v>0.11499999999999999</v>
      </c>
      <c r="AF1710" s="27">
        <f t="shared" si="295"/>
        <v>0.53</v>
      </c>
      <c r="AG1710" s="34">
        <v>0.24</v>
      </c>
      <c r="AH1710" s="33" t="s">
        <v>87</v>
      </c>
      <c r="AI1710" s="15" t="s">
        <v>87</v>
      </c>
      <c r="AJ1710">
        <v>1</v>
      </c>
      <c r="AK1710" s="31">
        <v>0</v>
      </c>
      <c r="AL1710" t="s">
        <v>87</v>
      </c>
      <c r="AM1710" s="31" t="s">
        <v>87</v>
      </c>
      <c r="AN1710">
        <v>0</v>
      </c>
      <c r="AO1710" s="15">
        <v>1</v>
      </c>
      <c r="AP1710" t="s">
        <v>87</v>
      </c>
      <c r="AQ1710" s="15" t="s">
        <v>87</v>
      </c>
      <c r="AR1710" s="15" t="s">
        <v>129</v>
      </c>
      <c r="AS1710">
        <v>1</v>
      </c>
      <c r="AT1710">
        <v>0</v>
      </c>
      <c r="AU1710">
        <v>0</v>
      </c>
      <c r="AV1710">
        <v>0</v>
      </c>
      <c r="AW1710">
        <v>0</v>
      </c>
      <c r="AX1710">
        <v>0</v>
      </c>
      <c r="AY1710" s="15">
        <v>0</v>
      </c>
      <c r="AZ1710">
        <v>1</v>
      </c>
      <c r="BA1710">
        <v>0</v>
      </c>
      <c r="BB1710" s="15">
        <v>0</v>
      </c>
      <c r="BC1710">
        <v>19291</v>
      </c>
      <c r="BD1710">
        <v>1766</v>
      </c>
      <c r="BE1710" s="21">
        <v>0.91900000000000004</v>
      </c>
      <c r="BF1710" s="21">
        <v>45</v>
      </c>
      <c r="BG1710">
        <v>0</v>
      </c>
      <c r="BH1710">
        <v>0</v>
      </c>
      <c r="BI1710">
        <v>1</v>
      </c>
      <c r="BJ1710">
        <v>0</v>
      </c>
      <c r="BK1710">
        <v>0</v>
      </c>
      <c r="BL1710" s="15">
        <v>0</v>
      </c>
      <c r="BM1710">
        <v>0</v>
      </c>
      <c r="BN1710">
        <v>0</v>
      </c>
      <c r="BO1710">
        <v>0</v>
      </c>
      <c r="BP1710" s="15">
        <v>1</v>
      </c>
      <c r="BQ1710">
        <v>0</v>
      </c>
      <c r="BR1710">
        <v>0</v>
      </c>
      <c r="BS1710" s="15">
        <v>1</v>
      </c>
      <c r="BT1710">
        <v>1</v>
      </c>
      <c r="BU1710">
        <v>1</v>
      </c>
      <c r="BV1710">
        <v>0</v>
      </c>
      <c r="BW1710">
        <v>0</v>
      </c>
      <c r="BX1710">
        <v>1</v>
      </c>
      <c r="BY1710">
        <v>0</v>
      </c>
      <c r="BZ1710">
        <v>0</v>
      </c>
      <c r="CA1710">
        <v>1</v>
      </c>
      <c r="CB1710">
        <v>0</v>
      </c>
      <c r="CC1710">
        <v>0</v>
      </c>
      <c r="CD1710">
        <v>1</v>
      </c>
      <c r="CE1710" s="15">
        <v>1</v>
      </c>
      <c r="CF1710">
        <v>2.4889999999999999</v>
      </c>
      <c r="CG1710">
        <v>9699</v>
      </c>
      <c r="CH1710">
        <v>1</v>
      </c>
      <c r="CI1710">
        <v>0</v>
      </c>
      <c r="CJ1710">
        <v>18</v>
      </c>
      <c r="CK1710" s="28" t="s">
        <v>80</v>
      </c>
    </row>
    <row r="1711" spans="1:89" x14ac:dyDescent="0.35">
      <c r="A1711">
        <v>1710</v>
      </c>
      <c r="B1711">
        <v>112</v>
      </c>
      <c r="C1711" s="21" t="s">
        <v>281</v>
      </c>
      <c r="D1711" s="11">
        <v>9.82</v>
      </c>
      <c r="E1711" s="12">
        <v>15.3</v>
      </c>
      <c r="F1711" s="7">
        <f t="shared" si="292"/>
        <v>0.64183006535947706</v>
      </c>
      <c r="G1711" s="8">
        <v>0</v>
      </c>
      <c r="H1711" s="9">
        <v>0</v>
      </c>
      <c r="I1711" s="9">
        <v>0</v>
      </c>
      <c r="J1711" s="9">
        <v>1</v>
      </c>
      <c r="K1711" s="9">
        <v>0</v>
      </c>
      <c r="L1711" s="8">
        <v>32951</v>
      </c>
      <c r="M1711" s="9">
        <v>22</v>
      </c>
      <c r="N1711" s="9">
        <f t="shared" si="284"/>
        <v>32928</v>
      </c>
      <c r="O1711" s="9">
        <f t="shared" si="285"/>
        <v>24</v>
      </c>
      <c r="P1711" s="7">
        <v>13.56</v>
      </c>
      <c r="Q1711" s="7">
        <f t="shared" si="293"/>
        <v>25.439999999999998</v>
      </c>
      <c r="R1711" s="9">
        <v>1</v>
      </c>
      <c r="S1711" s="9">
        <v>0</v>
      </c>
      <c r="T1711" s="9">
        <v>0</v>
      </c>
      <c r="U1711" s="9">
        <v>1</v>
      </c>
      <c r="V1711" s="9">
        <v>0</v>
      </c>
      <c r="W1711" s="25">
        <v>0</v>
      </c>
      <c r="X1711" s="9">
        <v>0</v>
      </c>
      <c r="Y1711" s="9">
        <v>0</v>
      </c>
      <c r="Z1711" s="25">
        <v>1</v>
      </c>
      <c r="AA1711" s="9">
        <v>1</v>
      </c>
      <c r="AB1711" s="25">
        <v>0</v>
      </c>
      <c r="AC1711" s="17">
        <v>1980</v>
      </c>
      <c r="AD1711" s="27">
        <f t="shared" si="294"/>
        <v>0.11499999999999999</v>
      </c>
      <c r="AE1711" s="27">
        <f t="shared" si="294"/>
        <v>0.11499999999999999</v>
      </c>
      <c r="AF1711" s="27">
        <f t="shared" si="295"/>
        <v>0.53</v>
      </c>
      <c r="AG1711" s="34">
        <v>0.24</v>
      </c>
      <c r="AH1711" s="33" t="s">
        <v>87</v>
      </c>
      <c r="AI1711" s="15" t="s">
        <v>87</v>
      </c>
      <c r="AJ1711">
        <v>1</v>
      </c>
      <c r="AK1711" s="31">
        <v>0</v>
      </c>
      <c r="AL1711" t="s">
        <v>87</v>
      </c>
      <c r="AM1711" s="31" t="s">
        <v>87</v>
      </c>
      <c r="AN1711">
        <v>0</v>
      </c>
      <c r="AO1711" s="15">
        <v>1</v>
      </c>
      <c r="AP1711" t="s">
        <v>87</v>
      </c>
      <c r="AQ1711" s="15" t="s">
        <v>87</v>
      </c>
      <c r="AR1711" s="15" t="s">
        <v>129</v>
      </c>
      <c r="AS1711">
        <v>1</v>
      </c>
      <c r="AT1711">
        <v>0</v>
      </c>
      <c r="AU1711">
        <v>0</v>
      </c>
      <c r="AV1711">
        <v>0</v>
      </c>
      <c r="AW1711">
        <v>0</v>
      </c>
      <c r="AX1711">
        <v>0</v>
      </c>
      <c r="AY1711" s="15">
        <v>0</v>
      </c>
      <c r="AZ1711">
        <v>1</v>
      </c>
      <c r="BA1711">
        <v>0</v>
      </c>
      <c r="BB1711" s="15">
        <v>0</v>
      </c>
      <c r="BC1711">
        <v>19291</v>
      </c>
      <c r="BD1711">
        <v>1766</v>
      </c>
      <c r="BE1711" s="21">
        <v>0.91900000000000004</v>
      </c>
      <c r="BF1711" s="21">
        <v>45</v>
      </c>
      <c r="BG1711">
        <v>0</v>
      </c>
      <c r="BH1711">
        <v>0</v>
      </c>
      <c r="BI1711">
        <v>1</v>
      </c>
      <c r="BJ1711">
        <v>0</v>
      </c>
      <c r="BK1711">
        <v>0</v>
      </c>
      <c r="BL1711" s="15">
        <v>0</v>
      </c>
      <c r="BM1711">
        <v>0</v>
      </c>
      <c r="BN1711">
        <v>0</v>
      </c>
      <c r="BO1711">
        <v>0</v>
      </c>
      <c r="BP1711" s="15">
        <v>1</v>
      </c>
      <c r="BQ1711">
        <v>0</v>
      </c>
      <c r="BR1711">
        <v>0</v>
      </c>
      <c r="BS1711" s="15">
        <v>1</v>
      </c>
      <c r="BT1711">
        <v>1</v>
      </c>
      <c r="BU1711">
        <v>1</v>
      </c>
      <c r="BV1711">
        <v>0</v>
      </c>
      <c r="BW1711">
        <v>0</v>
      </c>
      <c r="BX1711">
        <v>1</v>
      </c>
      <c r="BY1711">
        <v>0</v>
      </c>
      <c r="BZ1711">
        <v>0</v>
      </c>
      <c r="CA1711">
        <v>1</v>
      </c>
      <c r="CB1711">
        <v>0</v>
      </c>
      <c r="CC1711">
        <v>0</v>
      </c>
      <c r="CD1711">
        <v>1</v>
      </c>
      <c r="CE1711" s="15">
        <v>1</v>
      </c>
      <c r="CF1711">
        <v>2.4889999999999999</v>
      </c>
      <c r="CG1711">
        <v>9699</v>
      </c>
      <c r="CH1711">
        <v>1</v>
      </c>
      <c r="CI1711">
        <v>0</v>
      </c>
      <c r="CJ1711">
        <v>18</v>
      </c>
      <c r="CK1711" s="28" t="s">
        <v>80</v>
      </c>
    </row>
    <row r="1712" spans="1:89" x14ac:dyDescent="0.35">
      <c r="A1712">
        <v>1711</v>
      </c>
      <c r="B1712">
        <v>112</v>
      </c>
      <c r="C1712" s="21" t="s">
        <v>281</v>
      </c>
      <c r="D1712" s="11">
        <v>5.2</v>
      </c>
      <c r="E1712" s="12">
        <v>0.03</v>
      </c>
      <c r="F1712" s="7">
        <f t="shared" si="292"/>
        <v>173.33333333333334</v>
      </c>
      <c r="G1712" s="8">
        <v>0</v>
      </c>
      <c r="H1712" s="9">
        <v>0</v>
      </c>
      <c r="I1712" s="9">
        <v>0</v>
      </c>
      <c r="J1712" s="9">
        <v>1</v>
      </c>
      <c r="K1712" s="9">
        <v>0</v>
      </c>
      <c r="L1712" s="8">
        <v>48693</v>
      </c>
      <c r="M1712" s="9">
        <v>15</v>
      </c>
      <c r="N1712" s="9">
        <f t="shared" si="284"/>
        <v>48677</v>
      </c>
      <c r="O1712" s="9">
        <f t="shared" si="285"/>
        <v>24</v>
      </c>
      <c r="P1712" s="7">
        <v>13.56</v>
      </c>
      <c r="Q1712" s="7">
        <f t="shared" si="293"/>
        <v>15.439999999999998</v>
      </c>
      <c r="R1712" s="9">
        <v>1</v>
      </c>
      <c r="S1712" s="9">
        <v>0</v>
      </c>
      <c r="T1712" s="9">
        <v>0</v>
      </c>
      <c r="U1712" s="9">
        <v>1</v>
      </c>
      <c r="V1712" s="9">
        <v>0</v>
      </c>
      <c r="W1712" s="25">
        <v>0</v>
      </c>
      <c r="X1712" s="9">
        <v>0</v>
      </c>
      <c r="Y1712" s="9">
        <v>0</v>
      </c>
      <c r="Z1712" s="25">
        <v>1</v>
      </c>
      <c r="AA1712" s="9">
        <v>1</v>
      </c>
      <c r="AB1712" s="25">
        <v>0</v>
      </c>
      <c r="AC1712" s="17">
        <v>1980</v>
      </c>
      <c r="AD1712" s="27">
        <f t="shared" si="294"/>
        <v>0.11499999999999999</v>
      </c>
      <c r="AE1712" s="27">
        <f t="shared" si="294"/>
        <v>0.11499999999999999</v>
      </c>
      <c r="AF1712" s="27">
        <f t="shared" si="295"/>
        <v>0.53</v>
      </c>
      <c r="AG1712" s="34">
        <v>0.24</v>
      </c>
      <c r="AH1712" s="33" t="s">
        <v>87</v>
      </c>
      <c r="AI1712" s="15" t="s">
        <v>87</v>
      </c>
      <c r="AJ1712">
        <v>1</v>
      </c>
      <c r="AK1712" s="31">
        <v>0</v>
      </c>
      <c r="AL1712" t="s">
        <v>87</v>
      </c>
      <c r="AM1712" s="31" t="s">
        <v>87</v>
      </c>
      <c r="AN1712">
        <v>0</v>
      </c>
      <c r="AO1712" s="15">
        <v>1</v>
      </c>
      <c r="AP1712" t="s">
        <v>87</v>
      </c>
      <c r="AQ1712" s="15" t="s">
        <v>87</v>
      </c>
      <c r="AR1712" s="15" t="s">
        <v>129</v>
      </c>
      <c r="AS1712">
        <v>1</v>
      </c>
      <c r="AT1712">
        <v>0</v>
      </c>
      <c r="AU1712">
        <v>0</v>
      </c>
      <c r="AV1712">
        <v>0</v>
      </c>
      <c r="AW1712">
        <v>0</v>
      </c>
      <c r="AX1712">
        <v>0</v>
      </c>
      <c r="AY1712" s="15">
        <v>0</v>
      </c>
      <c r="AZ1712">
        <v>1</v>
      </c>
      <c r="BA1712">
        <v>0</v>
      </c>
      <c r="BB1712" s="15">
        <v>0</v>
      </c>
      <c r="BC1712">
        <v>19291</v>
      </c>
      <c r="BD1712">
        <v>1766</v>
      </c>
      <c r="BE1712" s="21">
        <v>0.91900000000000004</v>
      </c>
      <c r="BF1712" s="21">
        <v>35</v>
      </c>
      <c r="BG1712">
        <v>1</v>
      </c>
      <c r="BH1712">
        <v>0</v>
      </c>
      <c r="BI1712">
        <v>0</v>
      </c>
      <c r="BJ1712">
        <v>0</v>
      </c>
      <c r="BK1712">
        <v>0</v>
      </c>
      <c r="BL1712" s="15">
        <v>0</v>
      </c>
      <c r="BM1712">
        <v>0</v>
      </c>
      <c r="BN1712">
        <v>0</v>
      </c>
      <c r="BO1712">
        <v>0</v>
      </c>
      <c r="BP1712" s="15">
        <v>1</v>
      </c>
      <c r="BQ1712">
        <v>0</v>
      </c>
      <c r="BR1712">
        <v>0</v>
      </c>
      <c r="BS1712" s="15">
        <v>0</v>
      </c>
      <c r="BT1712">
        <v>0</v>
      </c>
      <c r="BU1712">
        <v>0</v>
      </c>
      <c r="BV1712">
        <v>0</v>
      </c>
      <c r="BW1712">
        <v>0</v>
      </c>
      <c r="BX1712">
        <v>1</v>
      </c>
      <c r="BY1712">
        <v>0</v>
      </c>
      <c r="BZ1712">
        <v>0</v>
      </c>
      <c r="CA1712">
        <v>1</v>
      </c>
      <c r="CB1712">
        <v>0</v>
      </c>
      <c r="CC1712">
        <v>0</v>
      </c>
      <c r="CD1712">
        <v>1</v>
      </c>
      <c r="CE1712" s="15">
        <v>1</v>
      </c>
      <c r="CF1712">
        <v>2.4889999999999999</v>
      </c>
      <c r="CG1712">
        <v>9699</v>
      </c>
      <c r="CH1712">
        <v>1</v>
      </c>
      <c r="CI1712">
        <v>0</v>
      </c>
      <c r="CJ1712">
        <v>18</v>
      </c>
      <c r="CK1712" s="28" t="s">
        <v>80</v>
      </c>
    </row>
    <row r="1713" spans="1:89" x14ac:dyDescent="0.35">
      <c r="A1713">
        <v>1712</v>
      </c>
      <c r="B1713">
        <v>112</v>
      </c>
      <c r="C1713" s="21" t="s">
        <v>281</v>
      </c>
      <c r="D1713" s="11">
        <v>-7.34</v>
      </c>
      <c r="E1713" s="12">
        <v>2.73</v>
      </c>
      <c r="F1713" s="7">
        <f t="shared" si="292"/>
        <v>-2.6886446886446884</v>
      </c>
      <c r="G1713" s="8">
        <v>0</v>
      </c>
      <c r="H1713" s="9">
        <v>0</v>
      </c>
      <c r="I1713" s="9">
        <v>0</v>
      </c>
      <c r="J1713" s="9">
        <v>1</v>
      </c>
      <c r="K1713" s="9">
        <v>0</v>
      </c>
      <c r="L1713" s="8">
        <v>48693</v>
      </c>
      <c r="M1713" s="9">
        <v>15</v>
      </c>
      <c r="N1713" s="9">
        <f t="shared" si="284"/>
        <v>48677</v>
      </c>
      <c r="O1713" s="9">
        <f t="shared" si="285"/>
        <v>24</v>
      </c>
      <c r="P1713" s="7">
        <v>13.56</v>
      </c>
      <c r="Q1713" s="7">
        <f t="shared" si="293"/>
        <v>15.439999999999998</v>
      </c>
      <c r="R1713" s="9">
        <v>1</v>
      </c>
      <c r="S1713" s="9">
        <v>0</v>
      </c>
      <c r="T1713" s="9">
        <v>0</v>
      </c>
      <c r="U1713" s="9">
        <v>1</v>
      </c>
      <c r="V1713" s="9">
        <v>0</v>
      </c>
      <c r="W1713" s="25">
        <v>0</v>
      </c>
      <c r="X1713" s="9">
        <v>0</v>
      </c>
      <c r="Y1713" s="9">
        <v>0</v>
      </c>
      <c r="Z1713" s="25">
        <v>1</v>
      </c>
      <c r="AA1713" s="9">
        <v>1</v>
      </c>
      <c r="AB1713" s="25">
        <v>0</v>
      </c>
      <c r="AC1713" s="17">
        <v>1980</v>
      </c>
      <c r="AD1713" s="27">
        <f t="shared" si="294"/>
        <v>0.11499999999999999</v>
      </c>
      <c r="AE1713" s="27">
        <f t="shared" si="294"/>
        <v>0.11499999999999999</v>
      </c>
      <c r="AF1713" s="27">
        <f t="shared" si="295"/>
        <v>0.53</v>
      </c>
      <c r="AG1713" s="34">
        <v>0.24</v>
      </c>
      <c r="AH1713" s="33" t="s">
        <v>87</v>
      </c>
      <c r="AI1713" s="15" t="s">
        <v>87</v>
      </c>
      <c r="AJ1713">
        <v>1</v>
      </c>
      <c r="AK1713" s="31">
        <v>0</v>
      </c>
      <c r="AL1713" t="s">
        <v>87</v>
      </c>
      <c r="AM1713" s="31" t="s">
        <v>87</v>
      </c>
      <c r="AN1713">
        <v>0</v>
      </c>
      <c r="AO1713" s="15">
        <v>1</v>
      </c>
      <c r="AP1713" t="s">
        <v>87</v>
      </c>
      <c r="AQ1713" s="15" t="s">
        <v>87</v>
      </c>
      <c r="AR1713" s="15" t="s">
        <v>129</v>
      </c>
      <c r="AS1713">
        <v>1</v>
      </c>
      <c r="AT1713">
        <v>0</v>
      </c>
      <c r="AU1713">
        <v>0</v>
      </c>
      <c r="AV1713">
        <v>0</v>
      </c>
      <c r="AW1713">
        <v>0</v>
      </c>
      <c r="AX1713">
        <v>0</v>
      </c>
      <c r="AY1713" s="15">
        <v>0</v>
      </c>
      <c r="AZ1713">
        <v>1</v>
      </c>
      <c r="BA1713">
        <v>0</v>
      </c>
      <c r="BB1713" s="15">
        <v>0</v>
      </c>
      <c r="BC1713">
        <v>19291</v>
      </c>
      <c r="BD1713">
        <v>1766</v>
      </c>
      <c r="BE1713" s="21">
        <v>0.91900000000000004</v>
      </c>
      <c r="BF1713" s="21">
        <v>35</v>
      </c>
      <c r="BG1713">
        <v>0</v>
      </c>
      <c r="BH1713">
        <v>0</v>
      </c>
      <c r="BI1713">
        <v>1</v>
      </c>
      <c r="BJ1713">
        <v>0</v>
      </c>
      <c r="BK1713">
        <v>0</v>
      </c>
      <c r="BL1713" s="15">
        <v>0</v>
      </c>
      <c r="BM1713">
        <v>0</v>
      </c>
      <c r="BN1713">
        <v>0</v>
      </c>
      <c r="BO1713">
        <v>0</v>
      </c>
      <c r="BP1713" s="15">
        <v>1</v>
      </c>
      <c r="BQ1713">
        <v>0</v>
      </c>
      <c r="BR1713">
        <v>0</v>
      </c>
      <c r="BS1713" s="15">
        <v>1</v>
      </c>
      <c r="BT1713">
        <v>0</v>
      </c>
      <c r="BU1713">
        <v>0</v>
      </c>
      <c r="BV1713">
        <v>0</v>
      </c>
      <c r="BW1713">
        <v>0</v>
      </c>
      <c r="BX1713">
        <v>1</v>
      </c>
      <c r="BY1713">
        <v>0</v>
      </c>
      <c r="BZ1713">
        <v>0</v>
      </c>
      <c r="CA1713">
        <v>1</v>
      </c>
      <c r="CB1713">
        <v>0</v>
      </c>
      <c r="CC1713">
        <v>0</v>
      </c>
      <c r="CD1713">
        <v>1</v>
      </c>
      <c r="CE1713" s="15">
        <v>1</v>
      </c>
      <c r="CF1713">
        <v>2.4889999999999999</v>
      </c>
      <c r="CG1713">
        <v>9699</v>
      </c>
      <c r="CH1713">
        <v>1</v>
      </c>
      <c r="CI1713">
        <v>0</v>
      </c>
      <c r="CJ1713">
        <v>18</v>
      </c>
      <c r="CK1713" s="28" t="s">
        <v>80</v>
      </c>
    </row>
    <row r="1714" spans="1:89" x14ac:dyDescent="0.35">
      <c r="A1714">
        <v>1713</v>
      </c>
      <c r="B1714">
        <v>112</v>
      </c>
      <c r="C1714" s="21" t="s">
        <v>281</v>
      </c>
      <c r="D1714" s="11">
        <v>-9.02</v>
      </c>
      <c r="E1714" s="12">
        <v>3.01</v>
      </c>
      <c r="F1714" s="7">
        <f t="shared" si="292"/>
        <v>-2.9966777408637872</v>
      </c>
      <c r="G1714" s="8">
        <v>0</v>
      </c>
      <c r="H1714" s="9">
        <v>0</v>
      </c>
      <c r="I1714" s="9">
        <v>0</v>
      </c>
      <c r="J1714" s="9">
        <v>1</v>
      </c>
      <c r="K1714" s="9">
        <v>0</v>
      </c>
      <c r="L1714" s="8">
        <v>48693</v>
      </c>
      <c r="M1714" s="9">
        <v>15</v>
      </c>
      <c r="N1714" s="9">
        <f t="shared" si="284"/>
        <v>48677</v>
      </c>
      <c r="O1714" s="9">
        <f t="shared" si="285"/>
        <v>24</v>
      </c>
      <c r="P1714" s="7">
        <v>13.56</v>
      </c>
      <c r="Q1714" s="7">
        <f t="shared" si="293"/>
        <v>15.439999999999998</v>
      </c>
      <c r="R1714" s="9">
        <v>1</v>
      </c>
      <c r="S1714" s="9">
        <v>0</v>
      </c>
      <c r="T1714" s="9">
        <v>0</v>
      </c>
      <c r="U1714" s="9">
        <v>1</v>
      </c>
      <c r="V1714" s="9">
        <v>0</v>
      </c>
      <c r="W1714" s="25">
        <v>0</v>
      </c>
      <c r="X1714" s="9">
        <v>0</v>
      </c>
      <c r="Y1714" s="9">
        <v>0</v>
      </c>
      <c r="Z1714" s="25">
        <v>1</v>
      </c>
      <c r="AA1714" s="9">
        <v>1</v>
      </c>
      <c r="AB1714" s="25">
        <v>0</v>
      </c>
      <c r="AC1714" s="17">
        <v>1980</v>
      </c>
      <c r="AD1714" s="27">
        <f t="shared" si="294"/>
        <v>0.11499999999999999</v>
      </c>
      <c r="AE1714" s="27">
        <f t="shared" si="294"/>
        <v>0.11499999999999999</v>
      </c>
      <c r="AF1714" s="27">
        <f t="shared" si="295"/>
        <v>0.53</v>
      </c>
      <c r="AG1714" s="34">
        <v>0.24</v>
      </c>
      <c r="AH1714" s="33" t="s">
        <v>87</v>
      </c>
      <c r="AI1714" s="15" t="s">
        <v>87</v>
      </c>
      <c r="AJ1714">
        <v>1</v>
      </c>
      <c r="AK1714" s="31">
        <v>0</v>
      </c>
      <c r="AL1714" t="s">
        <v>87</v>
      </c>
      <c r="AM1714" s="31" t="s">
        <v>87</v>
      </c>
      <c r="AN1714">
        <v>0</v>
      </c>
      <c r="AO1714" s="15">
        <v>1</v>
      </c>
      <c r="AP1714" t="s">
        <v>87</v>
      </c>
      <c r="AQ1714" s="15" t="s">
        <v>87</v>
      </c>
      <c r="AR1714" s="15" t="s">
        <v>129</v>
      </c>
      <c r="AS1714">
        <v>1</v>
      </c>
      <c r="AT1714">
        <v>0</v>
      </c>
      <c r="AU1714">
        <v>0</v>
      </c>
      <c r="AV1714">
        <v>0</v>
      </c>
      <c r="AW1714">
        <v>0</v>
      </c>
      <c r="AX1714">
        <v>0</v>
      </c>
      <c r="AY1714" s="15">
        <v>0</v>
      </c>
      <c r="AZ1714">
        <v>1</v>
      </c>
      <c r="BA1714">
        <v>0</v>
      </c>
      <c r="BB1714" s="15">
        <v>0</v>
      </c>
      <c r="BC1714">
        <v>19291</v>
      </c>
      <c r="BD1714">
        <v>1766</v>
      </c>
      <c r="BE1714" s="21">
        <v>0.91900000000000004</v>
      </c>
      <c r="BF1714" s="21">
        <v>35</v>
      </c>
      <c r="BG1714">
        <v>0</v>
      </c>
      <c r="BH1714">
        <v>0</v>
      </c>
      <c r="BI1714">
        <v>1</v>
      </c>
      <c r="BJ1714">
        <v>0</v>
      </c>
      <c r="BK1714">
        <v>0</v>
      </c>
      <c r="BL1714" s="15">
        <v>0</v>
      </c>
      <c r="BM1714">
        <v>0</v>
      </c>
      <c r="BN1714">
        <v>0</v>
      </c>
      <c r="BO1714">
        <v>0</v>
      </c>
      <c r="BP1714" s="15">
        <v>1</v>
      </c>
      <c r="BQ1714">
        <v>0</v>
      </c>
      <c r="BR1714">
        <v>0</v>
      </c>
      <c r="BS1714" s="15">
        <v>1</v>
      </c>
      <c r="BT1714">
        <v>0</v>
      </c>
      <c r="BU1714">
        <v>0</v>
      </c>
      <c r="BV1714">
        <v>0</v>
      </c>
      <c r="BW1714">
        <v>0</v>
      </c>
      <c r="BX1714">
        <v>1</v>
      </c>
      <c r="BY1714">
        <v>0</v>
      </c>
      <c r="BZ1714">
        <v>0</v>
      </c>
      <c r="CA1714">
        <v>1</v>
      </c>
      <c r="CB1714">
        <v>0</v>
      </c>
      <c r="CC1714">
        <v>0</v>
      </c>
      <c r="CD1714">
        <v>1</v>
      </c>
      <c r="CE1714" s="15">
        <v>1</v>
      </c>
      <c r="CF1714">
        <v>2.4889999999999999</v>
      </c>
      <c r="CG1714">
        <v>9699</v>
      </c>
      <c r="CH1714">
        <v>1</v>
      </c>
      <c r="CI1714">
        <v>0</v>
      </c>
      <c r="CJ1714">
        <v>18</v>
      </c>
      <c r="CK1714" s="28" t="s">
        <v>80</v>
      </c>
    </row>
    <row r="1715" spans="1:89" x14ac:dyDescent="0.35">
      <c r="A1715">
        <v>1714</v>
      </c>
      <c r="B1715">
        <v>112</v>
      </c>
      <c r="C1715" s="21" t="s">
        <v>281</v>
      </c>
      <c r="D1715" s="11">
        <v>5.2</v>
      </c>
      <c r="E1715" s="12">
        <v>0.03</v>
      </c>
      <c r="F1715" s="7">
        <f t="shared" si="292"/>
        <v>173.33333333333334</v>
      </c>
      <c r="G1715" s="8">
        <v>0</v>
      </c>
      <c r="H1715" s="9">
        <v>0</v>
      </c>
      <c r="I1715" s="9">
        <v>0</v>
      </c>
      <c r="J1715" s="9">
        <v>1</v>
      </c>
      <c r="K1715" s="9">
        <v>0</v>
      </c>
      <c r="L1715" s="8">
        <v>48693</v>
      </c>
      <c r="M1715" s="9">
        <v>15</v>
      </c>
      <c r="N1715" s="9">
        <f t="shared" si="284"/>
        <v>48677</v>
      </c>
      <c r="O1715" s="9">
        <f t="shared" si="285"/>
        <v>24</v>
      </c>
      <c r="P1715" s="7">
        <v>13.56</v>
      </c>
      <c r="Q1715" s="7">
        <f t="shared" si="293"/>
        <v>15.439999999999998</v>
      </c>
      <c r="R1715" s="9">
        <v>1</v>
      </c>
      <c r="S1715" s="9">
        <v>0</v>
      </c>
      <c r="T1715" s="9">
        <v>0</v>
      </c>
      <c r="U1715" s="9">
        <v>1</v>
      </c>
      <c r="V1715" s="9">
        <v>0</v>
      </c>
      <c r="W1715" s="25">
        <v>0</v>
      </c>
      <c r="X1715" s="9">
        <v>0</v>
      </c>
      <c r="Y1715" s="9">
        <v>0</v>
      </c>
      <c r="Z1715" s="25">
        <v>1</v>
      </c>
      <c r="AA1715" s="9">
        <v>1</v>
      </c>
      <c r="AB1715" s="25">
        <v>0</v>
      </c>
      <c r="AC1715" s="17">
        <v>1980</v>
      </c>
      <c r="AD1715" s="27">
        <f t="shared" si="294"/>
        <v>0.11499999999999999</v>
      </c>
      <c r="AE1715" s="27">
        <f t="shared" si="294"/>
        <v>0.11499999999999999</v>
      </c>
      <c r="AF1715" s="27">
        <f t="shared" si="295"/>
        <v>0.53</v>
      </c>
      <c r="AG1715" s="34">
        <v>0.24</v>
      </c>
      <c r="AH1715" s="33" t="s">
        <v>87</v>
      </c>
      <c r="AI1715" s="15" t="s">
        <v>87</v>
      </c>
      <c r="AJ1715">
        <v>1</v>
      </c>
      <c r="AK1715" s="31">
        <v>0</v>
      </c>
      <c r="AL1715" t="s">
        <v>87</v>
      </c>
      <c r="AM1715" s="31" t="s">
        <v>87</v>
      </c>
      <c r="AN1715">
        <v>0</v>
      </c>
      <c r="AO1715" s="15">
        <v>1</v>
      </c>
      <c r="AP1715" t="s">
        <v>87</v>
      </c>
      <c r="AQ1715" s="15" t="s">
        <v>87</v>
      </c>
      <c r="AR1715" s="15" t="s">
        <v>129</v>
      </c>
      <c r="AS1715">
        <v>1</v>
      </c>
      <c r="AT1715">
        <v>0</v>
      </c>
      <c r="AU1715">
        <v>0</v>
      </c>
      <c r="AV1715">
        <v>0</v>
      </c>
      <c r="AW1715">
        <v>0</v>
      </c>
      <c r="AX1715">
        <v>0</v>
      </c>
      <c r="AY1715" s="15">
        <v>0</v>
      </c>
      <c r="AZ1715">
        <v>1</v>
      </c>
      <c r="BA1715">
        <v>0</v>
      </c>
      <c r="BB1715" s="15">
        <v>0</v>
      </c>
      <c r="BC1715">
        <v>19291</v>
      </c>
      <c r="BD1715">
        <v>1766</v>
      </c>
      <c r="BE1715" s="21">
        <v>0.91900000000000004</v>
      </c>
      <c r="BF1715" s="21">
        <v>35</v>
      </c>
      <c r="BG1715">
        <v>1</v>
      </c>
      <c r="BH1715">
        <v>0</v>
      </c>
      <c r="BI1715">
        <v>0</v>
      </c>
      <c r="BJ1715">
        <v>0</v>
      </c>
      <c r="BK1715">
        <v>0</v>
      </c>
      <c r="BL1715" s="15">
        <v>0</v>
      </c>
      <c r="BM1715">
        <v>0</v>
      </c>
      <c r="BN1715">
        <v>0</v>
      </c>
      <c r="BO1715">
        <v>0</v>
      </c>
      <c r="BP1715" s="15">
        <v>1</v>
      </c>
      <c r="BQ1715">
        <v>0</v>
      </c>
      <c r="BR1715">
        <v>0</v>
      </c>
      <c r="BS1715" s="15">
        <v>0</v>
      </c>
      <c r="BT1715">
        <v>0</v>
      </c>
      <c r="BU1715">
        <v>0</v>
      </c>
      <c r="BV1715">
        <v>0</v>
      </c>
      <c r="BW1715">
        <v>0</v>
      </c>
      <c r="BX1715">
        <v>1</v>
      </c>
      <c r="BY1715">
        <v>0</v>
      </c>
      <c r="BZ1715">
        <v>0</v>
      </c>
      <c r="CA1715">
        <v>1</v>
      </c>
      <c r="CB1715">
        <v>0</v>
      </c>
      <c r="CC1715">
        <v>0</v>
      </c>
      <c r="CD1715">
        <v>1</v>
      </c>
      <c r="CE1715" s="15">
        <v>1</v>
      </c>
      <c r="CF1715">
        <v>2.4889999999999999</v>
      </c>
      <c r="CG1715">
        <v>9699</v>
      </c>
      <c r="CH1715">
        <v>1</v>
      </c>
      <c r="CI1715">
        <v>0</v>
      </c>
      <c r="CJ1715">
        <v>18</v>
      </c>
      <c r="CK1715" s="28" t="s">
        <v>80</v>
      </c>
    </row>
    <row r="1716" spans="1:89" x14ac:dyDescent="0.35">
      <c r="A1716">
        <v>1715</v>
      </c>
      <c r="B1716">
        <v>112</v>
      </c>
      <c r="C1716" s="21" t="s">
        <v>281</v>
      </c>
      <c r="D1716" s="11">
        <v>3.93</v>
      </c>
      <c r="E1716" s="12">
        <v>1.45</v>
      </c>
      <c r="F1716" s="7">
        <f t="shared" si="292"/>
        <v>2.7103448275862072</v>
      </c>
      <c r="G1716" s="8">
        <v>0</v>
      </c>
      <c r="H1716" s="9">
        <v>0</v>
      </c>
      <c r="I1716" s="9">
        <v>0</v>
      </c>
      <c r="J1716" s="9">
        <v>1</v>
      </c>
      <c r="K1716" s="9">
        <v>0</v>
      </c>
      <c r="L1716" s="8">
        <v>48693</v>
      </c>
      <c r="M1716" s="9">
        <v>15</v>
      </c>
      <c r="N1716" s="9">
        <f t="shared" si="284"/>
        <v>48677</v>
      </c>
      <c r="O1716" s="9">
        <f t="shared" si="285"/>
        <v>24</v>
      </c>
      <c r="P1716" s="7">
        <v>13.56</v>
      </c>
      <c r="Q1716" s="7">
        <f t="shared" si="293"/>
        <v>15.439999999999998</v>
      </c>
      <c r="R1716" s="9">
        <v>1</v>
      </c>
      <c r="S1716" s="9">
        <v>0</v>
      </c>
      <c r="T1716" s="9">
        <v>0</v>
      </c>
      <c r="U1716" s="9">
        <v>1</v>
      </c>
      <c r="V1716" s="9">
        <v>0</v>
      </c>
      <c r="W1716" s="25">
        <v>0</v>
      </c>
      <c r="X1716" s="9">
        <v>0</v>
      </c>
      <c r="Y1716" s="9">
        <v>0</v>
      </c>
      <c r="Z1716" s="25">
        <v>1</v>
      </c>
      <c r="AA1716" s="9">
        <v>1</v>
      </c>
      <c r="AB1716" s="25">
        <v>0</v>
      </c>
      <c r="AC1716" s="17">
        <v>1980</v>
      </c>
      <c r="AD1716" s="27">
        <f t="shared" si="294"/>
        <v>0.11499999999999999</v>
      </c>
      <c r="AE1716" s="27">
        <f t="shared" si="294"/>
        <v>0.11499999999999999</v>
      </c>
      <c r="AF1716" s="27">
        <f t="shared" si="295"/>
        <v>0.53</v>
      </c>
      <c r="AG1716" s="34">
        <v>0.24</v>
      </c>
      <c r="AH1716" s="33" t="s">
        <v>87</v>
      </c>
      <c r="AI1716" s="15" t="s">
        <v>87</v>
      </c>
      <c r="AJ1716">
        <v>1</v>
      </c>
      <c r="AK1716" s="31">
        <v>0</v>
      </c>
      <c r="AL1716" t="s">
        <v>87</v>
      </c>
      <c r="AM1716" s="31" t="s">
        <v>87</v>
      </c>
      <c r="AN1716">
        <v>0</v>
      </c>
      <c r="AO1716" s="15">
        <v>1</v>
      </c>
      <c r="AP1716" t="s">
        <v>87</v>
      </c>
      <c r="AQ1716" s="15" t="s">
        <v>87</v>
      </c>
      <c r="AR1716" s="15" t="s">
        <v>129</v>
      </c>
      <c r="AS1716">
        <v>1</v>
      </c>
      <c r="AT1716">
        <v>0</v>
      </c>
      <c r="AU1716">
        <v>0</v>
      </c>
      <c r="AV1716">
        <v>0</v>
      </c>
      <c r="AW1716">
        <v>0</v>
      </c>
      <c r="AX1716">
        <v>0</v>
      </c>
      <c r="AY1716" s="15">
        <v>0</v>
      </c>
      <c r="AZ1716">
        <v>1</v>
      </c>
      <c r="BA1716">
        <v>0</v>
      </c>
      <c r="BB1716" s="15">
        <v>0</v>
      </c>
      <c r="BC1716">
        <v>19291</v>
      </c>
      <c r="BD1716">
        <v>1766</v>
      </c>
      <c r="BE1716" s="21">
        <v>0.91900000000000004</v>
      </c>
      <c r="BF1716" s="21">
        <v>35</v>
      </c>
      <c r="BG1716">
        <v>0</v>
      </c>
      <c r="BH1716">
        <v>0</v>
      </c>
      <c r="BI1716">
        <v>1</v>
      </c>
      <c r="BJ1716">
        <v>0</v>
      </c>
      <c r="BK1716">
        <v>0</v>
      </c>
      <c r="BL1716" s="15">
        <v>0</v>
      </c>
      <c r="BM1716">
        <v>0</v>
      </c>
      <c r="BN1716">
        <v>0</v>
      </c>
      <c r="BO1716">
        <v>0</v>
      </c>
      <c r="BP1716" s="15">
        <v>1</v>
      </c>
      <c r="BQ1716">
        <v>0</v>
      </c>
      <c r="BR1716">
        <v>0</v>
      </c>
      <c r="BS1716" s="15">
        <v>1</v>
      </c>
      <c r="BT1716">
        <v>0</v>
      </c>
      <c r="BU1716">
        <v>0</v>
      </c>
      <c r="BV1716">
        <v>0</v>
      </c>
      <c r="BW1716">
        <v>0</v>
      </c>
      <c r="BX1716">
        <v>1</v>
      </c>
      <c r="BY1716">
        <v>0</v>
      </c>
      <c r="BZ1716">
        <v>0</v>
      </c>
      <c r="CA1716">
        <v>1</v>
      </c>
      <c r="CB1716">
        <v>0</v>
      </c>
      <c r="CC1716">
        <v>0</v>
      </c>
      <c r="CD1716">
        <v>1</v>
      </c>
      <c r="CE1716" s="15">
        <v>1</v>
      </c>
      <c r="CF1716">
        <v>2.4889999999999999</v>
      </c>
      <c r="CG1716">
        <v>9699</v>
      </c>
      <c r="CH1716">
        <v>1</v>
      </c>
      <c r="CI1716">
        <v>0</v>
      </c>
      <c r="CJ1716">
        <v>18</v>
      </c>
      <c r="CK1716" s="28" t="s">
        <v>80</v>
      </c>
    </row>
    <row r="1717" spans="1:89" x14ac:dyDescent="0.35">
      <c r="A1717">
        <v>1716</v>
      </c>
      <c r="B1717">
        <v>112</v>
      </c>
      <c r="C1717" s="21" t="s">
        <v>281</v>
      </c>
      <c r="D1717" s="11">
        <v>2.86</v>
      </c>
      <c r="E1717" s="12">
        <v>1.97</v>
      </c>
      <c r="F1717" s="7">
        <f t="shared" si="292"/>
        <v>1.4517766497461928</v>
      </c>
      <c r="G1717" s="8">
        <v>0</v>
      </c>
      <c r="H1717" s="9">
        <v>0</v>
      </c>
      <c r="I1717" s="9">
        <v>0</v>
      </c>
      <c r="J1717" s="9">
        <v>1</v>
      </c>
      <c r="K1717" s="9">
        <v>0</v>
      </c>
      <c r="L1717" s="8">
        <v>48693</v>
      </c>
      <c r="M1717" s="9">
        <v>15</v>
      </c>
      <c r="N1717" s="9">
        <f t="shared" si="284"/>
        <v>48677</v>
      </c>
      <c r="O1717" s="9">
        <f t="shared" si="285"/>
        <v>24</v>
      </c>
      <c r="P1717" s="7">
        <v>13.56</v>
      </c>
      <c r="Q1717" s="7">
        <f t="shared" si="293"/>
        <v>15.439999999999998</v>
      </c>
      <c r="R1717" s="9">
        <v>1</v>
      </c>
      <c r="S1717" s="9">
        <v>0</v>
      </c>
      <c r="T1717" s="9">
        <v>0</v>
      </c>
      <c r="U1717" s="9">
        <v>1</v>
      </c>
      <c r="V1717" s="9">
        <v>0</v>
      </c>
      <c r="W1717" s="25">
        <v>0</v>
      </c>
      <c r="X1717" s="9">
        <v>0</v>
      </c>
      <c r="Y1717" s="9">
        <v>0</v>
      </c>
      <c r="Z1717" s="25">
        <v>1</v>
      </c>
      <c r="AA1717" s="9">
        <v>1</v>
      </c>
      <c r="AB1717" s="25">
        <v>0</v>
      </c>
      <c r="AC1717" s="17">
        <v>1980</v>
      </c>
      <c r="AD1717" s="27">
        <f t="shared" si="294"/>
        <v>0.11499999999999999</v>
      </c>
      <c r="AE1717" s="27">
        <f t="shared" si="294"/>
        <v>0.11499999999999999</v>
      </c>
      <c r="AF1717" s="27">
        <f t="shared" si="295"/>
        <v>0.53</v>
      </c>
      <c r="AG1717" s="34">
        <v>0.24</v>
      </c>
      <c r="AH1717" s="33" t="s">
        <v>87</v>
      </c>
      <c r="AI1717" s="15" t="s">
        <v>87</v>
      </c>
      <c r="AJ1717">
        <v>1</v>
      </c>
      <c r="AK1717" s="31">
        <v>0</v>
      </c>
      <c r="AL1717" t="s">
        <v>87</v>
      </c>
      <c r="AM1717" s="31" t="s">
        <v>87</v>
      </c>
      <c r="AN1717">
        <v>0</v>
      </c>
      <c r="AO1717" s="15">
        <v>1</v>
      </c>
      <c r="AP1717" t="s">
        <v>87</v>
      </c>
      <c r="AQ1717" s="15" t="s">
        <v>87</v>
      </c>
      <c r="AR1717" s="15" t="s">
        <v>129</v>
      </c>
      <c r="AS1717">
        <v>1</v>
      </c>
      <c r="AT1717">
        <v>0</v>
      </c>
      <c r="AU1717">
        <v>0</v>
      </c>
      <c r="AV1717">
        <v>0</v>
      </c>
      <c r="AW1717">
        <v>0</v>
      </c>
      <c r="AX1717">
        <v>0</v>
      </c>
      <c r="AY1717" s="15">
        <v>0</v>
      </c>
      <c r="AZ1717">
        <v>1</v>
      </c>
      <c r="BA1717">
        <v>0</v>
      </c>
      <c r="BB1717" s="15">
        <v>0</v>
      </c>
      <c r="BC1717">
        <v>19291</v>
      </c>
      <c r="BD1717">
        <v>1766</v>
      </c>
      <c r="BE1717" s="21">
        <v>0.91900000000000004</v>
      </c>
      <c r="BF1717" s="21">
        <v>35</v>
      </c>
      <c r="BG1717">
        <v>0</v>
      </c>
      <c r="BH1717">
        <v>0</v>
      </c>
      <c r="BI1717">
        <v>1</v>
      </c>
      <c r="BJ1717">
        <v>0</v>
      </c>
      <c r="BK1717">
        <v>0</v>
      </c>
      <c r="BL1717" s="15">
        <v>0</v>
      </c>
      <c r="BM1717">
        <v>0</v>
      </c>
      <c r="BN1717">
        <v>0</v>
      </c>
      <c r="BO1717">
        <v>0</v>
      </c>
      <c r="BP1717" s="15">
        <v>1</v>
      </c>
      <c r="BQ1717">
        <v>0</v>
      </c>
      <c r="BR1717">
        <v>0</v>
      </c>
      <c r="BS1717" s="15">
        <v>1</v>
      </c>
      <c r="BT1717">
        <v>0</v>
      </c>
      <c r="BU1717">
        <v>0</v>
      </c>
      <c r="BV1717">
        <v>0</v>
      </c>
      <c r="BW1717">
        <v>0</v>
      </c>
      <c r="BX1717">
        <v>1</v>
      </c>
      <c r="BY1717">
        <v>0</v>
      </c>
      <c r="BZ1717">
        <v>0</v>
      </c>
      <c r="CA1717">
        <v>1</v>
      </c>
      <c r="CB1717">
        <v>0</v>
      </c>
      <c r="CC1717">
        <v>0</v>
      </c>
      <c r="CD1717">
        <v>1</v>
      </c>
      <c r="CE1717" s="15">
        <v>1</v>
      </c>
      <c r="CF1717">
        <v>2.4889999999999999</v>
      </c>
      <c r="CG1717">
        <v>9699</v>
      </c>
      <c r="CH1717">
        <v>1</v>
      </c>
      <c r="CI1717">
        <v>0</v>
      </c>
      <c r="CJ1717">
        <v>18</v>
      </c>
      <c r="CK1717" s="28" t="s">
        <v>80</v>
      </c>
    </row>
    <row r="1718" spans="1:89" x14ac:dyDescent="0.35">
      <c r="A1718">
        <v>1717</v>
      </c>
      <c r="B1718">
        <v>112</v>
      </c>
      <c r="C1718" s="21" t="s">
        <v>281</v>
      </c>
      <c r="D1718" s="11">
        <v>5.2</v>
      </c>
      <c r="E1718" s="12">
        <v>0.03</v>
      </c>
      <c r="F1718" s="7">
        <f t="shared" si="292"/>
        <v>173.33333333333334</v>
      </c>
      <c r="G1718" s="8">
        <v>0</v>
      </c>
      <c r="H1718" s="9">
        <v>0</v>
      </c>
      <c r="I1718" s="9">
        <v>0</v>
      </c>
      <c r="J1718" s="9">
        <v>1</v>
      </c>
      <c r="K1718" s="9">
        <v>0</v>
      </c>
      <c r="L1718" s="8">
        <v>48693</v>
      </c>
      <c r="M1718" s="9">
        <v>17</v>
      </c>
      <c r="N1718" s="9">
        <f t="shared" si="284"/>
        <v>48675</v>
      </c>
      <c r="O1718" s="9">
        <f t="shared" si="285"/>
        <v>24</v>
      </c>
      <c r="P1718" s="7">
        <v>13.56</v>
      </c>
      <c r="Q1718" s="7">
        <f t="shared" si="293"/>
        <v>15.439999999999998</v>
      </c>
      <c r="R1718" s="9">
        <v>1</v>
      </c>
      <c r="S1718" s="9">
        <v>0</v>
      </c>
      <c r="T1718" s="9">
        <v>0</v>
      </c>
      <c r="U1718" s="9">
        <v>1</v>
      </c>
      <c r="V1718" s="9">
        <v>0</v>
      </c>
      <c r="W1718" s="25">
        <v>0</v>
      </c>
      <c r="X1718" s="9">
        <v>0</v>
      </c>
      <c r="Y1718" s="9">
        <v>0</v>
      </c>
      <c r="Z1718" s="25">
        <v>1</v>
      </c>
      <c r="AA1718" s="9">
        <v>1</v>
      </c>
      <c r="AB1718" s="25">
        <v>0</v>
      </c>
      <c r="AC1718" s="17">
        <v>1980</v>
      </c>
      <c r="AD1718" s="27">
        <f t="shared" si="294"/>
        <v>0.11499999999999999</v>
      </c>
      <c r="AE1718" s="27">
        <f t="shared" si="294"/>
        <v>0.11499999999999999</v>
      </c>
      <c r="AF1718" s="27">
        <f t="shared" si="295"/>
        <v>0.53</v>
      </c>
      <c r="AG1718" s="34">
        <v>0.24</v>
      </c>
      <c r="AH1718" s="33" t="s">
        <v>87</v>
      </c>
      <c r="AI1718" s="15" t="s">
        <v>87</v>
      </c>
      <c r="AJ1718">
        <v>1</v>
      </c>
      <c r="AK1718" s="31">
        <v>0</v>
      </c>
      <c r="AL1718" t="s">
        <v>87</v>
      </c>
      <c r="AM1718" s="31" t="s">
        <v>87</v>
      </c>
      <c r="AN1718">
        <v>0</v>
      </c>
      <c r="AO1718" s="15">
        <v>1</v>
      </c>
      <c r="AP1718" t="s">
        <v>87</v>
      </c>
      <c r="AQ1718" s="15" t="s">
        <v>87</v>
      </c>
      <c r="AR1718" s="15" t="s">
        <v>129</v>
      </c>
      <c r="AS1718">
        <v>1</v>
      </c>
      <c r="AT1718">
        <v>0</v>
      </c>
      <c r="AU1718">
        <v>0</v>
      </c>
      <c r="AV1718">
        <v>0</v>
      </c>
      <c r="AW1718">
        <v>0</v>
      </c>
      <c r="AX1718">
        <v>0</v>
      </c>
      <c r="AY1718" s="15">
        <v>0</v>
      </c>
      <c r="AZ1718">
        <v>1</v>
      </c>
      <c r="BA1718">
        <v>0</v>
      </c>
      <c r="BB1718" s="15">
        <v>0</v>
      </c>
      <c r="BC1718">
        <v>19291</v>
      </c>
      <c r="BD1718">
        <v>1766</v>
      </c>
      <c r="BE1718" s="21">
        <v>0.91900000000000004</v>
      </c>
      <c r="BF1718" s="21">
        <v>35</v>
      </c>
      <c r="BG1718">
        <v>1</v>
      </c>
      <c r="BH1718">
        <v>0</v>
      </c>
      <c r="BI1718">
        <v>0</v>
      </c>
      <c r="BJ1718">
        <v>0</v>
      </c>
      <c r="BK1718">
        <v>0</v>
      </c>
      <c r="BL1718" s="15">
        <v>0</v>
      </c>
      <c r="BM1718">
        <v>0</v>
      </c>
      <c r="BN1718">
        <v>0</v>
      </c>
      <c r="BO1718">
        <v>0</v>
      </c>
      <c r="BP1718" s="15">
        <v>1</v>
      </c>
      <c r="BQ1718">
        <v>0</v>
      </c>
      <c r="BR1718">
        <v>0</v>
      </c>
      <c r="BS1718" s="15">
        <v>0</v>
      </c>
      <c r="BT1718">
        <v>1</v>
      </c>
      <c r="BU1718">
        <v>1</v>
      </c>
      <c r="BV1718">
        <v>0</v>
      </c>
      <c r="BW1718">
        <v>0</v>
      </c>
      <c r="BX1718">
        <v>1</v>
      </c>
      <c r="BY1718">
        <v>0</v>
      </c>
      <c r="BZ1718">
        <v>0</v>
      </c>
      <c r="CA1718">
        <v>1</v>
      </c>
      <c r="CB1718">
        <v>0</v>
      </c>
      <c r="CC1718">
        <v>0</v>
      </c>
      <c r="CD1718">
        <v>1</v>
      </c>
      <c r="CE1718" s="15">
        <v>1</v>
      </c>
      <c r="CF1718">
        <v>2.4889999999999999</v>
      </c>
      <c r="CG1718">
        <v>9699</v>
      </c>
      <c r="CH1718">
        <v>1</v>
      </c>
      <c r="CI1718">
        <v>0</v>
      </c>
      <c r="CJ1718">
        <v>18</v>
      </c>
      <c r="CK1718" s="28" t="s">
        <v>80</v>
      </c>
    </row>
    <row r="1719" spans="1:89" x14ac:dyDescent="0.35">
      <c r="A1719">
        <v>1718</v>
      </c>
      <c r="B1719">
        <v>112</v>
      </c>
      <c r="C1719" s="21" t="s">
        <v>281</v>
      </c>
      <c r="D1719" s="11">
        <v>7.79</v>
      </c>
      <c r="E1719" s="12">
        <v>2.39</v>
      </c>
      <c r="F1719" s="7">
        <f t="shared" si="292"/>
        <v>3.2594142259414225</v>
      </c>
      <c r="G1719" s="8">
        <v>0</v>
      </c>
      <c r="H1719" s="9">
        <v>0</v>
      </c>
      <c r="I1719" s="9">
        <v>0</v>
      </c>
      <c r="J1719" s="9">
        <v>1</v>
      </c>
      <c r="K1719" s="9">
        <v>0</v>
      </c>
      <c r="L1719" s="8">
        <v>48693</v>
      </c>
      <c r="M1719" s="9">
        <v>17</v>
      </c>
      <c r="N1719" s="9">
        <f t="shared" si="284"/>
        <v>48675</v>
      </c>
      <c r="O1719" s="9">
        <f t="shared" si="285"/>
        <v>24</v>
      </c>
      <c r="P1719" s="7">
        <v>13.56</v>
      </c>
      <c r="Q1719" s="7">
        <f t="shared" si="293"/>
        <v>15.439999999999998</v>
      </c>
      <c r="R1719" s="9">
        <v>1</v>
      </c>
      <c r="S1719" s="9">
        <v>0</v>
      </c>
      <c r="T1719" s="9">
        <v>0</v>
      </c>
      <c r="U1719" s="9">
        <v>1</v>
      </c>
      <c r="V1719" s="9">
        <v>0</v>
      </c>
      <c r="W1719" s="25">
        <v>0</v>
      </c>
      <c r="X1719" s="9">
        <v>0</v>
      </c>
      <c r="Y1719" s="9">
        <v>0</v>
      </c>
      <c r="Z1719" s="25">
        <v>1</v>
      </c>
      <c r="AA1719" s="9">
        <v>1</v>
      </c>
      <c r="AB1719" s="25">
        <v>0</v>
      </c>
      <c r="AC1719" s="17">
        <v>1980</v>
      </c>
      <c r="AD1719" s="27">
        <f t="shared" si="294"/>
        <v>0.11499999999999999</v>
      </c>
      <c r="AE1719" s="27">
        <f t="shared" si="294"/>
        <v>0.11499999999999999</v>
      </c>
      <c r="AF1719" s="27">
        <f t="shared" si="295"/>
        <v>0.53</v>
      </c>
      <c r="AG1719" s="34">
        <v>0.24</v>
      </c>
      <c r="AH1719" s="33" t="s">
        <v>87</v>
      </c>
      <c r="AI1719" s="15" t="s">
        <v>87</v>
      </c>
      <c r="AJ1719">
        <v>1</v>
      </c>
      <c r="AK1719" s="31">
        <v>0</v>
      </c>
      <c r="AL1719" t="s">
        <v>87</v>
      </c>
      <c r="AM1719" s="31" t="s">
        <v>87</v>
      </c>
      <c r="AN1719">
        <v>0</v>
      </c>
      <c r="AO1719" s="15">
        <v>1</v>
      </c>
      <c r="AP1719" t="s">
        <v>87</v>
      </c>
      <c r="AQ1719" s="15" t="s">
        <v>87</v>
      </c>
      <c r="AR1719" s="15" t="s">
        <v>129</v>
      </c>
      <c r="AS1719">
        <v>1</v>
      </c>
      <c r="AT1719">
        <v>0</v>
      </c>
      <c r="AU1719">
        <v>0</v>
      </c>
      <c r="AV1719">
        <v>0</v>
      </c>
      <c r="AW1719">
        <v>0</v>
      </c>
      <c r="AX1719">
        <v>0</v>
      </c>
      <c r="AY1719" s="15">
        <v>0</v>
      </c>
      <c r="AZ1719">
        <v>1</v>
      </c>
      <c r="BA1719">
        <v>0</v>
      </c>
      <c r="BB1719" s="15">
        <v>0</v>
      </c>
      <c r="BC1719">
        <v>19291</v>
      </c>
      <c r="BD1719">
        <v>1766</v>
      </c>
      <c r="BE1719" s="21">
        <v>0.91900000000000004</v>
      </c>
      <c r="BF1719" s="21">
        <v>35</v>
      </c>
      <c r="BG1719">
        <v>0</v>
      </c>
      <c r="BH1719">
        <v>0</v>
      </c>
      <c r="BI1719">
        <v>1</v>
      </c>
      <c r="BJ1719">
        <v>0</v>
      </c>
      <c r="BK1719">
        <v>0</v>
      </c>
      <c r="BL1719" s="15">
        <v>0</v>
      </c>
      <c r="BM1719">
        <v>0</v>
      </c>
      <c r="BN1719">
        <v>0</v>
      </c>
      <c r="BO1719">
        <v>0</v>
      </c>
      <c r="BP1719" s="15">
        <v>1</v>
      </c>
      <c r="BQ1719">
        <v>0</v>
      </c>
      <c r="BR1719">
        <v>0</v>
      </c>
      <c r="BS1719" s="15">
        <v>1</v>
      </c>
      <c r="BT1719">
        <v>1</v>
      </c>
      <c r="BU1719">
        <v>1</v>
      </c>
      <c r="BV1719">
        <v>0</v>
      </c>
      <c r="BW1719">
        <v>0</v>
      </c>
      <c r="BX1719">
        <v>1</v>
      </c>
      <c r="BY1719">
        <v>0</v>
      </c>
      <c r="BZ1719">
        <v>0</v>
      </c>
      <c r="CA1719">
        <v>1</v>
      </c>
      <c r="CB1719">
        <v>0</v>
      </c>
      <c r="CC1719">
        <v>0</v>
      </c>
      <c r="CD1719">
        <v>1</v>
      </c>
      <c r="CE1719" s="15">
        <v>1</v>
      </c>
      <c r="CF1719">
        <v>2.4889999999999999</v>
      </c>
      <c r="CG1719">
        <v>9699</v>
      </c>
      <c r="CH1719">
        <v>1</v>
      </c>
      <c r="CI1719">
        <v>0</v>
      </c>
      <c r="CJ1719">
        <v>18</v>
      </c>
      <c r="CK1719" s="28" t="s">
        <v>80</v>
      </c>
    </row>
    <row r="1720" spans="1:89" x14ac:dyDescent="0.35">
      <c r="A1720">
        <v>1719</v>
      </c>
      <c r="B1720">
        <v>112</v>
      </c>
      <c r="C1720" s="21" t="s">
        <v>281</v>
      </c>
      <c r="D1720" s="11">
        <v>12.43</v>
      </c>
      <c r="E1720" s="12">
        <v>4.2</v>
      </c>
      <c r="F1720" s="7">
        <f t="shared" si="292"/>
        <v>2.9595238095238092</v>
      </c>
      <c r="G1720" s="8">
        <v>0</v>
      </c>
      <c r="H1720" s="9">
        <v>0</v>
      </c>
      <c r="I1720" s="9">
        <v>0</v>
      </c>
      <c r="J1720" s="9">
        <v>1</v>
      </c>
      <c r="K1720" s="9">
        <v>0</v>
      </c>
      <c r="L1720" s="8">
        <v>48693</v>
      </c>
      <c r="M1720" s="9">
        <v>17</v>
      </c>
      <c r="N1720" s="9">
        <f t="shared" si="284"/>
        <v>48675</v>
      </c>
      <c r="O1720" s="9">
        <f t="shared" si="285"/>
        <v>24</v>
      </c>
      <c r="P1720" s="7">
        <v>13.56</v>
      </c>
      <c r="Q1720" s="7">
        <f t="shared" si="293"/>
        <v>15.439999999999998</v>
      </c>
      <c r="R1720" s="9">
        <v>1</v>
      </c>
      <c r="S1720" s="9">
        <v>0</v>
      </c>
      <c r="T1720" s="9">
        <v>0</v>
      </c>
      <c r="U1720" s="9">
        <v>1</v>
      </c>
      <c r="V1720" s="9">
        <v>0</v>
      </c>
      <c r="W1720" s="25">
        <v>0</v>
      </c>
      <c r="X1720" s="9">
        <v>0</v>
      </c>
      <c r="Y1720" s="9">
        <v>0</v>
      </c>
      <c r="Z1720" s="25">
        <v>1</v>
      </c>
      <c r="AA1720" s="9">
        <v>1</v>
      </c>
      <c r="AB1720" s="25">
        <v>0</v>
      </c>
      <c r="AC1720" s="17">
        <v>1980</v>
      </c>
      <c r="AD1720" s="27">
        <f t="shared" ref="AD1720:AE1731" si="296">(1-$AF1720-$AG1720)/2</f>
        <v>0.11499999999999999</v>
      </c>
      <c r="AE1720" s="27">
        <f t="shared" si="296"/>
        <v>0.11499999999999999</v>
      </c>
      <c r="AF1720" s="27">
        <f t="shared" si="295"/>
        <v>0.53</v>
      </c>
      <c r="AG1720" s="34">
        <v>0.24</v>
      </c>
      <c r="AH1720" s="33" t="s">
        <v>87</v>
      </c>
      <c r="AI1720" s="15" t="s">
        <v>87</v>
      </c>
      <c r="AJ1720">
        <v>1</v>
      </c>
      <c r="AK1720" s="31">
        <v>0</v>
      </c>
      <c r="AL1720" t="s">
        <v>87</v>
      </c>
      <c r="AM1720" s="31" t="s">
        <v>87</v>
      </c>
      <c r="AN1720">
        <v>0</v>
      </c>
      <c r="AO1720" s="15">
        <v>1</v>
      </c>
      <c r="AP1720" t="s">
        <v>87</v>
      </c>
      <c r="AQ1720" s="15" t="s">
        <v>87</v>
      </c>
      <c r="AR1720" s="15" t="s">
        <v>129</v>
      </c>
      <c r="AS1720">
        <v>1</v>
      </c>
      <c r="AT1720">
        <v>0</v>
      </c>
      <c r="AU1720">
        <v>0</v>
      </c>
      <c r="AV1720">
        <v>0</v>
      </c>
      <c r="AW1720">
        <v>0</v>
      </c>
      <c r="AX1720">
        <v>0</v>
      </c>
      <c r="AY1720" s="15">
        <v>0</v>
      </c>
      <c r="AZ1720">
        <v>1</v>
      </c>
      <c r="BA1720">
        <v>0</v>
      </c>
      <c r="BB1720" s="15">
        <v>0</v>
      </c>
      <c r="BC1720">
        <v>19291</v>
      </c>
      <c r="BD1720">
        <v>1766</v>
      </c>
      <c r="BE1720" s="21">
        <v>0.91900000000000004</v>
      </c>
      <c r="BF1720" s="21">
        <v>35</v>
      </c>
      <c r="BG1720">
        <v>0</v>
      </c>
      <c r="BH1720">
        <v>0</v>
      </c>
      <c r="BI1720">
        <v>1</v>
      </c>
      <c r="BJ1720">
        <v>0</v>
      </c>
      <c r="BK1720">
        <v>0</v>
      </c>
      <c r="BL1720" s="15">
        <v>0</v>
      </c>
      <c r="BM1720">
        <v>0</v>
      </c>
      <c r="BN1720">
        <v>0</v>
      </c>
      <c r="BO1720">
        <v>0</v>
      </c>
      <c r="BP1720" s="15">
        <v>1</v>
      </c>
      <c r="BQ1720">
        <v>0</v>
      </c>
      <c r="BR1720">
        <v>0</v>
      </c>
      <c r="BS1720" s="15">
        <v>1</v>
      </c>
      <c r="BT1720">
        <v>1</v>
      </c>
      <c r="BU1720">
        <v>1</v>
      </c>
      <c r="BV1720">
        <v>0</v>
      </c>
      <c r="BW1720">
        <v>0</v>
      </c>
      <c r="BX1720">
        <v>1</v>
      </c>
      <c r="BY1720">
        <v>0</v>
      </c>
      <c r="BZ1720">
        <v>0</v>
      </c>
      <c r="CA1720">
        <v>1</v>
      </c>
      <c r="CB1720">
        <v>0</v>
      </c>
      <c r="CC1720">
        <v>0</v>
      </c>
      <c r="CD1720">
        <v>1</v>
      </c>
      <c r="CE1720" s="15">
        <v>1</v>
      </c>
      <c r="CF1720">
        <v>2.4889999999999999</v>
      </c>
      <c r="CG1720">
        <v>9699</v>
      </c>
      <c r="CH1720">
        <v>1</v>
      </c>
      <c r="CI1720">
        <v>0</v>
      </c>
      <c r="CJ1720">
        <v>18</v>
      </c>
      <c r="CK1720" s="28" t="s">
        <v>80</v>
      </c>
    </row>
    <row r="1721" spans="1:89" x14ac:dyDescent="0.35">
      <c r="A1721">
        <v>1720</v>
      </c>
      <c r="B1721">
        <v>112</v>
      </c>
      <c r="C1721" s="21" t="s">
        <v>281</v>
      </c>
      <c r="D1721" s="11">
        <v>5.16</v>
      </c>
      <c r="E1721" s="12">
        <v>0.03</v>
      </c>
      <c r="F1721" s="7">
        <f t="shared" si="292"/>
        <v>172</v>
      </c>
      <c r="G1721" s="8">
        <v>0</v>
      </c>
      <c r="H1721" s="9">
        <v>0</v>
      </c>
      <c r="I1721" s="9">
        <v>0</v>
      </c>
      <c r="J1721" s="9">
        <v>1</v>
      </c>
      <c r="K1721" s="9">
        <v>0</v>
      </c>
      <c r="L1721" s="8">
        <v>48693</v>
      </c>
      <c r="M1721" s="9">
        <v>22</v>
      </c>
      <c r="N1721" s="9">
        <f t="shared" si="284"/>
        <v>48670</v>
      </c>
      <c r="O1721" s="9">
        <f t="shared" si="285"/>
        <v>24</v>
      </c>
      <c r="P1721" s="7">
        <v>13.56</v>
      </c>
      <c r="Q1721" s="7">
        <f t="shared" si="293"/>
        <v>15.439999999999998</v>
      </c>
      <c r="R1721" s="9">
        <v>1</v>
      </c>
      <c r="S1721" s="9">
        <v>0</v>
      </c>
      <c r="T1721" s="9">
        <v>0</v>
      </c>
      <c r="U1721" s="9">
        <v>1</v>
      </c>
      <c r="V1721" s="9">
        <v>0</v>
      </c>
      <c r="W1721" s="25">
        <v>0</v>
      </c>
      <c r="X1721" s="9">
        <v>0</v>
      </c>
      <c r="Y1721" s="9">
        <v>0</v>
      </c>
      <c r="Z1721" s="25">
        <v>1</v>
      </c>
      <c r="AA1721" s="9">
        <v>1</v>
      </c>
      <c r="AB1721" s="25">
        <v>0</v>
      </c>
      <c r="AC1721" s="17">
        <v>1980</v>
      </c>
      <c r="AD1721" s="27">
        <f t="shared" si="296"/>
        <v>0.11499999999999999</v>
      </c>
      <c r="AE1721" s="27">
        <f t="shared" si="296"/>
        <v>0.11499999999999999</v>
      </c>
      <c r="AF1721" s="27">
        <f t="shared" si="295"/>
        <v>0.53</v>
      </c>
      <c r="AG1721" s="34">
        <v>0.24</v>
      </c>
      <c r="AH1721" s="33" t="s">
        <v>87</v>
      </c>
      <c r="AI1721" s="15" t="s">
        <v>87</v>
      </c>
      <c r="AJ1721">
        <v>1</v>
      </c>
      <c r="AK1721" s="31">
        <v>0</v>
      </c>
      <c r="AL1721" t="s">
        <v>87</v>
      </c>
      <c r="AM1721" s="31" t="s">
        <v>87</v>
      </c>
      <c r="AN1721">
        <v>0</v>
      </c>
      <c r="AO1721" s="15">
        <v>1</v>
      </c>
      <c r="AP1721" t="s">
        <v>87</v>
      </c>
      <c r="AQ1721" s="15" t="s">
        <v>87</v>
      </c>
      <c r="AR1721" s="15" t="s">
        <v>129</v>
      </c>
      <c r="AS1721">
        <v>1</v>
      </c>
      <c r="AT1721">
        <v>0</v>
      </c>
      <c r="AU1721">
        <v>0</v>
      </c>
      <c r="AV1721">
        <v>0</v>
      </c>
      <c r="AW1721">
        <v>0</v>
      </c>
      <c r="AX1721">
        <v>0</v>
      </c>
      <c r="AY1721" s="15">
        <v>0</v>
      </c>
      <c r="AZ1721">
        <v>1</v>
      </c>
      <c r="BA1721">
        <v>0</v>
      </c>
      <c r="BB1721" s="15">
        <v>0</v>
      </c>
      <c r="BC1721">
        <v>19291</v>
      </c>
      <c r="BD1721">
        <v>1766</v>
      </c>
      <c r="BE1721" s="21">
        <v>0.91900000000000004</v>
      </c>
      <c r="BF1721" s="21">
        <v>35</v>
      </c>
      <c r="BG1721">
        <v>1</v>
      </c>
      <c r="BH1721">
        <v>0</v>
      </c>
      <c r="BI1721">
        <v>0</v>
      </c>
      <c r="BJ1721">
        <v>0</v>
      </c>
      <c r="BK1721">
        <v>0</v>
      </c>
      <c r="BL1721" s="15">
        <v>0</v>
      </c>
      <c r="BM1721">
        <v>0</v>
      </c>
      <c r="BN1721">
        <v>0</v>
      </c>
      <c r="BO1721">
        <v>0</v>
      </c>
      <c r="BP1721" s="15">
        <v>1</v>
      </c>
      <c r="BQ1721">
        <v>0</v>
      </c>
      <c r="BR1721">
        <v>0</v>
      </c>
      <c r="BS1721" s="15">
        <v>0</v>
      </c>
      <c r="BT1721">
        <v>1</v>
      </c>
      <c r="BU1721">
        <v>1</v>
      </c>
      <c r="BV1721">
        <v>0</v>
      </c>
      <c r="BW1721">
        <v>0</v>
      </c>
      <c r="BX1721">
        <v>1</v>
      </c>
      <c r="BY1721">
        <v>0</v>
      </c>
      <c r="BZ1721">
        <v>0</v>
      </c>
      <c r="CA1721">
        <v>1</v>
      </c>
      <c r="CB1721">
        <v>0</v>
      </c>
      <c r="CC1721">
        <v>0</v>
      </c>
      <c r="CD1721">
        <v>1</v>
      </c>
      <c r="CE1721" s="15">
        <v>1</v>
      </c>
      <c r="CF1721">
        <v>2.4889999999999999</v>
      </c>
      <c r="CG1721">
        <v>9699</v>
      </c>
      <c r="CH1721">
        <v>1</v>
      </c>
      <c r="CI1721">
        <v>0</v>
      </c>
      <c r="CJ1721">
        <v>18</v>
      </c>
      <c r="CK1721" s="28" t="s">
        <v>80</v>
      </c>
    </row>
    <row r="1722" spans="1:89" x14ac:dyDescent="0.35">
      <c r="A1722">
        <v>1721</v>
      </c>
      <c r="B1722">
        <v>112</v>
      </c>
      <c r="C1722" s="21" t="s">
        <v>281</v>
      </c>
      <c r="D1722" s="11">
        <v>6.66</v>
      </c>
      <c r="E1722" s="12">
        <v>1.1299999999999999</v>
      </c>
      <c r="F1722" s="7">
        <f t="shared" si="292"/>
        <v>5.893805309734514</v>
      </c>
      <c r="G1722" s="8">
        <v>0</v>
      </c>
      <c r="H1722" s="9">
        <v>0</v>
      </c>
      <c r="I1722" s="9">
        <v>0</v>
      </c>
      <c r="J1722" s="9">
        <v>1</v>
      </c>
      <c r="K1722" s="9">
        <v>0</v>
      </c>
      <c r="L1722" s="8">
        <v>48693</v>
      </c>
      <c r="M1722" s="9">
        <v>22</v>
      </c>
      <c r="N1722" s="9">
        <f t="shared" si="284"/>
        <v>48670</v>
      </c>
      <c r="O1722" s="9">
        <f t="shared" si="285"/>
        <v>24</v>
      </c>
      <c r="P1722" s="7">
        <v>13.56</v>
      </c>
      <c r="Q1722" s="7">
        <f t="shared" si="293"/>
        <v>15.439999999999998</v>
      </c>
      <c r="R1722" s="9">
        <v>1</v>
      </c>
      <c r="S1722" s="9">
        <v>0</v>
      </c>
      <c r="T1722" s="9">
        <v>0</v>
      </c>
      <c r="U1722" s="9">
        <v>1</v>
      </c>
      <c r="V1722" s="9">
        <v>0</v>
      </c>
      <c r="W1722" s="25">
        <v>0</v>
      </c>
      <c r="X1722" s="9">
        <v>0</v>
      </c>
      <c r="Y1722" s="9">
        <v>0</v>
      </c>
      <c r="Z1722" s="25">
        <v>1</v>
      </c>
      <c r="AA1722" s="9">
        <v>1</v>
      </c>
      <c r="AB1722" s="25">
        <v>0</v>
      </c>
      <c r="AC1722" s="17">
        <v>1980</v>
      </c>
      <c r="AD1722" s="27">
        <f t="shared" si="296"/>
        <v>0.11499999999999999</v>
      </c>
      <c r="AE1722" s="27">
        <f t="shared" si="296"/>
        <v>0.11499999999999999</v>
      </c>
      <c r="AF1722" s="27">
        <f t="shared" si="295"/>
        <v>0.53</v>
      </c>
      <c r="AG1722" s="34">
        <v>0.24</v>
      </c>
      <c r="AH1722" s="33" t="s">
        <v>87</v>
      </c>
      <c r="AI1722" s="15" t="s">
        <v>87</v>
      </c>
      <c r="AJ1722">
        <v>1</v>
      </c>
      <c r="AK1722" s="31">
        <v>0</v>
      </c>
      <c r="AL1722" t="s">
        <v>87</v>
      </c>
      <c r="AM1722" s="31" t="s">
        <v>87</v>
      </c>
      <c r="AN1722">
        <v>0</v>
      </c>
      <c r="AO1722" s="15">
        <v>1</v>
      </c>
      <c r="AP1722" t="s">
        <v>87</v>
      </c>
      <c r="AQ1722" s="15" t="s">
        <v>87</v>
      </c>
      <c r="AR1722" s="15" t="s">
        <v>129</v>
      </c>
      <c r="AS1722">
        <v>1</v>
      </c>
      <c r="AT1722">
        <v>0</v>
      </c>
      <c r="AU1722">
        <v>0</v>
      </c>
      <c r="AV1722">
        <v>0</v>
      </c>
      <c r="AW1722">
        <v>0</v>
      </c>
      <c r="AX1722">
        <v>0</v>
      </c>
      <c r="AY1722" s="15">
        <v>0</v>
      </c>
      <c r="AZ1722">
        <v>1</v>
      </c>
      <c r="BA1722">
        <v>0</v>
      </c>
      <c r="BB1722" s="15">
        <v>0</v>
      </c>
      <c r="BC1722">
        <v>19291</v>
      </c>
      <c r="BD1722">
        <v>1766</v>
      </c>
      <c r="BE1722" s="21">
        <v>0.91900000000000004</v>
      </c>
      <c r="BF1722" s="21">
        <v>35</v>
      </c>
      <c r="BG1722">
        <v>0</v>
      </c>
      <c r="BH1722">
        <v>0</v>
      </c>
      <c r="BI1722">
        <v>1</v>
      </c>
      <c r="BJ1722">
        <v>0</v>
      </c>
      <c r="BK1722">
        <v>0</v>
      </c>
      <c r="BL1722" s="15">
        <v>0</v>
      </c>
      <c r="BM1722">
        <v>0</v>
      </c>
      <c r="BN1722">
        <v>0</v>
      </c>
      <c r="BO1722">
        <v>0</v>
      </c>
      <c r="BP1722" s="15">
        <v>1</v>
      </c>
      <c r="BQ1722">
        <v>0</v>
      </c>
      <c r="BR1722">
        <v>0</v>
      </c>
      <c r="BS1722" s="15">
        <v>1</v>
      </c>
      <c r="BT1722">
        <v>1</v>
      </c>
      <c r="BU1722">
        <v>1</v>
      </c>
      <c r="BV1722">
        <v>0</v>
      </c>
      <c r="BW1722">
        <v>0</v>
      </c>
      <c r="BX1722">
        <v>1</v>
      </c>
      <c r="BY1722">
        <v>0</v>
      </c>
      <c r="BZ1722">
        <v>0</v>
      </c>
      <c r="CA1722">
        <v>1</v>
      </c>
      <c r="CB1722">
        <v>0</v>
      </c>
      <c r="CC1722">
        <v>0</v>
      </c>
      <c r="CD1722">
        <v>1</v>
      </c>
      <c r="CE1722" s="15">
        <v>1</v>
      </c>
      <c r="CF1722">
        <v>2.4889999999999999</v>
      </c>
      <c r="CG1722">
        <v>9699</v>
      </c>
      <c r="CH1722">
        <v>1</v>
      </c>
      <c r="CI1722">
        <v>0</v>
      </c>
      <c r="CJ1722">
        <v>18</v>
      </c>
      <c r="CK1722" s="28" t="s">
        <v>80</v>
      </c>
    </row>
    <row r="1723" spans="1:89" x14ac:dyDescent="0.35">
      <c r="A1723">
        <v>1722</v>
      </c>
      <c r="B1723">
        <v>112</v>
      </c>
      <c r="C1723" s="21" t="s">
        <v>281</v>
      </c>
      <c r="D1723" s="11">
        <v>8.7799999999999994</v>
      </c>
      <c r="E1723" s="12">
        <v>1.78</v>
      </c>
      <c r="F1723" s="7">
        <f t="shared" si="292"/>
        <v>4.9325842696629207</v>
      </c>
      <c r="G1723" s="8">
        <v>0</v>
      </c>
      <c r="H1723" s="9">
        <v>0</v>
      </c>
      <c r="I1723" s="9">
        <v>0</v>
      </c>
      <c r="J1723" s="9">
        <v>1</v>
      </c>
      <c r="K1723" s="9">
        <v>0</v>
      </c>
      <c r="L1723" s="8">
        <v>48693</v>
      </c>
      <c r="M1723" s="9">
        <v>22</v>
      </c>
      <c r="N1723" s="9">
        <f t="shared" si="284"/>
        <v>48670</v>
      </c>
      <c r="O1723" s="9">
        <f t="shared" si="285"/>
        <v>24</v>
      </c>
      <c r="P1723" s="7">
        <v>13.56</v>
      </c>
      <c r="Q1723" s="7">
        <f t="shared" si="293"/>
        <v>15.439999999999998</v>
      </c>
      <c r="R1723" s="9">
        <v>1</v>
      </c>
      <c r="S1723" s="9">
        <v>0</v>
      </c>
      <c r="T1723" s="9">
        <v>0</v>
      </c>
      <c r="U1723" s="9">
        <v>1</v>
      </c>
      <c r="V1723" s="9">
        <v>0</v>
      </c>
      <c r="W1723" s="25">
        <v>0</v>
      </c>
      <c r="X1723" s="9">
        <v>0</v>
      </c>
      <c r="Y1723" s="9">
        <v>0</v>
      </c>
      <c r="Z1723" s="25">
        <v>1</v>
      </c>
      <c r="AA1723" s="9">
        <v>1</v>
      </c>
      <c r="AB1723" s="25">
        <v>0</v>
      </c>
      <c r="AC1723" s="17">
        <v>1980</v>
      </c>
      <c r="AD1723" s="27">
        <f t="shared" si="296"/>
        <v>0.11499999999999999</v>
      </c>
      <c r="AE1723" s="27">
        <f t="shared" si="296"/>
        <v>0.11499999999999999</v>
      </c>
      <c r="AF1723" s="27">
        <f t="shared" si="295"/>
        <v>0.53</v>
      </c>
      <c r="AG1723" s="34">
        <v>0.24</v>
      </c>
      <c r="AH1723" s="33" t="s">
        <v>87</v>
      </c>
      <c r="AI1723" s="15" t="s">
        <v>87</v>
      </c>
      <c r="AJ1723">
        <v>1</v>
      </c>
      <c r="AK1723" s="31">
        <v>0</v>
      </c>
      <c r="AL1723" t="s">
        <v>87</v>
      </c>
      <c r="AM1723" s="31" t="s">
        <v>87</v>
      </c>
      <c r="AN1723">
        <v>0</v>
      </c>
      <c r="AO1723" s="15">
        <v>1</v>
      </c>
      <c r="AP1723" t="s">
        <v>87</v>
      </c>
      <c r="AQ1723" s="15" t="s">
        <v>87</v>
      </c>
      <c r="AR1723" s="15" t="s">
        <v>129</v>
      </c>
      <c r="AS1723">
        <v>1</v>
      </c>
      <c r="AT1723">
        <v>0</v>
      </c>
      <c r="AU1723">
        <v>0</v>
      </c>
      <c r="AV1723">
        <v>0</v>
      </c>
      <c r="AW1723">
        <v>0</v>
      </c>
      <c r="AX1723">
        <v>0</v>
      </c>
      <c r="AY1723" s="15">
        <v>0</v>
      </c>
      <c r="AZ1723">
        <v>1</v>
      </c>
      <c r="BA1723">
        <v>0</v>
      </c>
      <c r="BB1723" s="15">
        <v>0</v>
      </c>
      <c r="BC1723">
        <v>19291</v>
      </c>
      <c r="BD1723">
        <v>1766</v>
      </c>
      <c r="BE1723" s="21">
        <v>0.91900000000000004</v>
      </c>
      <c r="BF1723" s="21">
        <v>35</v>
      </c>
      <c r="BG1723">
        <v>0</v>
      </c>
      <c r="BH1723">
        <v>0</v>
      </c>
      <c r="BI1723">
        <v>1</v>
      </c>
      <c r="BJ1723">
        <v>0</v>
      </c>
      <c r="BK1723">
        <v>0</v>
      </c>
      <c r="BL1723" s="15">
        <v>0</v>
      </c>
      <c r="BM1723">
        <v>0</v>
      </c>
      <c r="BN1723">
        <v>0</v>
      </c>
      <c r="BO1723">
        <v>0</v>
      </c>
      <c r="BP1723" s="15">
        <v>1</v>
      </c>
      <c r="BQ1723">
        <v>0</v>
      </c>
      <c r="BR1723">
        <v>0</v>
      </c>
      <c r="BS1723" s="15">
        <v>1</v>
      </c>
      <c r="BT1723">
        <v>1</v>
      </c>
      <c r="BU1723">
        <v>1</v>
      </c>
      <c r="BV1723">
        <v>0</v>
      </c>
      <c r="BW1723">
        <v>0</v>
      </c>
      <c r="BX1723">
        <v>1</v>
      </c>
      <c r="BY1723">
        <v>0</v>
      </c>
      <c r="BZ1723">
        <v>0</v>
      </c>
      <c r="CA1723">
        <v>1</v>
      </c>
      <c r="CB1723">
        <v>0</v>
      </c>
      <c r="CC1723">
        <v>0</v>
      </c>
      <c r="CD1723">
        <v>1</v>
      </c>
      <c r="CE1723" s="15">
        <v>1</v>
      </c>
      <c r="CF1723">
        <v>2.4889999999999999</v>
      </c>
      <c r="CG1723">
        <v>9699</v>
      </c>
      <c r="CH1723">
        <v>1</v>
      </c>
      <c r="CI1723">
        <v>0</v>
      </c>
      <c r="CJ1723">
        <v>18</v>
      </c>
      <c r="CK1723" s="28" t="s">
        <v>80</v>
      </c>
    </row>
    <row r="1724" spans="1:89" x14ac:dyDescent="0.35">
      <c r="A1724">
        <v>1723</v>
      </c>
      <c r="B1724">
        <v>113</v>
      </c>
      <c r="C1724" s="21" t="s">
        <v>282</v>
      </c>
      <c r="D1724" s="11">
        <v>7.3</v>
      </c>
      <c r="E1724" s="12">
        <v>0.05</v>
      </c>
      <c r="F1724" s="7">
        <f t="shared" si="292"/>
        <v>146</v>
      </c>
      <c r="G1724" s="8">
        <v>0</v>
      </c>
      <c r="H1724" s="9">
        <v>0</v>
      </c>
      <c r="I1724" s="9">
        <v>0</v>
      </c>
      <c r="J1724" s="9">
        <v>1</v>
      </c>
      <c r="K1724" s="9">
        <v>0</v>
      </c>
      <c r="L1724" s="8">
        <v>609852</v>
      </c>
      <c r="M1724" s="9">
        <v>20</v>
      </c>
      <c r="N1724" s="9">
        <f t="shared" si="284"/>
        <v>609831</v>
      </c>
      <c r="O1724" s="9">
        <f t="shared" si="285"/>
        <v>8</v>
      </c>
      <c r="P1724" s="7">
        <v>9.5</v>
      </c>
      <c r="Q1724" s="7">
        <f t="shared" si="293"/>
        <v>29</v>
      </c>
      <c r="R1724" s="9">
        <v>1</v>
      </c>
      <c r="S1724" s="9">
        <v>0</v>
      </c>
      <c r="T1724" s="9">
        <v>0</v>
      </c>
      <c r="U1724" s="9">
        <v>1</v>
      </c>
      <c r="V1724" s="9">
        <v>0</v>
      </c>
      <c r="W1724" s="25">
        <v>0</v>
      </c>
      <c r="X1724" s="9">
        <v>0</v>
      </c>
      <c r="Y1724" s="9">
        <v>0</v>
      </c>
      <c r="Z1724" s="25">
        <v>1</v>
      </c>
      <c r="AA1724" s="9">
        <v>0</v>
      </c>
      <c r="AB1724" s="25">
        <v>1</v>
      </c>
      <c r="AC1724" s="17">
        <v>1970</v>
      </c>
      <c r="AD1724" s="27">
        <f t="shared" si="296"/>
        <v>0.11499999999999999</v>
      </c>
      <c r="AE1724" s="27">
        <f t="shared" si="296"/>
        <v>0.11499999999999999</v>
      </c>
      <c r="AF1724" s="27">
        <f t="shared" si="295"/>
        <v>0.53</v>
      </c>
      <c r="AG1724" s="34">
        <v>0.24</v>
      </c>
      <c r="AH1724" s="33" t="s">
        <v>87</v>
      </c>
      <c r="AI1724" s="15" t="s">
        <v>87</v>
      </c>
      <c r="AJ1724">
        <v>1</v>
      </c>
      <c r="AK1724" s="31">
        <v>0</v>
      </c>
      <c r="AL1724" t="s">
        <v>87</v>
      </c>
      <c r="AM1724" s="31" t="s">
        <v>87</v>
      </c>
      <c r="AN1724">
        <v>0</v>
      </c>
      <c r="AO1724" s="15">
        <v>1</v>
      </c>
      <c r="AP1724" t="s">
        <v>87</v>
      </c>
      <c r="AQ1724" s="15" t="s">
        <v>87</v>
      </c>
      <c r="AR1724" s="15" t="s">
        <v>129</v>
      </c>
      <c r="AS1724">
        <v>1</v>
      </c>
      <c r="AT1724">
        <v>0</v>
      </c>
      <c r="AU1724">
        <v>0</v>
      </c>
      <c r="AV1724">
        <v>0</v>
      </c>
      <c r="AW1724">
        <v>0</v>
      </c>
      <c r="AX1724">
        <v>0</v>
      </c>
      <c r="AY1724" s="15">
        <v>0</v>
      </c>
      <c r="AZ1724">
        <v>1</v>
      </c>
      <c r="BA1724">
        <v>0</v>
      </c>
      <c r="BB1724" s="15">
        <v>0</v>
      </c>
      <c r="BC1724">
        <v>15553</v>
      </c>
      <c r="BD1724">
        <v>1935</v>
      </c>
      <c r="BE1724" s="56">
        <v>0.89700000000000002</v>
      </c>
      <c r="BF1724" s="56">
        <v>44.5</v>
      </c>
      <c r="BG1724">
        <v>1</v>
      </c>
      <c r="BH1724">
        <v>0</v>
      </c>
      <c r="BI1724">
        <v>1</v>
      </c>
      <c r="BJ1724">
        <v>0</v>
      </c>
      <c r="BK1724">
        <v>0</v>
      </c>
      <c r="BL1724" s="15">
        <v>0</v>
      </c>
      <c r="BM1724">
        <v>0</v>
      </c>
      <c r="BN1724">
        <v>0</v>
      </c>
      <c r="BO1724">
        <v>0</v>
      </c>
      <c r="BP1724" s="15">
        <v>1</v>
      </c>
      <c r="BQ1724">
        <v>0</v>
      </c>
      <c r="BR1724">
        <v>0</v>
      </c>
      <c r="BS1724">
        <v>1</v>
      </c>
      <c r="BT1724">
        <v>0</v>
      </c>
      <c r="BU1724">
        <v>0</v>
      </c>
      <c r="BV1724">
        <v>0</v>
      </c>
      <c r="BW1724">
        <v>0</v>
      </c>
      <c r="BX1724">
        <v>0</v>
      </c>
      <c r="BY1724">
        <v>0</v>
      </c>
      <c r="BZ1724">
        <v>0</v>
      </c>
      <c r="CA1724">
        <v>0</v>
      </c>
      <c r="CB1724">
        <v>0</v>
      </c>
      <c r="CC1724">
        <v>0</v>
      </c>
      <c r="CD1724">
        <v>1</v>
      </c>
      <c r="CE1724" s="15">
        <v>1</v>
      </c>
      <c r="CF1724">
        <v>3.879</v>
      </c>
      <c r="CG1724">
        <v>264</v>
      </c>
      <c r="CH1724">
        <v>1</v>
      </c>
      <c r="CI1724">
        <v>0</v>
      </c>
      <c r="CJ1724">
        <v>35</v>
      </c>
      <c r="CK1724" s="28" t="s">
        <v>80</v>
      </c>
    </row>
    <row r="1725" spans="1:89" x14ac:dyDescent="0.35">
      <c r="A1725">
        <v>1724</v>
      </c>
      <c r="B1725">
        <v>113</v>
      </c>
      <c r="C1725" s="21" t="s">
        <v>282</v>
      </c>
      <c r="D1725" s="11">
        <v>7.3</v>
      </c>
      <c r="E1725" s="12">
        <v>0.05</v>
      </c>
      <c r="F1725" s="7">
        <f t="shared" si="292"/>
        <v>146</v>
      </c>
      <c r="G1725" s="8">
        <v>0</v>
      </c>
      <c r="H1725" s="9">
        <v>0</v>
      </c>
      <c r="I1725" s="9">
        <v>0</v>
      </c>
      <c r="J1725" s="9">
        <v>1</v>
      </c>
      <c r="K1725" s="9">
        <v>0</v>
      </c>
      <c r="L1725" s="8">
        <v>609852</v>
      </c>
      <c r="M1725" s="9">
        <v>20</v>
      </c>
      <c r="N1725" s="9">
        <f t="shared" si="284"/>
        <v>609831</v>
      </c>
      <c r="O1725" s="9">
        <f t="shared" si="285"/>
        <v>8</v>
      </c>
      <c r="P1725" s="7">
        <v>9.5</v>
      </c>
      <c r="Q1725" s="7">
        <f t="shared" si="293"/>
        <v>29</v>
      </c>
      <c r="R1725" s="9">
        <v>1</v>
      </c>
      <c r="S1725" s="9">
        <v>0</v>
      </c>
      <c r="T1725" s="9">
        <v>0</v>
      </c>
      <c r="U1725" s="9">
        <v>1</v>
      </c>
      <c r="V1725" s="9">
        <v>0</v>
      </c>
      <c r="W1725" s="25">
        <v>0</v>
      </c>
      <c r="X1725" s="9">
        <v>0</v>
      </c>
      <c r="Y1725" s="9">
        <v>0</v>
      </c>
      <c r="Z1725" s="25">
        <v>1</v>
      </c>
      <c r="AA1725" s="9">
        <v>0</v>
      </c>
      <c r="AB1725" s="25">
        <v>1</v>
      </c>
      <c r="AC1725" s="17">
        <v>1970</v>
      </c>
      <c r="AD1725" s="27">
        <f t="shared" si="296"/>
        <v>0.11499999999999999</v>
      </c>
      <c r="AE1725" s="27">
        <f t="shared" si="296"/>
        <v>0.11499999999999999</v>
      </c>
      <c r="AF1725" s="27">
        <f t="shared" si="295"/>
        <v>0.53</v>
      </c>
      <c r="AG1725" s="34">
        <v>0.24</v>
      </c>
      <c r="AH1725" s="33" t="s">
        <v>87</v>
      </c>
      <c r="AI1725" s="15" t="s">
        <v>87</v>
      </c>
      <c r="AJ1725">
        <v>1</v>
      </c>
      <c r="AK1725" s="31">
        <v>0</v>
      </c>
      <c r="AL1725" t="s">
        <v>87</v>
      </c>
      <c r="AM1725" s="31" t="s">
        <v>87</v>
      </c>
      <c r="AN1725">
        <v>0</v>
      </c>
      <c r="AO1725" s="15">
        <v>1</v>
      </c>
      <c r="AP1725" t="s">
        <v>87</v>
      </c>
      <c r="AQ1725" s="15" t="s">
        <v>87</v>
      </c>
      <c r="AR1725" s="15" t="s">
        <v>129</v>
      </c>
      <c r="AS1725">
        <v>1</v>
      </c>
      <c r="AT1725">
        <v>0</v>
      </c>
      <c r="AU1725">
        <v>0</v>
      </c>
      <c r="AV1725">
        <v>0</v>
      </c>
      <c r="AW1725">
        <v>0</v>
      </c>
      <c r="AX1725">
        <v>0</v>
      </c>
      <c r="AY1725" s="15">
        <v>0</v>
      </c>
      <c r="AZ1725">
        <v>1</v>
      </c>
      <c r="BA1725">
        <v>0</v>
      </c>
      <c r="BB1725" s="15">
        <v>0</v>
      </c>
      <c r="BC1725">
        <v>15553</v>
      </c>
      <c r="BD1725">
        <v>1935</v>
      </c>
      <c r="BE1725" s="56">
        <v>0.89700000000000002</v>
      </c>
      <c r="BF1725" s="56">
        <v>44.5</v>
      </c>
      <c r="BG1725">
        <v>1</v>
      </c>
      <c r="BH1725">
        <v>0</v>
      </c>
      <c r="BI1725">
        <v>1</v>
      </c>
      <c r="BJ1725">
        <v>0</v>
      </c>
      <c r="BK1725">
        <v>0</v>
      </c>
      <c r="BL1725" s="15">
        <v>0</v>
      </c>
      <c r="BM1725">
        <v>0</v>
      </c>
      <c r="BN1725">
        <v>0</v>
      </c>
      <c r="BO1725">
        <v>0</v>
      </c>
      <c r="BP1725" s="15">
        <v>1</v>
      </c>
      <c r="BQ1725">
        <v>0</v>
      </c>
      <c r="BR1725">
        <v>0</v>
      </c>
      <c r="BS1725">
        <v>1</v>
      </c>
      <c r="BT1725">
        <v>0</v>
      </c>
      <c r="BU1725">
        <v>0</v>
      </c>
      <c r="BV1725">
        <v>0</v>
      </c>
      <c r="BW1725">
        <v>0</v>
      </c>
      <c r="BX1725">
        <v>0</v>
      </c>
      <c r="BY1725">
        <v>0</v>
      </c>
      <c r="BZ1725">
        <v>0</v>
      </c>
      <c r="CA1725">
        <v>0</v>
      </c>
      <c r="CB1725">
        <v>0</v>
      </c>
      <c r="CC1725">
        <v>0</v>
      </c>
      <c r="CD1725">
        <v>1</v>
      </c>
      <c r="CE1725" s="15">
        <v>1</v>
      </c>
      <c r="CF1725">
        <v>3.879</v>
      </c>
      <c r="CG1725">
        <v>264</v>
      </c>
      <c r="CH1725">
        <v>1</v>
      </c>
      <c r="CI1725">
        <v>0</v>
      </c>
      <c r="CJ1725">
        <v>35</v>
      </c>
      <c r="CK1725" s="28" t="s">
        <v>80</v>
      </c>
    </row>
    <row r="1726" spans="1:89" x14ac:dyDescent="0.35">
      <c r="A1726">
        <v>1725</v>
      </c>
      <c r="B1726">
        <v>113</v>
      </c>
      <c r="C1726" s="21" t="s">
        <v>282</v>
      </c>
      <c r="D1726" s="11">
        <v>6.3</v>
      </c>
      <c r="E1726" s="12">
        <v>0.04</v>
      </c>
      <c r="F1726" s="7">
        <f t="shared" ref="F1726:F1743" si="297">D1726/E1726</f>
        <v>157.5</v>
      </c>
      <c r="G1726" s="8">
        <v>0</v>
      </c>
      <c r="H1726" s="9">
        <v>0</v>
      </c>
      <c r="I1726" s="9">
        <v>0</v>
      </c>
      <c r="J1726" s="9">
        <v>1</v>
      </c>
      <c r="K1726" s="9">
        <v>0</v>
      </c>
      <c r="L1726" s="8">
        <v>2166387</v>
      </c>
      <c r="M1726" s="9">
        <v>23</v>
      </c>
      <c r="N1726" s="9">
        <f t="shared" si="284"/>
        <v>2166363</v>
      </c>
      <c r="O1726" s="9">
        <f t="shared" si="285"/>
        <v>8</v>
      </c>
      <c r="P1726" s="7">
        <v>9.5</v>
      </c>
      <c r="Q1726" s="7">
        <f t="shared" si="293"/>
        <v>24</v>
      </c>
      <c r="R1726" s="9">
        <v>1</v>
      </c>
      <c r="S1726" s="9">
        <v>0</v>
      </c>
      <c r="T1726" s="9">
        <v>0</v>
      </c>
      <c r="U1726" s="9">
        <v>1</v>
      </c>
      <c r="V1726" s="9">
        <v>0</v>
      </c>
      <c r="W1726" s="25">
        <v>0</v>
      </c>
      <c r="X1726" s="9">
        <v>0</v>
      </c>
      <c r="Y1726" s="9">
        <v>0</v>
      </c>
      <c r="Z1726" s="25">
        <v>1</v>
      </c>
      <c r="AA1726" s="9">
        <v>0</v>
      </c>
      <c r="AB1726" s="25">
        <v>1</v>
      </c>
      <c r="AC1726" s="17">
        <v>1970</v>
      </c>
      <c r="AD1726" s="27">
        <f t="shared" si="296"/>
        <v>0.11499999999999999</v>
      </c>
      <c r="AE1726" s="27">
        <f t="shared" si="296"/>
        <v>0.11499999999999999</v>
      </c>
      <c r="AF1726" s="27">
        <f t="shared" si="295"/>
        <v>0.53</v>
      </c>
      <c r="AG1726" s="34">
        <v>0.24</v>
      </c>
      <c r="AH1726" s="33" t="s">
        <v>87</v>
      </c>
      <c r="AI1726" s="15" t="s">
        <v>87</v>
      </c>
      <c r="AJ1726">
        <v>1</v>
      </c>
      <c r="AK1726" s="31">
        <v>0</v>
      </c>
      <c r="AL1726" t="s">
        <v>87</v>
      </c>
      <c r="AM1726" s="31" t="s">
        <v>87</v>
      </c>
      <c r="AN1726">
        <v>0</v>
      </c>
      <c r="AO1726" s="15">
        <v>1</v>
      </c>
      <c r="AP1726" t="s">
        <v>87</v>
      </c>
      <c r="AQ1726" s="15" t="s">
        <v>87</v>
      </c>
      <c r="AR1726" s="15" t="s">
        <v>129</v>
      </c>
      <c r="AS1726">
        <v>1</v>
      </c>
      <c r="AT1726">
        <v>0</v>
      </c>
      <c r="AU1726">
        <v>0</v>
      </c>
      <c r="AV1726">
        <v>0</v>
      </c>
      <c r="AW1726">
        <v>0</v>
      </c>
      <c r="AX1726">
        <v>0</v>
      </c>
      <c r="AY1726" s="15">
        <v>0</v>
      </c>
      <c r="AZ1726">
        <v>1</v>
      </c>
      <c r="BA1726">
        <v>0</v>
      </c>
      <c r="BB1726" s="15">
        <v>0</v>
      </c>
      <c r="BC1726">
        <v>15553</v>
      </c>
      <c r="BD1726">
        <v>1935</v>
      </c>
      <c r="BE1726" s="56">
        <v>0.89700000000000002</v>
      </c>
      <c r="BF1726" s="56">
        <v>39.5</v>
      </c>
      <c r="BG1726">
        <v>1</v>
      </c>
      <c r="BH1726">
        <v>0</v>
      </c>
      <c r="BI1726">
        <v>1</v>
      </c>
      <c r="BJ1726">
        <v>0</v>
      </c>
      <c r="BK1726">
        <v>0</v>
      </c>
      <c r="BL1726" s="15">
        <v>0</v>
      </c>
      <c r="BM1726">
        <v>0</v>
      </c>
      <c r="BN1726">
        <v>0</v>
      </c>
      <c r="BO1726">
        <v>0</v>
      </c>
      <c r="BP1726" s="15">
        <v>1</v>
      </c>
      <c r="BQ1726">
        <v>0</v>
      </c>
      <c r="BR1726">
        <v>0</v>
      </c>
      <c r="BS1726">
        <v>1</v>
      </c>
      <c r="BT1726">
        <v>1</v>
      </c>
      <c r="BU1726">
        <v>1</v>
      </c>
      <c r="BV1726">
        <v>0</v>
      </c>
      <c r="BW1726">
        <v>0</v>
      </c>
      <c r="BX1726">
        <v>0</v>
      </c>
      <c r="BY1726">
        <v>0</v>
      </c>
      <c r="BZ1726">
        <v>0</v>
      </c>
      <c r="CA1726">
        <v>0</v>
      </c>
      <c r="CB1726">
        <v>0</v>
      </c>
      <c r="CC1726">
        <v>0</v>
      </c>
      <c r="CD1726">
        <v>1</v>
      </c>
      <c r="CE1726" s="15">
        <v>1</v>
      </c>
      <c r="CF1726">
        <v>3.879</v>
      </c>
      <c r="CG1726">
        <v>264</v>
      </c>
      <c r="CH1726">
        <v>1</v>
      </c>
      <c r="CI1726">
        <v>0</v>
      </c>
      <c r="CJ1726">
        <v>35</v>
      </c>
      <c r="CK1726" s="28" t="s">
        <v>80</v>
      </c>
    </row>
    <row r="1727" spans="1:89" x14ac:dyDescent="0.35">
      <c r="A1727">
        <v>1726</v>
      </c>
      <c r="B1727">
        <v>113</v>
      </c>
      <c r="C1727" s="21" t="s">
        <v>282</v>
      </c>
      <c r="D1727" s="11">
        <v>6.3</v>
      </c>
      <c r="E1727" s="12">
        <v>0.04</v>
      </c>
      <c r="F1727" s="7">
        <f t="shared" si="297"/>
        <v>157.5</v>
      </c>
      <c r="G1727" s="8">
        <v>0</v>
      </c>
      <c r="H1727" s="9">
        <v>0</v>
      </c>
      <c r="I1727" s="9">
        <v>0</v>
      </c>
      <c r="J1727" s="9">
        <v>1</v>
      </c>
      <c r="K1727" s="9">
        <v>0</v>
      </c>
      <c r="L1727" s="8">
        <v>2166387</v>
      </c>
      <c r="M1727" s="9">
        <v>23</v>
      </c>
      <c r="N1727" s="9">
        <f t="shared" ref="N1727:N1755" si="298">L1727-M1727-1</f>
        <v>2166363</v>
      </c>
      <c r="O1727" s="9">
        <f t="shared" si="285"/>
        <v>8</v>
      </c>
      <c r="P1727" s="7">
        <v>9.5</v>
      </c>
      <c r="Q1727" s="7">
        <f t="shared" si="293"/>
        <v>24</v>
      </c>
      <c r="R1727" s="9">
        <v>1</v>
      </c>
      <c r="S1727" s="9">
        <v>0</v>
      </c>
      <c r="T1727" s="9">
        <v>0</v>
      </c>
      <c r="U1727" s="9">
        <v>1</v>
      </c>
      <c r="V1727" s="9">
        <v>0</v>
      </c>
      <c r="W1727" s="25">
        <v>0</v>
      </c>
      <c r="X1727" s="9">
        <v>0</v>
      </c>
      <c r="Y1727" s="9">
        <v>0</v>
      </c>
      <c r="Z1727" s="25">
        <v>1</v>
      </c>
      <c r="AA1727" s="9">
        <v>0</v>
      </c>
      <c r="AB1727" s="25">
        <v>1</v>
      </c>
      <c r="AC1727" s="17">
        <v>1970</v>
      </c>
      <c r="AD1727" s="27">
        <f t="shared" si="296"/>
        <v>0.11499999999999999</v>
      </c>
      <c r="AE1727" s="27">
        <f t="shared" si="296"/>
        <v>0.11499999999999999</v>
      </c>
      <c r="AF1727" s="27">
        <f t="shared" si="295"/>
        <v>0.53</v>
      </c>
      <c r="AG1727" s="34">
        <v>0.24</v>
      </c>
      <c r="AH1727" s="33" t="s">
        <v>87</v>
      </c>
      <c r="AI1727" s="15" t="s">
        <v>87</v>
      </c>
      <c r="AJ1727">
        <v>1</v>
      </c>
      <c r="AK1727" s="31">
        <v>0</v>
      </c>
      <c r="AL1727" t="s">
        <v>87</v>
      </c>
      <c r="AM1727" s="31" t="s">
        <v>87</v>
      </c>
      <c r="AN1727">
        <v>0</v>
      </c>
      <c r="AO1727" s="15">
        <v>1</v>
      </c>
      <c r="AP1727" t="s">
        <v>87</v>
      </c>
      <c r="AQ1727" s="15" t="s">
        <v>87</v>
      </c>
      <c r="AR1727" s="15" t="s">
        <v>129</v>
      </c>
      <c r="AS1727">
        <v>1</v>
      </c>
      <c r="AT1727">
        <v>0</v>
      </c>
      <c r="AU1727">
        <v>0</v>
      </c>
      <c r="AV1727">
        <v>0</v>
      </c>
      <c r="AW1727">
        <v>0</v>
      </c>
      <c r="AX1727">
        <v>0</v>
      </c>
      <c r="AY1727" s="15">
        <v>0</v>
      </c>
      <c r="AZ1727">
        <v>1</v>
      </c>
      <c r="BA1727">
        <v>0</v>
      </c>
      <c r="BB1727" s="15">
        <v>0</v>
      </c>
      <c r="BC1727">
        <v>15553</v>
      </c>
      <c r="BD1727">
        <v>1935</v>
      </c>
      <c r="BE1727" s="56">
        <v>0.89700000000000002</v>
      </c>
      <c r="BF1727" s="56">
        <v>39.5</v>
      </c>
      <c r="BG1727">
        <v>1</v>
      </c>
      <c r="BH1727">
        <v>0</v>
      </c>
      <c r="BI1727">
        <v>1</v>
      </c>
      <c r="BJ1727">
        <v>0</v>
      </c>
      <c r="BK1727">
        <v>0</v>
      </c>
      <c r="BL1727" s="15">
        <v>0</v>
      </c>
      <c r="BM1727">
        <v>0</v>
      </c>
      <c r="BN1727">
        <v>0</v>
      </c>
      <c r="BO1727">
        <v>0</v>
      </c>
      <c r="BP1727" s="15">
        <v>1</v>
      </c>
      <c r="BQ1727">
        <v>0</v>
      </c>
      <c r="BR1727">
        <v>0</v>
      </c>
      <c r="BS1727">
        <v>1</v>
      </c>
      <c r="BT1727">
        <v>1</v>
      </c>
      <c r="BU1727">
        <v>1</v>
      </c>
      <c r="BV1727">
        <v>0</v>
      </c>
      <c r="BW1727">
        <v>0</v>
      </c>
      <c r="BX1727">
        <v>0</v>
      </c>
      <c r="BY1727">
        <v>0</v>
      </c>
      <c r="BZ1727">
        <v>0</v>
      </c>
      <c r="CA1727">
        <v>0</v>
      </c>
      <c r="CB1727">
        <v>0</v>
      </c>
      <c r="CC1727">
        <v>0</v>
      </c>
      <c r="CD1727">
        <v>1</v>
      </c>
      <c r="CE1727" s="15">
        <v>1</v>
      </c>
      <c r="CF1727">
        <v>3.879</v>
      </c>
      <c r="CG1727">
        <v>264</v>
      </c>
      <c r="CH1727">
        <v>1</v>
      </c>
      <c r="CI1727">
        <v>0</v>
      </c>
      <c r="CJ1727">
        <v>35</v>
      </c>
      <c r="CK1727" s="28" t="s">
        <v>80</v>
      </c>
    </row>
    <row r="1728" spans="1:89" x14ac:dyDescent="0.35">
      <c r="A1728">
        <v>1727</v>
      </c>
      <c r="B1728">
        <v>113</v>
      </c>
      <c r="C1728" s="21" t="s">
        <v>282</v>
      </c>
      <c r="D1728" s="11">
        <v>6.8</v>
      </c>
      <c r="E1728" s="12">
        <v>0.03</v>
      </c>
      <c r="F1728" s="7">
        <f t="shared" si="297"/>
        <v>226.66666666666666</v>
      </c>
      <c r="G1728" s="8">
        <v>0</v>
      </c>
      <c r="H1728" s="9">
        <v>0</v>
      </c>
      <c r="I1728" s="9">
        <v>0</v>
      </c>
      <c r="J1728" s="9">
        <v>1</v>
      </c>
      <c r="K1728" s="9">
        <v>0</v>
      </c>
      <c r="L1728" s="8">
        <v>3680223</v>
      </c>
      <c r="M1728" s="9">
        <v>24</v>
      </c>
      <c r="N1728" s="9">
        <f t="shared" si="298"/>
        <v>3680198</v>
      </c>
      <c r="O1728" s="9">
        <f t="shared" si="285"/>
        <v>8</v>
      </c>
      <c r="P1728" s="7">
        <v>9.5</v>
      </c>
      <c r="Q1728" s="7">
        <f t="shared" si="293"/>
        <v>24</v>
      </c>
      <c r="R1728" s="9">
        <v>1</v>
      </c>
      <c r="S1728" s="9">
        <v>0</v>
      </c>
      <c r="T1728" s="9">
        <v>0</v>
      </c>
      <c r="U1728" s="9">
        <v>1</v>
      </c>
      <c r="V1728" s="9">
        <v>0</v>
      </c>
      <c r="W1728" s="25">
        <v>0</v>
      </c>
      <c r="X1728" s="9">
        <v>0</v>
      </c>
      <c r="Y1728" s="9">
        <v>0</v>
      </c>
      <c r="Z1728" s="25">
        <v>1</v>
      </c>
      <c r="AA1728" s="9">
        <v>0</v>
      </c>
      <c r="AB1728" s="25">
        <v>1</v>
      </c>
      <c r="AC1728" s="17">
        <v>1970</v>
      </c>
      <c r="AD1728" s="27">
        <f t="shared" si="296"/>
        <v>0.11499999999999999</v>
      </c>
      <c r="AE1728" s="27">
        <f t="shared" si="296"/>
        <v>0.11499999999999999</v>
      </c>
      <c r="AF1728" s="27">
        <f t="shared" si="295"/>
        <v>0.53</v>
      </c>
      <c r="AG1728" s="34">
        <v>0.24</v>
      </c>
      <c r="AH1728" s="33" t="s">
        <v>87</v>
      </c>
      <c r="AI1728" s="15" t="s">
        <v>87</v>
      </c>
      <c r="AJ1728">
        <v>0.58799999999999997</v>
      </c>
      <c r="AK1728" s="31">
        <f t="shared" ref="AK1728:AK1731" si="299">1-AJ1728</f>
        <v>0.41200000000000003</v>
      </c>
      <c r="AL1728" t="s">
        <v>87</v>
      </c>
      <c r="AM1728" s="31" t="s">
        <v>87</v>
      </c>
      <c r="AN1728">
        <v>0</v>
      </c>
      <c r="AO1728" s="15">
        <v>1</v>
      </c>
      <c r="AP1728" t="s">
        <v>87</v>
      </c>
      <c r="AQ1728" s="15" t="s">
        <v>87</v>
      </c>
      <c r="AR1728" s="15" t="s">
        <v>129</v>
      </c>
      <c r="AS1728">
        <v>1</v>
      </c>
      <c r="AT1728">
        <v>0</v>
      </c>
      <c r="AU1728">
        <v>0</v>
      </c>
      <c r="AV1728">
        <v>0</v>
      </c>
      <c r="AW1728">
        <v>0</v>
      </c>
      <c r="AX1728">
        <v>0</v>
      </c>
      <c r="AY1728" s="15">
        <v>0</v>
      </c>
      <c r="AZ1728">
        <v>1</v>
      </c>
      <c r="BA1728">
        <v>0</v>
      </c>
      <c r="BB1728" s="15">
        <v>0</v>
      </c>
      <c r="BC1728">
        <v>15553</v>
      </c>
      <c r="BD1728">
        <v>1935</v>
      </c>
      <c r="BE1728" s="56">
        <v>0.89700000000000002</v>
      </c>
      <c r="BF1728" s="56">
        <v>39.5</v>
      </c>
      <c r="BG1728">
        <v>1</v>
      </c>
      <c r="BH1728">
        <v>0</v>
      </c>
      <c r="BI1728">
        <v>1</v>
      </c>
      <c r="BJ1728">
        <v>0</v>
      </c>
      <c r="BK1728">
        <v>0</v>
      </c>
      <c r="BL1728" s="15">
        <v>0</v>
      </c>
      <c r="BM1728">
        <v>0</v>
      </c>
      <c r="BN1728">
        <v>0</v>
      </c>
      <c r="BO1728">
        <v>0</v>
      </c>
      <c r="BP1728" s="15">
        <v>1</v>
      </c>
      <c r="BQ1728">
        <v>0</v>
      </c>
      <c r="BR1728">
        <v>0</v>
      </c>
      <c r="BS1728">
        <v>1</v>
      </c>
      <c r="BT1728">
        <v>1</v>
      </c>
      <c r="BU1728">
        <v>1</v>
      </c>
      <c r="BV1728">
        <v>0</v>
      </c>
      <c r="BW1728">
        <v>0</v>
      </c>
      <c r="BX1728">
        <v>0</v>
      </c>
      <c r="BY1728">
        <v>0</v>
      </c>
      <c r="BZ1728">
        <v>1</v>
      </c>
      <c r="CA1728">
        <v>0</v>
      </c>
      <c r="CB1728">
        <v>0</v>
      </c>
      <c r="CC1728">
        <v>0</v>
      </c>
      <c r="CD1728">
        <v>1</v>
      </c>
      <c r="CE1728" s="15">
        <v>1</v>
      </c>
      <c r="CF1728">
        <v>3.879</v>
      </c>
      <c r="CG1728">
        <v>264</v>
      </c>
      <c r="CH1728">
        <v>1</v>
      </c>
      <c r="CI1728">
        <v>0</v>
      </c>
      <c r="CJ1728">
        <v>35</v>
      </c>
      <c r="CK1728" s="28" t="s">
        <v>80</v>
      </c>
    </row>
    <row r="1729" spans="1:89" x14ac:dyDescent="0.35">
      <c r="A1729">
        <v>1728</v>
      </c>
      <c r="B1729">
        <v>113</v>
      </c>
      <c r="C1729" s="21" t="s">
        <v>282</v>
      </c>
      <c r="D1729" s="11">
        <v>6.8</v>
      </c>
      <c r="E1729" s="12">
        <v>0.03</v>
      </c>
      <c r="F1729" s="7">
        <f t="shared" si="297"/>
        <v>226.66666666666666</v>
      </c>
      <c r="G1729" s="8">
        <v>0</v>
      </c>
      <c r="H1729" s="9">
        <v>0</v>
      </c>
      <c r="I1729" s="9">
        <v>0</v>
      </c>
      <c r="J1729" s="9">
        <v>1</v>
      </c>
      <c r="K1729" s="9">
        <v>0</v>
      </c>
      <c r="L1729" s="8">
        <v>3680223</v>
      </c>
      <c r="M1729" s="9">
        <v>24</v>
      </c>
      <c r="N1729" s="9">
        <f t="shared" si="298"/>
        <v>3680198</v>
      </c>
      <c r="O1729" s="9">
        <f t="shared" si="285"/>
        <v>8</v>
      </c>
      <c r="P1729" s="7">
        <v>9.5</v>
      </c>
      <c r="Q1729" s="7">
        <f t="shared" si="293"/>
        <v>24</v>
      </c>
      <c r="R1729" s="9">
        <v>1</v>
      </c>
      <c r="S1729" s="9">
        <v>0</v>
      </c>
      <c r="T1729" s="9">
        <v>0</v>
      </c>
      <c r="U1729" s="9">
        <v>1</v>
      </c>
      <c r="V1729" s="9">
        <v>0</v>
      </c>
      <c r="W1729" s="25">
        <v>0</v>
      </c>
      <c r="X1729" s="9">
        <v>0</v>
      </c>
      <c r="Y1729" s="9">
        <v>0</v>
      </c>
      <c r="Z1729" s="25">
        <v>1</v>
      </c>
      <c r="AA1729" s="9">
        <v>0</v>
      </c>
      <c r="AB1729" s="25">
        <v>1</v>
      </c>
      <c r="AC1729" s="17">
        <v>1970</v>
      </c>
      <c r="AD1729" s="27">
        <f t="shared" si="296"/>
        <v>0.11499999999999999</v>
      </c>
      <c r="AE1729" s="27">
        <f t="shared" si="296"/>
        <v>0.11499999999999999</v>
      </c>
      <c r="AF1729" s="27">
        <f t="shared" si="295"/>
        <v>0.53</v>
      </c>
      <c r="AG1729" s="34">
        <v>0.24</v>
      </c>
      <c r="AH1729" s="33" t="s">
        <v>87</v>
      </c>
      <c r="AI1729" s="15" t="s">
        <v>87</v>
      </c>
      <c r="AJ1729">
        <v>0.58799999999999997</v>
      </c>
      <c r="AK1729" s="31">
        <f t="shared" si="299"/>
        <v>0.41200000000000003</v>
      </c>
      <c r="AL1729" t="s">
        <v>87</v>
      </c>
      <c r="AM1729" s="31" t="s">
        <v>87</v>
      </c>
      <c r="AN1729">
        <v>0</v>
      </c>
      <c r="AO1729" s="15">
        <v>1</v>
      </c>
      <c r="AP1729" t="s">
        <v>87</v>
      </c>
      <c r="AQ1729" s="15" t="s">
        <v>87</v>
      </c>
      <c r="AR1729" s="15" t="s">
        <v>129</v>
      </c>
      <c r="AS1729">
        <v>1</v>
      </c>
      <c r="AT1729">
        <v>0</v>
      </c>
      <c r="AU1729">
        <v>0</v>
      </c>
      <c r="AV1729">
        <v>0</v>
      </c>
      <c r="AW1729">
        <v>0</v>
      </c>
      <c r="AX1729">
        <v>0</v>
      </c>
      <c r="AY1729" s="15">
        <v>0</v>
      </c>
      <c r="AZ1729">
        <v>1</v>
      </c>
      <c r="BA1729">
        <v>0</v>
      </c>
      <c r="BB1729" s="15">
        <v>0</v>
      </c>
      <c r="BC1729">
        <v>15553</v>
      </c>
      <c r="BD1729">
        <v>1935</v>
      </c>
      <c r="BE1729" s="56">
        <v>0.89700000000000002</v>
      </c>
      <c r="BF1729" s="56">
        <v>39.5</v>
      </c>
      <c r="BG1729">
        <v>1</v>
      </c>
      <c r="BH1729">
        <v>0</v>
      </c>
      <c r="BI1729">
        <v>1</v>
      </c>
      <c r="BJ1729">
        <v>0</v>
      </c>
      <c r="BK1729">
        <v>0</v>
      </c>
      <c r="BL1729" s="15">
        <v>0</v>
      </c>
      <c r="BM1729">
        <v>0</v>
      </c>
      <c r="BN1729">
        <v>0</v>
      </c>
      <c r="BO1729">
        <v>0</v>
      </c>
      <c r="BP1729" s="15">
        <v>1</v>
      </c>
      <c r="BQ1729">
        <v>0</v>
      </c>
      <c r="BR1729">
        <v>0</v>
      </c>
      <c r="BS1729">
        <v>1</v>
      </c>
      <c r="BT1729">
        <v>1</v>
      </c>
      <c r="BU1729">
        <v>1</v>
      </c>
      <c r="BV1729">
        <v>0</v>
      </c>
      <c r="BW1729">
        <v>0</v>
      </c>
      <c r="BX1729">
        <v>0</v>
      </c>
      <c r="BY1729">
        <v>0</v>
      </c>
      <c r="BZ1729">
        <v>1</v>
      </c>
      <c r="CA1729">
        <v>0</v>
      </c>
      <c r="CB1729">
        <v>0</v>
      </c>
      <c r="CC1729">
        <v>0</v>
      </c>
      <c r="CD1729">
        <v>1</v>
      </c>
      <c r="CE1729" s="15">
        <v>1</v>
      </c>
      <c r="CF1729">
        <v>3.879</v>
      </c>
      <c r="CG1729">
        <v>264</v>
      </c>
      <c r="CH1729">
        <v>1</v>
      </c>
      <c r="CI1729">
        <v>0</v>
      </c>
      <c r="CJ1729">
        <v>35</v>
      </c>
      <c r="CK1729" s="28" t="s">
        <v>80</v>
      </c>
    </row>
    <row r="1730" spans="1:89" x14ac:dyDescent="0.35">
      <c r="A1730">
        <v>1729</v>
      </c>
      <c r="B1730">
        <v>113</v>
      </c>
      <c r="C1730" s="21" t="s">
        <v>282</v>
      </c>
      <c r="D1730" s="11">
        <v>6.7</v>
      </c>
      <c r="E1730" s="12">
        <v>0.04</v>
      </c>
      <c r="F1730" s="7">
        <f t="shared" si="297"/>
        <v>167.5</v>
      </c>
      <c r="G1730" s="8">
        <v>0</v>
      </c>
      <c r="H1730" s="9">
        <v>0</v>
      </c>
      <c r="I1730" s="9">
        <v>0</v>
      </c>
      <c r="J1730" s="9">
        <v>1</v>
      </c>
      <c r="K1730" s="9">
        <v>0</v>
      </c>
      <c r="L1730" s="8">
        <v>2566127</v>
      </c>
      <c r="M1730" s="9">
        <v>14</v>
      </c>
      <c r="N1730" s="9">
        <f t="shared" si="298"/>
        <v>2566112</v>
      </c>
      <c r="O1730" s="9">
        <f t="shared" ref="O1730:O1755" si="300">COUNTIF(B:B,B1730)</f>
        <v>8</v>
      </c>
      <c r="P1730" s="7">
        <v>9.5</v>
      </c>
      <c r="Q1730" s="7">
        <f t="shared" si="293"/>
        <v>24</v>
      </c>
      <c r="R1730" s="9">
        <v>1</v>
      </c>
      <c r="S1730" s="9">
        <v>0</v>
      </c>
      <c r="T1730" s="9">
        <v>0</v>
      </c>
      <c r="U1730" s="9">
        <v>1</v>
      </c>
      <c r="V1730" s="9">
        <v>0</v>
      </c>
      <c r="W1730" s="25">
        <v>0</v>
      </c>
      <c r="X1730" s="9">
        <v>0</v>
      </c>
      <c r="Y1730" s="9">
        <v>0</v>
      </c>
      <c r="Z1730" s="25">
        <v>1</v>
      </c>
      <c r="AA1730" s="9">
        <v>0</v>
      </c>
      <c r="AB1730" s="25">
        <v>1</v>
      </c>
      <c r="AC1730" s="17">
        <v>1970</v>
      </c>
      <c r="AD1730" s="27">
        <f t="shared" si="296"/>
        <v>0.11499999999999999</v>
      </c>
      <c r="AE1730" s="27">
        <f t="shared" si="296"/>
        <v>0.11499999999999999</v>
      </c>
      <c r="AF1730" s="27">
        <f t="shared" si="295"/>
        <v>0.53</v>
      </c>
      <c r="AG1730" s="34">
        <v>0.24</v>
      </c>
      <c r="AH1730" s="33" t="s">
        <v>87</v>
      </c>
      <c r="AI1730" s="15" t="s">
        <v>87</v>
      </c>
      <c r="AJ1730">
        <v>0.58799999999999997</v>
      </c>
      <c r="AK1730" s="31">
        <f t="shared" si="299"/>
        <v>0.41200000000000003</v>
      </c>
      <c r="AL1730" t="s">
        <v>87</v>
      </c>
      <c r="AM1730" s="31" t="s">
        <v>87</v>
      </c>
      <c r="AN1730">
        <v>0</v>
      </c>
      <c r="AO1730" s="15">
        <v>1</v>
      </c>
      <c r="AP1730" t="s">
        <v>87</v>
      </c>
      <c r="AQ1730" s="15" t="s">
        <v>87</v>
      </c>
      <c r="AR1730" s="15" t="s">
        <v>129</v>
      </c>
      <c r="AS1730">
        <v>1</v>
      </c>
      <c r="AT1730">
        <v>0</v>
      </c>
      <c r="AU1730">
        <v>0</v>
      </c>
      <c r="AV1730">
        <v>0</v>
      </c>
      <c r="AW1730">
        <v>0</v>
      </c>
      <c r="AX1730">
        <v>0</v>
      </c>
      <c r="AY1730" s="15">
        <v>0</v>
      </c>
      <c r="AZ1730">
        <v>1</v>
      </c>
      <c r="BA1730">
        <v>0</v>
      </c>
      <c r="BB1730" s="15">
        <v>0</v>
      </c>
      <c r="BC1730">
        <v>15553</v>
      </c>
      <c r="BD1730">
        <v>1935</v>
      </c>
      <c r="BE1730" s="56">
        <v>0.89700000000000002</v>
      </c>
      <c r="BF1730" s="56">
        <v>39.5</v>
      </c>
      <c r="BG1730">
        <v>1</v>
      </c>
      <c r="BH1730">
        <v>0</v>
      </c>
      <c r="BI1730">
        <v>1</v>
      </c>
      <c r="BJ1730">
        <v>0</v>
      </c>
      <c r="BK1730">
        <v>0</v>
      </c>
      <c r="BL1730" s="15">
        <v>0</v>
      </c>
      <c r="BM1730">
        <v>0</v>
      </c>
      <c r="BN1730">
        <v>0</v>
      </c>
      <c r="BO1730">
        <v>0</v>
      </c>
      <c r="BP1730" s="15">
        <v>1</v>
      </c>
      <c r="BQ1730">
        <v>0</v>
      </c>
      <c r="BR1730">
        <v>0</v>
      </c>
      <c r="BS1730">
        <v>1</v>
      </c>
      <c r="BT1730">
        <v>1</v>
      </c>
      <c r="BU1730">
        <v>1</v>
      </c>
      <c r="BV1730">
        <v>0</v>
      </c>
      <c r="BW1730">
        <v>0</v>
      </c>
      <c r="BX1730">
        <v>0</v>
      </c>
      <c r="BY1730">
        <v>0</v>
      </c>
      <c r="BZ1730">
        <v>1</v>
      </c>
      <c r="CA1730">
        <v>0</v>
      </c>
      <c r="CB1730">
        <v>0</v>
      </c>
      <c r="CC1730">
        <v>0</v>
      </c>
      <c r="CD1730">
        <v>1</v>
      </c>
      <c r="CE1730" s="15">
        <v>1</v>
      </c>
      <c r="CF1730">
        <v>3.879</v>
      </c>
      <c r="CG1730">
        <v>264</v>
      </c>
      <c r="CH1730">
        <v>1</v>
      </c>
      <c r="CI1730">
        <v>0</v>
      </c>
      <c r="CJ1730">
        <v>35</v>
      </c>
      <c r="CK1730" s="28" t="s">
        <v>80</v>
      </c>
    </row>
    <row r="1731" spans="1:89" s="120" customFormat="1" x14ac:dyDescent="0.35">
      <c r="A1731" s="120">
        <v>1730</v>
      </c>
      <c r="B1731" s="120">
        <v>113</v>
      </c>
      <c r="C1731" s="121" t="s">
        <v>282</v>
      </c>
      <c r="D1731" s="122">
        <v>6.9</v>
      </c>
      <c r="E1731" s="123">
        <v>0.04</v>
      </c>
      <c r="F1731" s="124">
        <f t="shared" si="297"/>
        <v>172.5</v>
      </c>
      <c r="G1731" s="126">
        <v>0</v>
      </c>
      <c r="H1731" s="127">
        <v>0</v>
      </c>
      <c r="I1731" s="127">
        <v>0</v>
      </c>
      <c r="J1731" s="127">
        <v>1</v>
      </c>
      <c r="K1731" s="127">
        <v>0</v>
      </c>
      <c r="L1731" s="126">
        <v>1114096</v>
      </c>
      <c r="M1731" s="127">
        <v>14</v>
      </c>
      <c r="N1731" s="127">
        <f t="shared" si="298"/>
        <v>1114081</v>
      </c>
      <c r="O1731" s="127">
        <f t="shared" si="300"/>
        <v>8</v>
      </c>
      <c r="P1731" s="124">
        <v>9.5</v>
      </c>
      <c r="Q1731" s="124">
        <f t="shared" si="293"/>
        <v>24</v>
      </c>
      <c r="R1731" s="127">
        <v>1</v>
      </c>
      <c r="S1731" s="127">
        <v>0</v>
      </c>
      <c r="T1731" s="127">
        <v>0</v>
      </c>
      <c r="U1731" s="127">
        <v>1</v>
      </c>
      <c r="V1731" s="127">
        <v>0</v>
      </c>
      <c r="W1731" s="128">
        <v>0</v>
      </c>
      <c r="X1731" s="127">
        <v>0</v>
      </c>
      <c r="Y1731" s="127">
        <v>0</v>
      </c>
      <c r="Z1731" s="128">
        <v>1</v>
      </c>
      <c r="AA1731" s="127">
        <v>0</v>
      </c>
      <c r="AB1731" s="128">
        <v>1</v>
      </c>
      <c r="AC1731" s="129">
        <v>1970</v>
      </c>
      <c r="AD1731" s="125">
        <f t="shared" si="296"/>
        <v>0.11499999999999999</v>
      </c>
      <c r="AE1731" s="125">
        <f t="shared" si="296"/>
        <v>0.11499999999999999</v>
      </c>
      <c r="AF1731" s="125">
        <f t="shared" si="295"/>
        <v>0.53</v>
      </c>
      <c r="AG1731" s="130">
        <v>0.24</v>
      </c>
      <c r="AH1731" s="131" t="s">
        <v>87</v>
      </c>
      <c r="AI1731" s="132" t="s">
        <v>87</v>
      </c>
      <c r="AJ1731" s="120">
        <v>0.58799999999999997</v>
      </c>
      <c r="AK1731" s="133">
        <f t="shared" si="299"/>
        <v>0.41200000000000003</v>
      </c>
      <c r="AL1731" s="120" t="s">
        <v>87</v>
      </c>
      <c r="AM1731" s="133" t="s">
        <v>87</v>
      </c>
      <c r="AN1731" s="120">
        <v>0</v>
      </c>
      <c r="AO1731" s="132">
        <v>1</v>
      </c>
      <c r="AP1731" s="120" t="s">
        <v>87</v>
      </c>
      <c r="AQ1731" s="132" t="s">
        <v>87</v>
      </c>
      <c r="AR1731" s="132" t="s">
        <v>129</v>
      </c>
      <c r="AS1731" s="120">
        <v>1</v>
      </c>
      <c r="AT1731" s="120">
        <v>0</v>
      </c>
      <c r="AU1731" s="120">
        <v>0</v>
      </c>
      <c r="AV1731" s="120">
        <v>0</v>
      </c>
      <c r="AW1731" s="120">
        <v>0</v>
      </c>
      <c r="AX1731" s="120">
        <v>0</v>
      </c>
      <c r="AY1731" s="132">
        <v>0</v>
      </c>
      <c r="AZ1731" s="120">
        <v>1</v>
      </c>
      <c r="BA1731" s="120">
        <v>0</v>
      </c>
      <c r="BB1731" s="132">
        <v>0</v>
      </c>
      <c r="BC1731" s="120">
        <v>15553</v>
      </c>
      <c r="BD1731" s="120">
        <v>1935</v>
      </c>
      <c r="BE1731" s="134">
        <v>0.89700000000000002</v>
      </c>
      <c r="BF1731" s="134">
        <v>39.5</v>
      </c>
      <c r="BG1731" s="120">
        <v>1</v>
      </c>
      <c r="BH1731" s="120">
        <v>0</v>
      </c>
      <c r="BI1731" s="120">
        <v>1</v>
      </c>
      <c r="BJ1731" s="120">
        <v>0</v>
      </c>
      <c r="BK1731" s="120">
        <v>0</v>
      </c>
      <c r="BL1731" s="132">
        <v>0</v>
      </c>
      <c r="BM1731" s="120">
        <v>0</v>
      </c>
      <c r="BN1731" s="120">
        <v>0</v>
      </c>
      <c r="BO1731" s="120">
        <v>0</v>
      </c>
      <c r="BP1731" s="132">
        <v>1</v>
      </c>
      <c r="BQ1731" s="120">
        <v>0</v>
      </c>
      <c r="BR1731" s="120">
        <v>0</v>
      </c>
      <c r="BS1731" s="120">
        <v>1</v>
      </c>
      <c r="BT1731" s="120">
        <v>1</v>
      </c>
      <c r="BU1731" s="120">
        <v>1</v>
      </c>
      <c r="BV1731" s="120">
        <v>0</v>
      </c>
      <c r="BW1731" s="120">
        <v>0</v>
      </c>
      <c r="BX1731" s="120">
        <v>0</v>
      </c>
      <c r="BY1731" s="120">
        <v>0</v>
      </c>
      <c r="BZ1731" s="120">
        <v>1</v>
      </c>
      <c r="CA1731" s="120">
        <v>0</v>
      </c>
      <c r="CB1731" s="120">
        <v>0</v>
      </c>
      <c r="CC1731" s="120">
        <v>0</v>
      </c>
      <c r="CD1731" s="120">
        <v>1</v>
      </c>
      <c r="CE1731" s="132">
        <v>1</v>
      </c>
      <c r="CF1731" s="120">
        <v>3.879</v>
      </c>
      <c r="CG1731" s="120">
        <v>264</v>
      </c>
      <c r="CH1731" s="120">
        <v>1</v>
      </c>
      <c r="CI1731" s="120">
        <v>0</v>
      </c>
      <c r="CJ1731" s="120">
        <v>35</v>
      </c>
      <c r="CK1731" s="135" t="s">
        <v>80</v>
      </c>
    </row>
    <row r="1732" spans="1:89" x14ac:dyDescent="0.35">
      <c r="A1732">
        <v>1731</v>
      </c>
      <c r="B1732">
        <v>114</v>
      </c>
      <c r="C1732" s="21" t="s">
        <v>283</v>
      </c>
      <c r="D1732" s="11">
        <v>7.9</v>
      </c>
      <c r="E1732" s="12">
        <v>1.5</v>
      </c>
      <c r="F1732" s="7">
        <f t="shared" si="297"/>
        <v>5.2666666666666666</v>
      </c>
      <c r="G1732" s="8">
        <v>0</v>
      </c>
      <c r="H1732" s="9">
        <v>0</v>
      </c>
      <c r="I1732" s="9">
        <v>0</v>
      </c>
      <c r="J1732" s="9">
        <v>1</v>
      </c>
      <c r="K1732" s="9">
        <v>0</v>
      </c>
      <c r="L1732" s="8">
        <v>8394</v>
      </c>
      <c r="M1732" s="9">
        <v>13</v>
      </c>
      <c r="N1732" s="9">
        <f t="shared" si="298"/>
        <v>8380</v>
      </c>
      <c r="O1732" s="9">
        <f t="shared" si="300"/>
        <v>12</v>
      </c>
      <c r="P1732" s="7">
        <v>13.856999999999999</v>
      </c>
      <c r="Q1732" s="7">
        <v>5.8230000000000004</v>
      </c>
      <c r="R1732" s="9">
        <v>1</v>
      </c>
      <c r="S1732" s="9">
        <v>0</v>
      </c>
      <c r="T1732" s="9">
        <v>0</v>
      </c>
      <c r="U1732" s="9">
        <v>1</v>
      </c>
      <c r="V1732" s="9">
        <v>0</v>
      </c>
      <c r="W1732" s="25">
        <v>0</v>
      </c>
      <c r="X1732" s="9">
        <v>0</v>
      </c>
      <c r="Y1732" s="9">
        <v>0</v>
      </c>
      <c r="Z1732" s="25">
        <v>1</v>
      </c>
      <c r="AA1732" s="9">
        <v>0</v>
      </c>
      <c r="AB1732" s="25">
        <v>1</v>
      </c>
      <c r="AC1732" s="17">
        <v>1983</v>
      </c>
      <c r="AD1732" s="27">
        <f t="shared" ref="AD1732:AE1743" si="301">(1-$AF1732-$AG1732)/2</f>
        <v>0.11499999999999999</v>
      </c>
      <c r="AE1732" s="27">
        <f t="shared" si="301"/>
        <v>0.11499999999999999</v>
      </c>
      <c r="AF1732" s="27">
        <f t="shared" si="295"/>
        <v>0.22599999999999998</v>
      </c>
      <c r="AG1732" s="34">
        <v>0.54400000000000004</v>
      </c>
      <c r="AH1732" s="33" t="s">
        <v>87</v>
      </c>
      <c r="AI1732" s="15" t="s">
        <v>87</v>
      </c>
      <c r="AJ1732">
        <v>1</v>
      </c>
      <c r="AK1732" s="31">
        <v>0</v>
      </c>
      <c r="AL1732" t="s">
        <v>87</v>
      </c>
      <c r="AM1732" s="31" t="s">
        <v>87</v>
      </c>
      <c r="AN1732">
        <v>0</v>
      </c>
      <c r="AO1732" s="15">
        <v>1</v>
      </c>
      <c r="AP1732" t="s">
        <v>87</v>
      </c>
      <c r="AQ1732" s="15" t="s">
        <v>87</v>
      </c>
      <c r="AR1732" s="15" t="s">
        <v>129</v>
      </c>
      <c r="AS1732">
        <v>1</v>
      </c>
      <c r="AT1732">
        <v>0</v>
      </c>
      <c r="AU1732">
        <v>0</v>
      </c>
      <c r="AV1732">
        <v>0</v>
      </c>
      <c r="AW1732">
        <v>0</v>
      </c>
      <c r="AX1732">
        <v>0</v>
      </c>
      <c r="AY1732" s="15">
        <v>0</v>
      </c>
      <c r="AZ1732">
        <v>1</v>
      </c>
      <c r="BA1732">
        <v>0</v>
      </c>
      <c r="BB1732" s="15">
        <v>0</v>
      </c>
      <c r="BC1732">
        <v>20379</v>
      </c>
      <c r="BD1732">
        <v>1579</v>
      </c>
      <c r="BE1732" s="21">
        <v>0.91900000000000004</v>
      </c>
      <c r="BF1732" s="21">
        <v>25.257000000000001</v>
      </c>
      <c r="BG1732">
        <v>1</v>
      </c>
      <c r="BH1732">
        <v>0</v>
      </c>
      <c r="BI1732">
        <v>0</v>
      </c>
      <c r="BJ1732">
        <v>0</v>
      </c>
      <c r="BK1732">
        <v>0</v>
      </c>
      <c r="BL1732">
        <v>0</v>
      </c>
      <c r="BM1732">
        <v>1</v>
      </c>
      <c r="BN1732">
        <v>0</v>
      </c>
      <c r="BO1732">
        <v>0</v>
      </c>
      <c r="BP1732" s="15">
        <v>0</v>
      </c>
      <c r="BQ1732">
        <v>0</v>
      </c>
      <c r="BR1732">
        <v>0</v>
      </c>
      <c r="BS1732">
        <v>0</v>
      </c>
      <c r="BT1732">
        <v>0</v>
      </c>
      <c r="BU1732">
        <v>0</v>
      </c>
      <c r="BV1732">
        <v>1</v>
      </c>
      <c r="BW1732">
        <v>1</v>
      </c>
      <c r="BX1732">
        <v>0</v>
      </c>
      <c r="BY1732">
        <v>0</v>
      </c>
      <c r="BZ1732">
        <v>0</v>
      </c>
      <c r="CA1732">
        <v>0</v>
      </c>
      <c r="CB1732">
        <v>0</v>
      </c>
      <c r="CC1732">
        <v>0</v>
      </c>
      <c r="CD1732">
        <v>0</v>
      </c>
      <c r="CE1732" s="15">
        <v>1</v>
      </c>
      <c r="CF1732">
        <v>3.0070000000000001</v>
      </c>
      <c r="CG1732">
        <v>261</v>
      </c>
      <c r="CH1732">
        <v>1</v>
      </c>
      <c r="CI1732">
        <v>0</v>
      </c>
      <c r="CJ1732">
        <v>22</v>
      </c>
      <c r="CK1732" s="28" t="s">
        <v>80</v>
      </c>
    </row>
    <row r="1733" spans="1:89" x14ac:dyDescent="0.35">
      <c r="A1733">
        <v>1732</v>
      </c>
      <c r="B1733">
        <v>114</v>
      </c>
      <c r="C1733" s="21" t="s">
        <v>283</v>
      </c>
      <c r="D1733" s="11">
        <v>8.3000000000000007</v>
      </c>
      <c r="E1733" s="12">
        <v>1</v>
      </c>
      <c r="F1733" s="7">
        <f t="shared" si="297"/>
        <v>8.3000000000000007</v>
      </c>
      <c r="G1733" s="8">
        <v>0</v>
      </c>
      <c r="H1733" s="9">
        <v>0</v>
      </c>
      <c r="I1733" s="9">
        <v>0</v>
      </c>
      <c r="J1733" s="9">
        <v>1</v>
      </c>
      <c r="K1733" s="9">
        <v>0</v>
      </c>
      <c r="L1733" s="8">
        <v>8394</v>
      </c>
      <c r="M1733" s="9">
        <v>13</v>
      </c>
      <c r="N1733" s="9">
        <f t="shared" si="298"/>
        <v>8380</v>
      </c>
      <c r="O1733" s="9">
        <f t="shared" si="300"/>
        <v>12</v>
      </c>
      <c r="P1733" s="7">
        <v>13.856999999999999</v>
      </c>
      <c r="Q1733" s="7">
        <v>5.8230000000000004</v>
      </c>
      <c r="R1733" s="9">
        <v>1</v>
      </c>
      <c r="S1733" s="9">
        <v>0</v>
      </c>
      <c r="T1733" s="9">
        <v>0</v>
      </c>
      <c r="U1733" s="9">
        <v>1</v>
      </c>
      <c r="V1733" s="9">
        <v>0</v>
      </c>
      <c r="W1733" s="25">
        <v>0</v>
      </c>
      <c r="X1733" s="9">
        <v>0</v>
      </c>
      <c r="Y1733" s="9">
        <v>0</v>
      </c>
      <c r="Z1733" s="25">
        <v>1</v>
      </c>
      <c r="AA1733" s="9">
        <v>0</v>
      </c>
      <c r="AB1733" s="25">
        <v>1</v>
      </c>
      <c r="AC1733" s="17">
        <v>1986</v>
      </c>
      <c r="AD1733" s="27">
        <f t="shared" si="301"/>
        <v>0.11499999999999999</v>
      </c>
      <c r="AE1733" s="27">
        <f t="shared" si="301"/>
        <v>0.11499999999999999</v>
      </c>
      <c r="AF1733" s="27">
        <f t="shared" si="295"/>
        <v>0.22599999999999998</v>
      </c>
      <c r="AG1733" s="34">
        <v>0.54400000000000004</v>
      </c>
      <c r="AH1733" s="33" t="s">
        <v>87</v>
      </c>
      <c r="AI1733" s="15" t="s">
        <v>87</v>
      </c>
      <c r="AJ1733">
        <v>1</v>
      </c>
      <c r="AK1733" s="31">
        <v>0</v>
      </c>
      <c r="AL1733" t="s">
        <v>87</v>
      </c>
      <c r="AM1733" s="31" t="s">
        <v>87</v>
      </c>
      <c r="AN1733">
        <v>0</v>
      </c>
      <c r="AO1733" s="15">
        <v>1</v>
      </c>
      <c r="AP1733" t="s">
        <v>87</v>
      </c>
      <c r="AQ1733" s="15" t="s">
        <v>87</v>
      </c>
      <c r="AR1733" s="15" t="s">
        <v>129</v>
      </c>
      <c r="AS1733">
        <v>1</v>
      </c>
      <c r="AT1733">
        <v>0</v>
      </c>
      <c r="AU1733">
        <v>0</v>
      </c>
      <c r="AV1733">
        <v>0</v>
      </c>
      <c r="AW1733">
        <v>0</v>
      </c>
      <c r="AX1733">
        <v>0</v>
      </c>
      <c r="AY1733" s="15">
        <v>0</v>
      </c>
      <c r="AZ1733">
        <v>1</v>
      </c>
      <c r="BA1733">
        <v>0</v>
      </c>
      <c r="BB1733" s="15">
        <v>0</v>
      </c>
      <c r="BC1733">
        <v>22873</v>
      </c>
      <c r="BD1733">
        <v>1435</v>
      </c>
      <c r="BE1733" s="21">
        <v>0.91900000000000004</v>
      </c>
      <c r="BF1733" s="21">
        <v>25.257000000000001</v>
      </c>
      <c r="BG1733">
        <v>1</v>
      </c>
      <c r="BH1733">
        <v>0</v>
      </c>
      <c r="BI1733">
        <v>0</v>
      </c>
      <c r="BJ1733">
        <v>0</v>
      </c>
      <c r="BK1733">
        <v>0</v>
      </c>
      <c r="BL1733">
        <v>0</v>
      </c>
      <c r="BM1733">
        <v>1</v>
      </c>
      <c r="BN1733">
        <v>0</v>
      </c>
      <c r="BO1733">
        <v>0</v>
      </c>
      <c r="BP1733" s="15">
        <v>0</v>
      </c>
      <c r="BQ1733">
        <v>0</v>
      </c>
      <c r="BR1733">
        <v>0</v>
      </c>
      <c r="BS1733">
        <v>0</v>
      </c>
      <c r="BT1733">
        <v>0</v>
      </c>
      <c r="BU1733">
        <v>0</v>
      </c>
      <c r="BV1733">
        <v>1</v>
      </c>
      <c r="BW1733">
        <v>1</v>
      </c>
      <c r="BX1733">
        <v>0</v>
      </c>
      <c r="BY1733">
        <v>0</v>
      </c>
      <c r="BZ1733">
        <v>0</v>
      </c>
      <c r="CA1733">
        <v>0</v>
      </c>
      <c r="CB1733">
        <v>0</v>
      </c>
      <c r="CC1733">
        <v>0</v>
      </c>
      <c r="CD1733">
        <v>0</v>
      </c>
      <c r="CE1733" s="15">
        <v>1</v>
      </c>
      <c r="CF1733">
        <v>3.0070000000000001</v>
      </c>
      <c r="CG1733">
        <v>261</v>
      </c>
      <c r="CH1733">
        <v>1</v>
      </c>
      <c r="CI1733">
        <v>0</v>
      </c>
      <c r="CJ1733">
        <v>22</v>
      </c>
      <c r="CK1733" s="28" t="s">
        <v>80</v>
      </c>
    </row>
    <row r="1734" spans="1:89" x14ac:dyDescent="0.35">
      <c r="A1734">
        <v>1733</v>
      </c>
      <c r="B1734">
        <v>114</v>
      </c>
      <c r="C1734" s="21" t="s">
        <v>283</v>
      </c>
      <c r="D1734" s="11">
        <v>10.7</v>
      </c>
      <c r="E1734" s="12">
        <v>0.9</v>
      </c>
      <c r="F1734" s="7">
        <f t="shared" si="297"/>
        <v>11.888888888888888</v>
      </c>
      <c r="G1734" s="8">
        <v>0</v>
      </c>
      <c r="H1734" s="9">
        <v>0</v>
      </c>
      <c r="I1734" s="9">
        <v>0</v>
      </c>
      <c r="J1734" s="9">
        <v>1</v>
      </c>
      <c r="K1734" s="9">
        <v>0</v>
      </c>
      <c r="L1734" s="8">
        <v>8394</v>
      </c>
      <c r="M1734" s="9">
        <v>13</v>
      </c>
      <c r="N1734" s="9">
        <f t="shared" si="298"/>
        <v>8380</v>
      </c>
      <c r="O1734" s="9">
        <f t="shared" si="300"/>
        <v>12</v>
      </c>
      <c r="P1734" s="7">
        <v>13.856999999999999</v>
      </c>
      <c r="Q1734" s="7">
        <v>5.8230000000000004</v>
      </c>
      <c r="R1734" s="9">
        <v>1</v>
      </c>
      <c r="S1734" s="9">
        <v>0</v>
      </c>
      <c r="T1734" s="9">
        <v>0</v>
      </c>
      <c r="U1734" s="9">
        <v>1</v>
      </c>
      <c r="V1734" s="9">
        <v>0</v>
      </c>
      <c r="W1734" s="25">
        <v>0</v>
      </c>
      <c r="X1734" s="9">
        <v>0</v>
      </c>
      <c r="Y1734" s="9">
        <v>0</v>
      </c>
      <c r="Z1734" s="25">
        <v>1</v>
      </c>
      <c r="AA1734" s="9">
        <v>0</v>
      </c>
      <c r="AB1734" s="25">
        <v>1</v>
      </c>
      <c r="AC1734" s="17">
        <v>1989</v>
      </c>
      <c r="AD1734" s="27">
        <f t="shared" si="301"/>
        <v>0.11499999999999999</v>
      </c>
      <c r="AE1734" s="27">
        <f t="shared" si="301"/>
        <v>0.11499999999999999</v>
      </c>
      <c r="AF1734" s="27">
        <f t="shared" si="295"/>
        <v>0.22599999999999998</v>
      </c>
      <c r="AG1734" s="34">
        <v>0.54400000000000004</v>
      </c>
      <c r="AH1734" s="33" t="s">
        <v>87</v>
      </c>
      <c r="AI1734" s="15" t="s">
        <v>87</v>
      </c>
      <c r="AJ1734">
        <v>1</v>
      </c>
      <c r="AK1734" s="31">
        <v>0</v>
      </c>
      <c r="AL1734" t="s">
        <v>87</v>
      </c>
      <c r="AM1734" s="31" t="s">
        <v>87</v>
      </c>
      <c r="AN1734">
        <v>0</v>
      </c>
      <c r="AO1734" s="15">
        <v>1</v>
      </c>
      <c r="AP1734" t="s">
        <v>87</v>
      </c>
      <c r="AQ1734" s="15" t="s">
        <v>87</v>
      </c>
      <c r="AR1734" s="15" t="s">
        <v>129</v>
      </c>
      <c r="AS1734">
        <v>1</v>
      </c>
      <c r="AT1734">
        <v>0</v>
      </c>
      <c r="AU1734">
        <v>0</v>
      </c>
      <c r="AV1734">
        <v>0</v>
      </c>
      <c r="AW1734">
        <v>0</v>
      </c>
      <c r="AX1734">
        <v>0</v>
      </c>
      <c r="AY1734" s="15">
        <v>0</v>
      </c>
      <c r="AZ1734">
        <v>1</v>
      </c>
      <c r="BA1734">
        <v>0</v>
      </c>
      <c r="BB1734" s="15">
        <v>0</v>
      </c>
      <c r="BC1734">
        <v>24669</v>
      </c>
      <c r="BD1734">
        <v>1269</v>
      </c>
      <c r="BE1734" s="21">
        <v>0.91900000000000004</v>
      </c>
      <c r="BF1734" s="21">
        <v>25.257000000000001</v>
      </c>
      <c r="BG1734">
        <v>1</v>
      </c>
      <c r="BH1734">
        <v>0</v>
      </c>
      <c r="BI1734">
        <v>0</v>
      </c>
      <c r="BJ1734">
        <v>0</v>
      </c>
      <c r="BK1734">
        <v>0</v>
      </c>
      <c r="BL1734">
        <v>0</v>
      </c>
      <c r="BM1734">
        <v>1</v>
      </c>
      <c r="BN1734">
        <v>0</v>
      </c>
      <c r="BO1734">
        <v>0</v>
      </c>
      <c r="BP1734" s="15">
        <v>0</v>
      </c>
      <c r="BQ1734">
        <v>0</v>
      </c>
      <c r="BR1734">
        <v>0</v>
      </c>
      <c r="BS1734">
        <v>0</v>
      </c>
      <c r="BT1734">
        <v>0</v>
      </c>
      <c r="BU1734">
        <v>0</v>
      </c>
      <c r="BV1734">
        <v>1</v>
      </c>
      <c r="BW1734">
        <v>1</v>
      </c>
      <c r="BX1734">
        <v>0</v>
      </c>
      <c r="BY1734">
        <v>0</v>
      </c>
      <c r="BZ1734">
        <v>0</v>
      </c>
      <c r="CA1734">
        <v>0</v>
      </c>
      <c r="CB1734">
        <v>0</v>
      </c>
      <c r="CC1734">
        <v>0</v>
      </c>
      <c r="CD1734">
        <v>0</v>
      </c>
      <c r="CE1734" s="15">
        <v>1</v>
      </c>
      <c r="CF1734">
        <v>3.0070000000000001</v>
      </c>
      <c r="CG1734">
        <v>261</v>
      </c>
      <c r="CH1734">
        <v>1</v>
      </c>
      <c r="CI1734">
        <v>0</v>
      </c>
      <c r="CJ1734">
        <v>22</v>
      </c>
      <c r="CK1734" s="28" t="s">
        <v>80</v>
      </c>
    </row>
    <row r="1735" spans="1:89" x14ac:dyDescent="0.35">
      <c r="A1735">
        <v>1734</v>
      </c>
      <c r="B1735">
        <v>114</v>
      </c>
      <c r="C1735" s="21" t="s">
        <v>283</v>
      </c>
      <c r="D1735" s="11">
        <v>15.9</v>
      </c>
      <c r="E1735" s="12">
        <v>6.9</v>
      </c>
      <c r="F1735" s="7">
        <f t="shared" si="297"/>
        <v>2.3043478260869565</v>
      </c>
      <c r="G1735" s="8">
        <v>0</v>
      </c>
      <c r="H1735" s="9">
        <v>0</v>
      </c>
      <c r="I1735" s="9">
        <v>0</v>
      </c>
      <c r="J1735" s="9">
        <v>1</v>
      </c>
      <c r="K1735" s="9">
        <v>0</v>
      </c>
      <c r="L1735" s="8">
        <v>8394</v>
      </c>
      <c r="M1735" s="9">
        <v>13</v>
      </c>
      <c r="N1735" s="9">
        <f t="shared" si="298"/>
        <v>8380</v>
      </c>
      <c r="O1735" s="9">
        <f t="shared" si="300"/>
        <v>12</v>
      </c>
      <c r="P1735" s="7">
        <v>13.856999999999999</v>
      </c>
      <c r="Q1735" s="7">
        <v>5.8230000000000004</v>
      </c>
      <c r="R1735" s="9">
        <v>1</v>
      </c>
      <c r="S1735" s="9">
        <v>0</v>
      </c>
      <c r="T1735" s="9">
        <v>0</v>
      </c>
      <c r="U1735" s="9">
        <v>1</v>
      </c>
      <c r="V1735" s="9">
        <v>0</v>
      </c>
      <c r="W1735" s="25">
        <v>0</v>
      </c>
      <c r="X1735" s="9">
        <v>0</v>
      </c>
      <c r="Y1735" s="9">
        <v>0</v>
      </c>
      <c r="Z1735" s="25">
        <v>1</v>
      </c>
      <c r="AA1735" s="9">
        <v>0</v>
      </c>
      <c r="AB1735" s="25">
        <v>1</v>
      </c>
      <c r="AC1735" s="17">
        <v>1983</v>
      </c>
      <c r="AD1735" s="27">
        <f t="shared" si="301"/>
        <v>0.11499999999999999</v>
      </c>
      <c r="AE1735" s="27">
        <f t="shared" si="301"/>
        <v>0.11499999999999999</v>
      </c>
      <c r="AF1735" s="27">
        <f t="shared" si="295"/>
        <v>0.22599999999999998</v>
      </c>
      <c r="AG1735" s="34">
        <v>0.54400000000000004</v>
      </c>
      <c r="AH1735" s="33" t="s">
        <v>87</v>
      </c>
      <c r="AI1735" s="15" t="s">
        <v>87</v>
      </c>
      <c r="AJ1735">
        <v>1</v>
      </c>
      <c r="AK1735" s="31">
        <v>0</v>
      </c>
      <c r="AL1735" t="s">
        <v>87</v>
      </c>
      <c r="AM1735" s="31" t="s">
        <v>87</v>
      </c>
      <c r="AN1735">
        <v>0</v>
      </c>
      <c r="AO1735" s="15">
        <v>1</v>
      </c>
      <c r="AP1735" t="s">
        <v>87</v>
      </c>
      <c r="AQ1735" s="15" t="s">
        <v>87</v>
      </c>
      <c r="AR1735" s="15" t="s">
        <v>129</v>
      </c>
      <c r="AS1735">
        <v>1</v>
      </c>
      <c r="AT1735">
        <v>0</v>
      </c>
      <c r="AU1735">
        <v>0</v>
      </c>
      <c r="AV1735">
        <v>0</v>
      </c>
      <c r="AW1735">
        <v>0</v>
      </c>
      <c r="AX1735">
        <v>0</v>
      </c>
      <c r="AY1735" s="15">
        <v>0</v>
      </c>
      <c r="AZ1735">
        <v>1</v>
      </c>
      <c r="BA1735">
        <v>0</v>
      </c>
      <c r="BB1735" s="15">
        <v>0</v>
      </c>
      <c r="BC1735">
        <v>20379</v>
      </c>
      <c r="BD1735">
        <v>1579</v>
      </c>
      <c r="BE1735" s="21">
        <v>0.91900000000000004</v>
      </c>
      <c r="BF1735" s="21">
        <v>25.257000000000001</v>
      </c>
      <c r="BG1735">
        <v>0</v>
      </c>
      <c r="BH1735">
        <v>0</v>
      </c>
      <c r="BI1735">
        <v>0</v>
      </c>
      <c r="BJ1735">
        <v>0</v>
      </c>
      <c r="BK1735">
        <v>0</v>
      </c>
      <c r="BL1735">
        <v>1</v>
      </c>
      <c r="BM1735">
        <v>1</v>
      </c>
      <c r="BN1735">
        <v>0</v>
      </c>
      <c r="BO1735">
        <v>0</v>
      </c>
      <c r="BP1735" s="15">
        <v>0</v>
      </c>
      <c r="BQ1735">
        <v>1</v>
      </c>
      <c r="BR1735">
        <v>0</v>
      </c>
      <c r="BS1735">
        <v>0</v>
      </c>
      <c r="BT1735">
        <v>0</v>
      </c>
      <c r="BU1735">
        <v>0</v>
      </c>
      <c r="BV1735">
        <v>1</v>
      </c>
      <c r="BW1735">
        <v>1</v>
      </c>
      <c r="BX1735">
        <v>0</v>
      </c>
      <c r="BY1735">
        <v>0</v>
      </c>
      <c r="BZ1735">
        <v>0</v>
      </c>
      <c r="CA1735">
        <v>0</v>
      </c>
      <c r="CB1735">
        <v>0</v>
      </c>
      <c r="CC1735">
        <v>0</v>
      </c>
      <c r="CD1735">
        <v>0</v>
      </c>
      <c r="CE1735" s="15">
        <v>1</v>
      </c>
      <c r="CF1735">
        <v>3.0070000000000001</v>
      </c>
      <c r="CG1735">
        <v>261</v>
      </c>
      <c r="CH1735">
        <v>1</v>
      </c>
      <c r="CI1735">
        <v>0</v>
      </c>
      <c r="CJ1735">
        <v>22</v>
      </c>
      <c r="CK1735" s="28" t="s">
        <v>80</v>
      </c>
    </row>
    <row r="1736" spans="1:89" x14ac:dyDescent="0.35">
      <c r="A1736">
        <v>1735</v>
      </c>
      <c r="B1736">
        <v>114</v>
      </c>
      <c r="C1736" s="21" t="s">
        <v>283</v>
      </c>
      <c r="D1736" s="11">
        <v>12.5</v>
      </c>
      <c r="E1736" s="12">
        <v>3.4</v>
      </c>
      <c r="F1736" s="7">
        <f t="shared" si="297"/>
        <v>3.6764705882352944</v>
      </c>
      <c r="G1736" s="8">
        <v>0</v>
      </c>
      <c r="H1736" s="9">
        <v>0</v>
      </c>
      <c r="I1736" s="9">
        <v>0</v>
      </c>
      <c r="J1736" s="9">
        <v>1</v>
      </c>
      <c r="K1736" s="9">
        <v>0</v>
      </c>
      <c r="L1736" s="8">
        <v>8394</v>
      </c>
      <c r="M1736" s="9">
        <v>13</v>
      </c>
      <c r="N1736" s="9">
        <f t="shared" si="298"/>
        <v>8380</v>
      </c>
      <c r="O1736" s="9">
        <f t="shared" si="300"/>
        <v>12</v>
      </c>
      <c r="P1736" s="7">
        <v>13.856999999999999</v>
      </c>
      <c r="Q1736" s="7">
        <v>5.8230000000000004</v>
      </c>
      <c r="R1736" s="9">
        <v>1</v>
      </c>
      <c r="S1736" s="9">
        <v>0</v>
      </c>
      <c r="T1736" s="9">
        <v>0</v>
      </c>
      <c r="U1736" s="9">
        <v>1</v>
      </c>
      <c r="V1736" s="9">
        <v>0</v>
      </c>
      <c r="W1736" s="25">
        <v>0</v>
      </c>
      <c r="X1736" s="9">
        <v>0</v>
      </c>
      <c r="Y1736" s="9">
        <v>0</v>
      </c>
      <c r="Z1736" s="25">
        <v>1</v>
      </c>
      <c r="AA1736" s="9">
        <v>0</v>
      </c>
      <c r="AB1736" s="25">
        <v>1</v>
      </c>
      <c r="AC1736" s="17">
        <v>1986</v>
      </c>
      <c r="AD1736" s="27">
        <f t="shared" si="301"/>
        <v>0.11499999999999999</v>
      </c>
      <c r="AE1736" s="27">
        <f t="shared" si="301"/>
        <v>0.11499999999999999</v>
      </c>
      <c r="AF1736" s="27">
        <f t="shared" si="295"/>
        <v>0.22599999999999998</v>
      </c>
      <c r="AG1736" s="34">
        <v>0.54400000000000004</v>
      </c>
      <c r="AH1736" s="33" t="s">
        <v>87</v>
      </c>
      <c r="AI1736" s="15" t="s">
        <v>87</v>
      </c>
      <c r="AJ1736">
        <v>1</v>
      </c>
      <c r="AK1736" s="31">
        <v>0</v>
      </c>
      <c r="AL1736" t="s">
        <v>87</v>
      </c>
      <c r="AM1736" s="31" t="s">
        <v>87</v>
      </c>
      <c r="AN1736">
        <v>0</v>
      </c>
      <c r="AO1736" s="15">
        <v>1</v>
      </c>
      <c r="AP1736" t="s">
        <v>87</v>
      </c>
      <c r="AQ1736" s="15" t="s">
        <v>87</v>
      </c>
      <c r="AR1736" s="15" t="s">
        <v>129</v>
      </c>
      <c r="AS1736">
        <v>1</v>
      </c>
      <c r="AT1736">
        <v>0</v>
      </c>
      <c r="AU1736">
        <v>0</v>
      </c>
      <c r="AV1736">
        <v>0</v>
      </c>
      <c r="AW1736">
        <v>0</v>
      </c>
      <c r="AX1736">
        <v>0</v>
      </c>
      <c r="AY1736" s="15">
        <v>0</v>
      </c>
      <c r="AZ1736">
        <v>1</v>
      </c>
      <c r="BA1736">
        <v>0</v>
      </c>
      <c r="BB1736" s="15">
        <v>0</v>
      </c>
      <c r="BC1736">
        <v>22873</v>
      </c>
      <c r="BD1736">
        <v>1435</v>
      </c>
      <c r="BE1736" s="21">
        <v>0.91900000000000004</v>
      </c>
      <c r="BF1736" s="21">
        <v>25.257000000000001</v>
      </c>
      <c r="BG1736">
        <v>0</v>
      </c>
      <c r="BH1736">
        <v>0</v>
      </c>
      <c r="BI1736">
        <v>0</v>
      </c>
      <c r="BJ1736">
        <v>0</v>
      </c>
      <c r="BK1736">
        <v>0</v>
      </c>
      <c r="BL1736">
        <v>1</v>
      </c>
      <c r="BM1736">
        <v>1</v>
      </c>
      <c r="BN1736">
        <v>0</v>
      </c>
      <c r="BO1736">
        <v>0</v>
      </c>
      <c r="BP1736" s="15">
        <v>0</v>
      </c>
      <c r="BQ1736">
        <v>1</v>
      </c>
      <c r="BR1736">
        <v>0</v>
      </c>
      <c r="BS1736">
        <v>0</v>
      </c>
      <c r="BT1736">
        <v>0</v>
      </c>
      <c r="BU1736">
        <v>0</v>
      </c>
      <c r="BV1736">
        <v>1</v>
      </c>
      <c r="BW1736">
        <v>1</v>
      </c>
      <c r="BX1736">
        <v>0</v>
      </c>
      <c r="BY1736">
        <v>0</v>
      </c>
      <c r="BZ1736">
        <v>0</v>
      </c>
      <c r="CA1736">
        <v>0</v>
      </c>
      <c r="CB1736">
        <v>0</v>
      </c>
      <c r="CC1736">
        <v>0</v>
      </c>
      <c r="CD1736">
        <v>0</v>
      </c>
      <c r="CE1736" s="15">
        <v>1</v>
      </c>
      <c r="CF1736">
        <v>3.0070000000000001</v>
      </c>
      <c r="CG1736">
        <v>261</v>
      </c>
      <c r="CH1736">
        <v>1</v>
      </c>
      <c r="CI1736">
        <v>0</v>
      </c>
      <c r="CJ1736">
        <v>22</v>
      </c>
      <c r="CK1736" s="28" t="s">
        <v>80</v>
      </c>
    </row>
    <row r="1737" spans="1:89" x14ac:dyDescent="0.35">
      <c r="A1737">
        <v>1736</v>
      </c>
      <c r="B1737">
        <v>114</v>
      </c>
      <c r="C1737" s="21" t="s">
        <v>283</v>
      </c>
      <c r="D1737" s="11">
        <v>13.3</v>
      </c>
      <c r="E1737" s="12">
        <v>2.5</v>
      </c>
      <c r="F1737" s="7">
        <f t="shared" si="297"/>
        <v>5.32</v>
      </c>
      <c r="G1737" s="8">
        <v>0</v>
      </c>
      <c r="H1737" s="9">
        <v>0</v>
      </c>
      <c r="I1737" s="9">
        <v>0</v>
      </c>
      <c r="J1737" s="9">
        <v>1</v>
      </c>
      <c r="K1737" s="9">
        <v>0</v>
      </c>
      <c r="L1737" s="8">
        <v>8394</v>
      </c>
      <c r="M1737" s="9">
        <v>13</v>
      </c>
      <c r="N1737" s="9">
        <f t="shared" si="298"/>
        <v>8380</v>
      </c>
      <c r="O1737" s="9">
        <f t="shared" si="300"/>
        <v>12</v>
      </c>
      <c r="P1737" s="7">
        <v>13.856999999999999</v>
      </c>
      <c r="Q1737" s="7">
        <v>5.8230000000000004</v>
      </c>
      <c r="R1737" s="9">
        <v>1</v>
      </c>
      <c r="S1737" s="9">
        <v>0</v>
      </c>
      <c r="T1737" s="9">
        <v>0</v>
      </c>
      <c r="U1737" s="9">
        <v>1</v>
      </c>
      <c r="V1737" s="9">
        <v>0</v>
      </c>
      <c r="W1737" s="25">
        <v>0</v>
      </c>
      <c r="X1737" s="9">
        <v>0</v>
      </c>
      <c r="Y1737" s="9">
        <v>0</v>
      </c>
      <c r="Z1737" s="25">
        <v>1</v>
      </c>
      <c r="AA1737" s="9">
        <v>0</v>
      </c>
      <c r="AB1737" s="25">
        <v>1</v>
      </c>
      <c r="AC1737" s="17">
        <v>1989</v>
      </c>
      <c r="AD1737" s="27">
        <f t="shared" si="301"/>
        <v>0.11499999999999999</v>
      </c>
      <c r="AE1737" s="27">
        <f t="shared" si="301"/>
        <v>0.11499999999999999</v>
      </c>
      <c r="AF1737" s="27">
        <f t="shared" si="295"/>
        <v>0.22599999999999998</v>
      </c>
      <c r="AG1737" s="34">
        <v>0.54400000000000004</v>
      </c>
      <c r="AH1737" s="33" t="s">
        <v>87</v>
      </c>
      <c r="AI1737" s="15" t="s">
        <v>87</v>
      </c>
      <c r="AJ1737">
        <v>1</v>
      </c>
      <c r="AK1737" s="31">
        <v>0</v>
      </c>
      <c r="AL1737" t="s">
        <v>87</v>
      </c>
      <c r="AM1737" s="31" t="s">
        <v>87</v>
      </c>
      <c r="AN1737">
        <v>0</v>
      </c>
      <c r="AO1737" s="15">
        <v>1</v>
      </c>
      <c r="AP1737" t="s">
        <v>87</v>
      </c>
      <c r="AQ1737" s="15" t="s">
        <v>87</v>
      </c>
      <c r="AR1737" s="15" t="s">
        <v>129</v>
      </c>
      <c r="AS1737">
        <v>1</v>
      </c>
      <c r="AT1737">
        <v>0</v>
      </c>
      <c r="AU1737">
        <v>0</v>
      </c>
      <c r="AV1737">
        <v>0</v>
      </c>
      <c r="AW1737">
        <v>0</v>
      </c>
      <c r="AX1737">
        <v>0</v>
      </c>
      <c r="AY1737" s="15">
        <v>0</v>
      </c>
      <c r="AZ1737">
        <v>1</v>
      </c>
      <c r="BA1737">
        <v>0</v>
      </c>
      <c r="BB1737" s="15">
        <v>0</v>
      </c>
      <c r="BC1737">
        <v>24669</v>
      </c>
      <c r="BD1737">
        <v>1269</v>
      </c>
      <c r="BE1737" s="21">
        <v>0.91900000000000004</v>
      </c>
      <c r="BF1737" s="21">
        <v>25.257000000000001</v>
      </c>
      <c r="BG1737">
        <v>0</v>
      </c>
      <c r="BH1737">
        <v>0</v>
      </c>
      <c r="BI1737">
        <v>0</v>
      </c>
      <c r="BJ1737">
        <v>0</v>
      </c>
      <c r="BK1737">
        <v>0</v>
      </c>
      <c r="BL1737">
        <v>1</v>
      </c>
      <c r="BM1737">
        <v>1</v>
      </c>
      <c r="BN1737">
        <v>0</v>
      </c>
      <c r="BO1737">
        <v>0</v>
      </c>
      <c r="BP1737" s="15">
        <v>0</v>
      </c>
      <c r="BQ1737">
        <v>1</v>
      </c>
      <c r="BR1737">
        <v>0</v>
      </c>
      <c r="BS1737">
        <v>0</v>
      </c>
      <c r="BT1737">
        <v>0</v>
      </c>
      <c r="BU1737">
        <v>0</v>
      </c>
      <c r="BV1737">
        <v>1</v>
      </c>
      <c r="BW1737">
        <v>1</v>
      </c>
      <c r="BX1737">
        <v>0</v>
      </c>
      <c r="BY1737">
        <v>0</v>
      </c>
      <c r="BZ1737">
        <v>0</v>
      </c>
      <c r="CA1737">
        <v>0</v>
      </c>
      <c r="CB1737">
        <v>0</v>
      </c>
      <c r="CC1737">
        <v>0</v>
      </c>
      <c r="CD1737">
        <v>0</v>
      </c>
      <c r="CE1737" s="15">
        <v>1</v>
      </c>
      <c r="CF1737">
        <v>3.0070000000000001</v>
      </c>
      <c r="CG1737">
        <v>261</v>
      </c>
      <c r="CH1737">
        <v>1</v>
      </c>
      <c r="CI1737">
        <v>0</v>
      </c>
      <c r="CJ1737">
        <v>22</v>
      </c>
      <c r="CK1737" s="28" t="s">
        <v>80</v>
      </c>
    </row>
    <row r="1738" spans="1:89" x14ac:dyDescent="0.35">
      <c r="A1738">
        <v>1737</v>
      </c>
      <c r="B1738">
        <v>114</v>
      </c>
      <c r="C1738" s="21" t="s">
        <v>283</v>
      </c>
      <c r="D1738" s="11">
        <v>5.4</v>
      </c>
      <c r="E1738" s="12">
        <v>1.9</v>
      </c>
      <c r="F1738" s="7">
        <f t="shared" si="297"/>
        <v>2.8421052631578951</v>
      </c>
      <c r="G1738" s="8">
        <v>0</v>
      </c>
      <c r="H1738" s="9">
        <v>0</v>
      </c>
      <c r="I1738" s="9">
        <v>0</v>
      </c>
      <c r="J1738" s="9">
        <v>1</v>
      </c>
      <c r="K1738" s="9">
        <v>0</v>
      </c>
      <c r="L1738" s="8">
        <v>7113</v>
      </c>
      <c r="M1738" s="9">
        <v>12</v>
      </c>
      <c r="N1738" s="9">
        <f t="shared" si="298"/>
        <v>7100</v>
      </c>
      <c r="O1738" s="9">
        <f t="shared" si="300"/>
        <v>12</v>
      </c>
      <c r="P1738" s="7">
        <v>13.856999999999999</v>
      </c>
      <c r="Q1738" s="7">
        <v>5.8230000000000004</v>
      </c>
      <c r="R1738" s="9">
        <v>1</v>
      </c>
      <c r="S1738" s="9">
        <v>0</v>
      </c>
      <c r="T1738" s="9">
        <v>0</v>
      </c>
      <c r="U1738" s="9">
        <v>1</v>
      </c>
      <c r="V1738" s="9">
        <v>0</v>
      </c>
      <c r="W1738" s="25">
        <v>0</v>
      </c>
      <c r="X1738" s="9">
        <v>0</v>
      </c>
      <c r="Y1738" s="9">
        <v>0</v>
      </c>
      <c r="Z1738" s="25">
        <v>1</v>
      </c>
      <c r="AA1738" s="9">
        <v>0</v>
      </c>
      <c r="AB1738" s="25">
        <v>1</v>
      </c>
      <c r="AC1738" s="17">
        <v>1983</v>
      </c>
      <c r="AD1738" s="27">
        <f t="shared" si="301"/>
        <v>0.11499999999999999</v>
      </c>
      <c r="AE1738" s="27">
        <f t="shared" si="301"/>
        <v>0.11499999999999999</v>
      </c>
      <c r="AF1738" s="27">
        <f t="shared" si="295"/>
        <v>0.22599999999999998</v>
      </c>
      <c r="AG1738" s="34">
        <v>0.54400000000000004</v>
      </c>
      <c r="AH1738" s="33" t="s">
        <v>87</v>
      </c>
      <c r="AI1738" s="15" t="s">
        <v>87</v>
      </c>
      <c r="AJ1738">
        <v>1</v>
      </c>
      <c r="AK1738" s="31">
        <v>0</v>
      </c>
      <c r="AL1738" t="s">
        <v>87</v>
      </c>
      <c r="AM1738" s="31" t="s">
        <v>87</v>
      </c>
      <c r="AN1738">
        <v>0</v>
      </c>
      <c r="AO1738" s="15">
        <v>1</v>
      </c>
      <c r="AP1738" t="s">
        <v>87</v>
      </c>
      <c r="AQ1738" s="15" t="s">
        <v>87</v>
      </c>
      <c r="AR1738" s="15" t="s">
        <v>129</v>
      </c>
      <c r="AS1738">
        <v>1</v>
      </c>
      <c r="AT1738">
        <v>0</v>
      </c>
      <c r="AU1738">
        <v>0</v>
      </c>
      <c r="AV1738">
        <v>0</v>
      </c>
      <c r="AW1738">
        <v>0</v>
      </c>
      <c r="AX1738">
        <v>0</v>
      </c>
      <c r="AY1738" s="15">
        <v>0</v>
      </c>
      <c r="AZ1738">
        <v>1</v>
      </c>
      <c r="BA1738">
        <v>0</v>
      </c>
      <c r="BB1738" s="15">
        <v>0</v>
      </c>
      <c r="BC1738">
        <v>20379</v>
      </c>
      <c r="BD1738">
        <v>1579</v>
      </c>
      <c r="BE1738" s="21">
        <v>0.91900000000000004</v>
      </c>
      <c r="BF1738" s="21">
        <v>25.257000000000001</v>
      </c>
      <c r="BG1738">
        <v>1</v>
      </c>
      <c r="BH1738">
        <v>0</v>
      </c>
      <c r="BI1738">
        <v>0</v>
      </c>
      <c r="BJ1738">
        <v>0</v>
      </c>
      <c r="BK1738">
        <v>0</v>
      </c>
      <c r="BL1738">
        <v>0</v>
      </c>
      <c r="BM1738">
        <v>1</v>
      </c>
      <c r="BN1738">
        <v>0</v>
      </c>
      <c r="BO1738">
        <v>0</v>
      </c>
      <c r="BP1738" s="15">
        <v>0</v>
      </c>
      <c r="BQ1738">
        <v>0</v>
      </c>
      <c r="BR1738">
        <v>0</v>
      </c>
      <c r="BS1738">
        <v>0</v>
      </c>
      <c r="BT1738">
        <v>0</v>
      </c>
      <c r="BU1738">
        <v>0</v>
      </c>
      <c r="BV1738">
        <v>1</v>
      </c>
      <c r="BW1738">
        <v>1</v>
      </c>
      <c r="BX1738">
        <v>0</v>
      </c>
      <c r="BY1738">
        <v>0</v>
      </c>
      <c r="BZ1738">
        <v>0</v>
      </c>
      <c r="CA1738">
        <v>0</v>
      </c>
      <c r="CB1738">
        <v>0</v>
      </c>
      <c r="CC1738">
        <v>0</v>
      </c>
      <c r="CD1738">
        <v>0</v>
      </c>
      <c r="CE1738" s="15">
        <v>1</v>
      </c>
      <c r="CF1738">
        <v>3.0070000000000001</v>
      </c>
      <c r="CG1738">
        <v>261</v>
      </c>
      <c r="CH1738">
        <v>1</v>
      </c>
      <c r="CI1738">
        <v>0</v>
      </c>
      <c r="CJ1738">
        <v>22</v>
      </c>
      <c r="CK1738" s="28" t="s">
        <v>80</v>
      </c>
    </row>
    <row r="1739" spans="1:89" x14ac:dyDescent="0.35">
      <c r="A1739">
        <v>1738</v>
      </c>
      <c r="B1739">
        <v>114</v>
      </c>
      <c r="C1739" s="21" t="s">
        <v>283</v>
      </c>
      <c r="D1739" s="11">
        <v>7.8</v>
      </c>
      <c r="E1739" s="12">
        <v>1.2</v>
      </c>
      <c r="F1739" s="7">
        <f t="shared" si="297"/>
        <v>6.5</v>
      </c>
      <c r="G1739" s="8">
        <v>0</v>
      </c>
      <c r="H1739" s="9">
        <v>0</v>
      </c>
      <c r="I1739" s="9">
        <v>0</v>
      </c>
      <c r="J1739" s="9">
        <v>1</v>
      </c>
      <c r="K1739" s="9">
        <v>0</v>
      </c>
      <c r="L1739" s="8">
        <v>7113</v>
      </c>
      <c r="M1739" s="9">
        <v>12</v>
      </c>
      <c r="N1739" s="9">
        <f t="shared" si="298"/>
        <v>7100</v>
      </c>
      <c r="O1739" s="9">
        <f t="shared" si="300"/>
        <v>12</v>
      </c>
      <c r="P1739" s="7">
        <v>13.856999999999999</v>
      </c>
      <c r="Q1739" s="7">
        <v>5.8230000000000004</v>
      </c>
      <c r="R1739" s="9">
        <v>1</v>
      </c>
      <c r="S1739" s="9">
        <v>0</v>
      </c>
      <c r="T1739" s="9">
        <v>0</v>
      </c>
      <c r="U1739" s="9">
        <v>1</v>
      </c>
      <c r="V1739" s="9">
        <v>0</v>
      </c>
      <c r="W1739" s="25">
        <v>0</v>
      </c>
      <c r="X1739" s="9">
        <v>0</v>
      </c>
      <c r="Y1739" s="9">
        <v>0</v>
      </c>
      <c r="Z1739" s="25">
        <v>1</v>
      </c>
      <c r="AA1739" s="9">
        <v>0</v>
      </c>
      <c r="AB1739" s="25">
        <v>1</v>
      </c>
      <c r="AC1739" s="17">
        <v>1986</v>
      </c>
      <c r="AD1739" s="27">
        <f t="shared" si="301"/>
        <v>0.11499999999999999</v>
      </c>
      <c r="AE1739" s="27">
        <f t="shared" si="301"/>
        <v>0.11499999999999999</v>
      </c>
      <c r="AF1739" s="27">
        <f t="shared" si="295"/>
        <v>0.22599999999999998</v>
      </c>
      <c r="AG1739" s="34">
        <v>0.54400000000000004</v>
      </c>
      <c r="AH1739" s="33" t="s">
        <v>87</v>
      </c>
      <c r="AI1739" s="15" t="s">
        <v>87</v>
      </c>
      <c r="AJ1739">
        <v>1</v>
      </c>
      <c r="AK1739" s="31">
        <v>0</v>
      </c>
      <c r="AL1739" t="s">
        <v>87</v>
      </c>
      <c r="AM1739" s="31" t="s">
        <v>87</v>
      </c>
      <c r="AN1739">
        <v>0</v>
      </c>
      <c r="AO1739" s="15">
        <v>1</v>
      </c>
      <c r="AP1739" t="s">
        <v>87</v>
      </c>
      <c r="AQ1739" s="15" t="s">
        <v>87</v>
      </c>
      <c r="AR1739" s="15" t="s">
        <v>129</v>
      </c>
      <c r="AS1739">
        <v>1</v>
      </c>
      <c r="AT1739">
        <v>0</v>
      </c>
      <c r="AU1739">
        <v>0</v>
      </c>
      <c r="AV1739">
        <v>0</v>
      </c>
      <c r="AW1739">
        <v>0</v>
      </c>
      <c r="AX1739">
        <v>0</v>
      </c>
      <c r="AY1739" s="15">
        <v>0</v>
      </c>
      <c r="AZ1739">
        <v>1</v>
      </c>
      <c r="BA1739">
        <v>0</v>
      </c>
      <c r="BB1739" s="15">
        <v>0</v>
      </c>
      <c r="BC1739">
        <v>22873</v>
      </c>
      <c r="BD1739">
        <v>1435</v>
      </c>
      <c r="BE1739" s="21">
        <v>0.91900000000000004</v>
      </c>
      <c r="BF1739" s="21">
        <v>25.257000000000001</v>
      </c>
      <c r="BG1739">
        <v>1</v>
      </c>
      <c r="BH1739">
        <v>0</v>
      </c>
      <c r="BI1739">
        <v>0</v>
      </c>
      <c r="BJ1739">
        <v>0</v>
      </c>
      <c r="BK1739">
        <v>0</v>
      </c>
      <c r="BL1739">
        <v>0</v>
      </c>
      <c r="BM1739">
        <v>1</v>
      </c>
      <c r="BN1739">
        <v>0</v>
      </c>
      <c r="BO1739">
        <v>0</v>
      </c>
      <c r="BP1739" s="15">
        <v>0</v>
      </c>
      <c r="BQ1739">
        <v>0</v>
      </c>
      <c r="BR1739">
        <v>0</v>
      </c>
      <c r="BS1739">
        <v>0</v>
      </c>
      <c r="BT1739">
        <v>0</v>
      </c>
      <c r="BU1739">
        <v>0</v>
      </c>
      <c r="BV1739">
        <v>1</v>
      </c>
      <c r="BW1739">
        <v>1</v>
      </c>
      <c r="BX1739">
        <v>0</v>
      </c>
      <c r="BY1739">
        <v>0</v>
      </c>
      <c r="BZ1739">
        <v>0</v>
      </c>
      <c r="CA1739">
        <v>0</v>
      </c>
      <c r="CB1739">
        <v>0</v>
      </c>
      <c r="CC1739">
        <v>0</v>
      </c>
      <c r="CD1739">
        <v>0</v>
      </c>
      <c r="CE1739" s="15">
        <v>1</v>
      </c>
      <c r="CF1739">
        <v>3.0070000000000001</v>
      </c>
      <c r="CG1739">
        <v>261</v>
      </c>
      <c r="CH1739">
        <v>1</v>
      </c>
      <c r="CI1739">
        <v>0</v>
      </c>
      <c r="CJ1739">
        <v>22</v>
      </c>
      <c r="CK1739" s="28" t="s">
        <v>80</v>
      </c>
    </row>
    <row r="1740" spans="1:89" x14ac:dyDescent="0.35">
      <c r="A1740">
        <v>1739</v>
      </c>
      <c r="B1740">
        <v>114</v>
      </c>
      <c r="C1740" s="21" t="s">
        <v>283</v>
      </c>
      <c r="D1740" s="11">
        <v>10.199999999999999</v>
      </c>
      <c r="E1740" s="12">
        <v>1</v>
      </c>
      <c r="F1740" s="7">
        <f t="shared" si="297"/>
        <v>10.199999999999999</v>
      </c>
      <c r="G1740" s="8">
        <v>0</v>
      </c>
      <c r="H1740" s="9">
        <v>0</v>
      </c>
      <c r="I1740" s="9">
        <v>0</v>
      </c>
      <c r="J1740" s="9">
        <v>1</v>
      </c>
      <c r="K1740" s="9">
        <v>0</v>
      </c>
      <c r="L1740" s="8">
        <v>7113</v>
      </c>
      <c r="M1740" s="9">
        <v>12</v>
      </c>
      <c r="N1740" s="9">
        <f t="shared" si="298"/>
        <v>7100</v>
      </c>
      <c r="O1740" s="9">
        <f t="shared" si="300"/>
        <v>12</v>
      </c>
      <c r="P1740" s="7">
        <v>13.856999999999999</v>
      </c>
      <c r="Q1740" s="7">
        <v>5.8230000000000004</v>
      </c>
      <c r="R1740" s="9">
        <v>1</v>
      </c>
      <c r="S1740" s="9">
        <v>0</v>
      </c>
      <c r="T1740" s="9">
        <v>0</v>
      </c>
      <c r="U1740" s="9">
        <v>1</v>
      </c>
      <c r="V1740" s="9">
        <v>0</v>
      </c>
      <c r="W1740" s="25">
        <v>0</v>
      </c>
      <c r="X1740" s="9">
        <v>0</v>
      </c>
      <c r="Y1740" s="9">
        <v>0</v>
      </c>
      <c r="Z1740" s="25">
        <v>1</v>
      </c>
      <c r="AA1740" s="9">
        <v>0</v>
      </c>
      <c r="AB1740" s="25">
        <v>1</v>
      </c>
      <c r="AC1740" s="17">
        <v>1989</v>
      </c>
      <c r="AD1740" s="27">
        <f t="shared" si="301"/>
        <v>0.11499999999999999</v>
      </c>
      <c r="AE1740" s="27">
        <f t="shared" si="301"/>
        <v>0.11499999999999999</v>
      </c>
      <c r="AF1740" s="27">
        <f t="shared" si="295"/>
        <v>0.22599999999999998</v>
      </c>
      <c r="AG1740" s="34">
        <v>0.54400000000000004</v>
      </c>
      <c r="AH1740" s="33" t="s">
        <v>87</v>
      </c>
      <c r="AI1740" s="15" t="s">
        <v>87</v>
      </c>
      <c r="AJ1740">
        <v>1</v>
      </c>
      <c r="AK1740" s="31">
        <v>0</v>
      </c>
      <c r="AL1740" t="s">
        <v>87</v>
      </c>
      <c r="AM1740" s="31" t="s">
        <v>87</v>
      </c>
      <c r="AN1740">
        <v>0</v>
      </c>
      <c r="AO1740" s="15">
        <v>1</v>
      </c>
      <c r="AP1740" t="s">
        <v>87</v>
      </c>
      <c r="AQ1740" s="15" t="s">
        <v>87</v>
      </c>
      <c r="AR1740" s="15" t="s">
        <v>129</v>
      </c>
      <c r="AS1740">
        <v>1</v>
      </c>
      <c r="AT1740">
        <v>0</v>
      </c>
      <c r="AU1740">
        <v>0</v>
      </c>
      <c r="AV1740">
        <v>0</v>
      </c>
      <c r="AW1740">
        <v>0</v>
      </c>
      <c r="AX1740">
        <v>0</v>
      </c>
      <c r="AY1740" s="15">
        <v>0</v>
      </c>
      <c r="AZ1740">
        <v>1</v>
      </c>
      <c r="BA1740">
        <v>0</v>
      </c>
      <c r="BB1740" s="15">
        <v>0</v>
      </c>
      <c r="BC1740">
        <v>24669</v>
      </c>
      <c r="BD1740">
        <v>1269</v>
      </c>
      <c r="BE1740" s="21">
        <v>0.91900000000000004</v>
      </c>
      <c r="BF1740" s="21">
        <v>25.257000000000001</v>
      </c>
      <c r="BG1740">
        <v>1</v>
      </c>
      <c r="BH1740">
        <v>0</v>
      </c>
      <c r="BI1740">
        <v>0</v>
      </c>
      <c r="BJ1740">
        <v>0</v>
      </c>
      <c r="BK1740">
        <v>0</v>
      </c>
      <c r="BL1740">
        <v>0</v>
      </c>
      <c r="BM1740">
        <v>1</v>
      </c>
      <c r="BN1740">
        <v>0</v>
      </c>
      <c r="BO1740">
        <v>0</v>
      </c>
      <c r="BP1740" s="15">
        <v>0</v>
      </c>
      <c r="BQ1740">
        <v>0</v>
      </c>
      <c r="BR1740">
        <v>0</v>
      </c>
      <c r="BS1740">
        <v>0</v>
      </c>
      <c r="BT1740">
        <v>0</v>
      </c>
      <c r="BU1740">
        <v>0</v>
      </c>
      <c r="BV1740">
        <v>1</v>
      </c>
      <c r="BW1740">
        <v>1</v>
      </c>
      <c r="BX1740">
        <v>0</v>
      </c>
      <c r="BY1740">
        <v>0</v>
      </c>
      <c r="BZ1740">
        <v>0</v>
      </c>
      <c r="CA1740">
        <v>0</v>
      </c>
      <c r="CB1740">
        <v>0</v>
      </c>
      <c r="CC1740">
        <v>0</v>
      </c>
      <c r="CD1740">
        <v>0</v>
      </c>
      <c r="CE1740" s="15">
        <v>1</v>
      </c>
      <c r="CF1740">
        <v>3.0070000000000001</v>
      </c>
      <c r="CG1740">
        <v>261</v>
      </c>
      <c r="CH1740">
        <v>1</v>
      </c>
      <c r="CI1740">
        <v>0</v>
      </c>
      <c r="CJ1740">
        <v>22</v>
      </c>
      <c r="CK1740" s="28" t="s">
        <v>80</v>
      </c>
    </row>
    <row r="1741" spans="1:89" x14ac:dyDescent="0.35">
      <c r="A1741">
        <v>1740</v>
      </c>
      <c r="B1741">
        <v>114</v>
      </c>
      <c r="C1741" s="21" t="s">
        <v>283</v>
      </c>
      <c r="D1741" s="11">
        <v>10</v>
      </c>
      <c r="E1741" s="12">
        <v>9</v>
      </c>
      <c r="F1741" s="7">
        <f t="shared" si="297"/>
        <v>1.1111111111111112</v>
      </c>
      <c r="G1741" s="8">
        <v>0</v>
      </c>
      <c r="H1741" s="9">
        <v>0</v>
      </c>
      <c r="I1741" s="9">
        <v>0</v>
      </c>
      <c r="J1741" s="9">
        <v>1</v>
      </c>
      <c r="K1741" s="9">
        <v>0</v>
      </c>
      <c r="L1741" s="8">
        <v>7113</v>
      </c>
      <c r="M1741" s="9">
        <v>12</v>
      </c>
      <c r="N1741" s="9">
        <f t="shared" si="298"/>
        <v>7100</v>
      </c>
      <c r="O1741" s="9">
        <f t="shared" si="300"/>
        <v>12</v>
      </c>
      <c r="P1741" s="7">
        <v>13.856999999999999</v>
      </c>
      <c r="Q1741" s="7">
        <v>5.8230000000000004</v>
      </c>
      <c r="R1741" s="9">
        <v>1</v>
      </c>
      <c r="S1741" s="9">
        <v>0</v>
      </c>
      <c r="T1741" s="9">
        <v>0</v>
      </c>
      <c r="U1741" s="9">
        <v>1</v>
      </c>
      <c r="V1741" s="9">
        <v>0</v>
      </c>
      <c r="W1741" s="25">
        <v>0</v>
      </c>
      <c r="X1741" s="9">
        <v>0</v>
      </c>
      <c r="Y1741" s="9">
        <v>0</v>
      </c>
      <c r="Z1741" s="25">
        <v>1</v>
      </c>
      <c r="AA1741" s="9">
        <v>0</v>
      </c>
      <c r="AB1741" s="25">
        <v>1</v>
      </c>
      <c r="AC1741" s="17">
        <v>1983</v>
      </c>
      <c r="AD1741" s="27">
        <f t="shared" si="301"/>
        <v>0.11499999999999999</v>
      </c>
      <c r="AE1741" s="27">
        <f t="shared" si="301"/>
        <v>0.11499999999999999</v>
      </c>
      <c r="AF1741" s="27">
        <f t="shared" si="295"/>
        <v>0.22599999999999998</v>
      </c>
      <c r="AG1741" s="34">
        <v>0.54400000000000004</v>
      </c>
      <c r="AH1741" s="33" t="s">
        <v>87</v>
      </c>
      <c r="AI1741" s="15" t="s">
        <v>87</v>
      </c>
      <c r="AJ1741">
        <v>1</v>
      </c>
      <c r="AK1741" s="31">
        <v>0</v>
      </c>
      <c r="AL1741" t="s">
        <v>87</v>
      </c>
      <c r="AM1741" s="31" t="s">
        <v>87</v>
      </c>
      <c r="AN1741">
        <v>0</v>
      </c>
      <c r="AO1741" s="15">
        <v>1</v>
      </c>
      <c r="AP1741" t="s">
        <v>87</v>
      </c>
      <c r="AQ1741" s="15" t="s">
        <v>87</v>
      </c>
      <c r="AR1741" s="15" t="s">
        <v>129</v>
      </c>
      <c r="AS1741">
        <v>1</v>
      </c>
      <c r="AT1741">
        <v>0</v>
      </c>
      <c r="AU1741">
        <v>0</v>
      </c>
      <c r="AV1741">
        <v>0</v>
      </c>
      <c r="AW1741">
        <v>0</v>
      </c>
      <c r="AX1741">
        <v>0</v>
      </c>
      <c r="AY1741" s="15">
        <v>0</v>
      </c>
      <c r="AZ1741">
        <v>1</v>
      </c>
      <c r="BA1741">
        <v>0</v>
      </c>
      <c r="BB1741" s="15">
        <v>0</v>
      </c>
      <c r="BC1741">
        <v>20379</v>
      </c>
      <c r="BD1741">
        <v>1579</v>
      </c>
      <c r="BE1741" s="21">
        <v>0.91900000000000004</v>
      </c>
      <c r="BF1741" s="21">
        <v>25.257000000000001</v>
      </c>
      <c r="BG1741">
        <v>0</v>
      </c>
      <c r="BH1741">
        <v>0</v>
      </c>
      <c r="BI1741">
        <v>0</v>
      </c>
      <c r="BJ1741">
        <v>0</v>
      </c>
      <c r="BK1741">
        <v>0</v>
      </c>
      <c r="BL1741">
        <v>1</v>
      </c>
      <c r="BM1741">
        <v>1</v>
      </c>
      <c r="BN1741">
        <v>0</v>
      </c>
      <c r="BO1741">
        <v>0</v>
      </c>
      <c r="BP1741" s="15">
        <v>0</v>
      </c>
      <c r="BQ1741">
        <v>1</v>
      </c>
      <c r="BR1741">
        <v>0</v>
      </c>
      <c r="BS1741">
        <v>0</v>
      </c>
      <c r="BT1741">
        <v>0</v>
      </c>
      <c r="BU1741">
        <v>0</v>
      </c>
      <c r="BV1741">
        <v>1</v>
      </c>
      <c r="BW1741">
        <v>1</v>
      </c>
      <c r="BX1741">
        <v>0</v>
      </c>
      <c r="BY1741">
        <v>0</v>
      </c>
      <c r="BZ1741">
        <v>0</v>
      </c>
      <c r="CA1741">
        <v>0</v>
      </c>
      <c r="CB1741">
        <v>0</v>
      </c>
      <c r="CC1741">
        <v>0</v>
      </c>
      <c r="CD1741">
        <v>0</v>
      </c>
      <c r="CE1741" s="15">
        <v>1</v>
      </c>
      <c r="CF1741">
        <v>3.0070000000000001</v>
      </c>
      <c r="CG1741">
        <v>261</v>
      </c>
      <c r="CH1741">
        <v>1</v>
      </c>
      <c r="CI1741">
        <v>0</v>
      </c>
      <c r="CJ1741">
        <v>22</v>
      </c>
      <c r="CK1741" s="28" t="s">
        <v>80</v>
      </c>
    </row>
    <row r="1742" spans="1:89" x14ac:dyDescent="0.35">
      <c r="A1742">
        <v>1741</v>
      </c>
      <c r="B1742">
        <v>114</v>
      </c>
      <c r="C1742" s="21" t="s">
        <v>283</v>
      </c>
      <c r="D1742" s="11">
        <v>12.1</v>
      </c>
      <c r="E1742" s="12">
        <v>4</v>
      </c>
      <c r="F1742" s="7">
        <f t="shared" si="297"/>
        <v>3.0249999999999999</v>
      </c>
      <c r="G1742" s="8">
        <v>0</v>
      </c>
      <c r="H1742" s="9">
        <v>0</v>
      </c>
      <c r="I1742" s="9">
        <v>0</v>
      </c>
      <c r="J1742" s="9">
        <v>1</v>
      </c>
      <c r="K1742" s="9">
        <v>0</v>
      </c>
      <c r="L1742" s="8">
        <v>7113</v>
      </c>
      <c r="M1742" s="9">
        <v>12</v>
      </c>
      <c r="N1742" s="9">
        <f t="shared" si="298"/>
        <v>7100</v>
      </c>
      <c r="O1742" s="9">
        <f t="shared" si="300"/>
        <v>12</v>
      </c>
      <c r="P1742" s="7">
        <v>13.856999999999999</v>
      </c>
      <c r="Q1742" s="7">
        <v>5.8230000000000004</v>
      </c>
      <c r="R1742" s="9">
        <v>1</v>
      </c>
      <c r="S1742" s="9">
        <v>0</v>
      </c>
      <c r="T1742" s="9">
        <v>0</v>
      </c>
      <c r="U1742" s="9">
        <v>1</v>
      </c>
      <c r="V1742" s="9">
        <v>0</v>
      </c>
      <c r="W1742" s="25">
        <v>0</v>
      </c>
      <c r="X1742" s="9">
        <v>0</v>
      </c>
      <c r="Y1742" s="9">
        <v>0</v>
      </c>
      <c r="Z1742" s="25">
        <v>1</v>
      </c>
      <c r="AA1742" s="9">
        <v>0</v>
      </c>
      <c r="AB1742" s="25">
        <v>1</v>
      </c>
      <c r="AC1742" s="17">
        <v>1986</v>
      </c>
      <c r="AD1742" s="27">
        <f t="shared" si="301"/>
        <v>0.11499999999999999</v>
      </c>
      <c r="AE1742" s="27">
        <f t="shared" si="301"/>
        <v>0.11499999999999999</v>
      </c>
      <c r="AF1742" s="27">
        <f t="shared" si="295"/>
        <v>0.22599999999999998</v>
      </c>
      <c r="AG1742" s="34">
        <v>0.54400000000000004</v>
      </c>
      <c r="AH1742" s="33" t="s">
        <v>87</v>
      </c>
      <c r="AI1742" s="15" t="s">
        <v>87</v>
      </c>
      <c r="AJ1742">
        <v>1</v>
      </c>
      <c r="AK1742" s="31">
        <v>0</v>
      </c>
      <c r="AL1742" t="s">
        <v>87</v>
      </c>
      <c r="AM1742" s="31" t="s">
        <v>87</v>
      </c>
      <c r="AN1742">
        <v>0</v>
      </c>
      <c r="AO1742" s="15">
        <v>1</v>
      </c>
      <c r="AP1742" t="s">
        <v>87</v>
      </c>
      <c r="AQ1742" s="15" t="s">
        <v>87</v>
      </c>
      <c r="AR1742" s="15" t="s">
        <v>129</v>
      </c>
      <c r="AS1742">
        <v>1</v>
      </c>
      <c r="AT1742">
        <v>0</v>
      </c>
      <c r="AU1742">
        <v>0</v>
      </c>
      <c r="AV1742">
        <v>0</v>
      </c>
      <c r="AW1742">
        <v>0</v>
      </c>
      <c r="AX1742">
        <v>0</v>
      </c>
      <c r="AY1742" s="15">
        <v>0</v>
      </c>
      <c r="AZ1742">
        <v>1</v>
      </c>
      <c r="BA1742">
        <v>0</v>
      </c>
      <c r="BB1742" s="15">
        <v>0</v>
      </c>
      <c r="BC1742">
        <v>22873</v>
      </c>
      <c r="BD1742">
        <v>1435</v>
      </c>
      <c r="BE1742" s="21">
        <v>0.91900000000000004</v>
      </c>
      <c r="BF1742" s="21">
        <v>25.257000000000001</v>
      </c>
      <c r="BG1742">
        <v>0</v>
      </c>
      <c r="BH1742">
        <v>0</v>
      </c>
      <c r="BI1742">
        <v>0</v>
      </c>
      <c r="BJ1742">
        <v>0</v>
      </c>
      <c r="BK1742">
        <v>0</v>
      </c>
      <c r="BL1742">
        <v>1</v>
      </c>
      <c r="BM1742">
        <v>1</v>
      </c>
      <c r="BN1742">
        <v>0</v>
      </c>
      <c r="BO1742">
        <v>0</v>
      </c>
      <c r="BP1742" s="15">
        <v>0</v>
      </c>
      <c r="BQ1742">
        <v>1</v>
      </c>
      <c r="BR1742">
        <v>0</v>
      </c>
      <c r="BS1742">
        <v>0</v>
      </c>
      <c r="BT1742">
        <v>0</v>
      </c>
      <c r="BU1742">
        <v>0</v>
      </c>
      <c r="BV1742">
        <v>1</v>
      </c>
      <c r="BW1742">
        <v>1</v>
      </c>
      <c r="BX1742">
        <v>0</v>
      </c>
      <c r="BY1742">
        <v>0</v>
      </c>
      <c r="BZ1742">
        <v>0</v>
      </c>
      <c r="CA1742">
        <v>0</v>
      </c>
      <c r="CB1742">
        <v>0</v>
      </c>
      <c r="CC1742">
        <v>0</v>
      </c>
      <c r="CD1742">
        <v>0</v>
      </c>
      <c r="CE1742" s="15">
        <v>1</v>
      </c>
      <c r="CF1742">
        <v>3.0070000000000001</v>
      </c>
      <c r="CG1742">
        <v>261</v>
      </c>
      <c r="CH1742">
        <v>1</v>
      </c>
      <c r="CI1742">
        <v>0</v>
      </c>
      <c r="CJ1742">
        <v>22</v>
      </c>
      <c r="CK1742" s="28" t="s">
        <v>80</v>
      </c>
    </row>
    <row r="1743" spans="1:89" x14ac:dyDescent="0.35">
      <c r="A1743">
        <v>1742</v>
      </c>
      <c r="B1743">
        <v>114</v>
      </c>
      <c r="C1743" s="21" t="s">
        <v>283</v>
      </c>
      <c r="D1743" s="11">
        <v>11.5</v>
      </c>
      <c r="E1743" s="12">
        <v>2.8</v>
      </c>
      <c r="F1743" s="7">
        <f t="shared" si="297"/>
        <v>4.1071428571428577</v>
      </c>
      <c r="G1743" s="8">
        <v>0</v>
      </c>
      <c r="H1743" s="9">
        <v>0</v>
      </c>
      <c r="I1743" s="9">
        <v>0</v>
      </c>
      <c r="J1743" s="9">
        <v>1</v>
      </c>
      <c r="K1743" s="9">
        <v>0</v>
      </c>
      <c r="L1743" s="8">
        <v>7113</v>
      </c>
      <c r="M1743" s="9">
        <v>12</v>
      </c>
      <c r="N1743" s="9">
        <f t="shared" si="298"/>
        <v>7100</v>
      </c>
      <c r="O1743" s="9">
        <f t="shared" si="300"/>
        <v>12</v>
      </c>
      <c r="P1743" s="7">
        <v>13.856999999999999</v>
      </c>
      <c r="Q1743" s="7">
        <v>5.8230000000000004</v>
      </c>
      <c r="R1743" s="9">
        <v>1</v>
      </c>
      <c r="S1743" s="9">
        <v>0</v>
      </c>
      <c r="T1743" s="9">
        <v>0</v>
      </c>
      <c r="U1743" s="9">
        <v>1</v>
      </c>
      <c r="V1743" s="9">
        <v>0</v>
      </c>
      <c r="W1743" s="25">
        <v>0</v>
      </c>
      <c r="X1743" s="9">
        <v>0</v>
      </c>
      <c r="Y1743" s="9">
        <v>0</v>
      </c>
      <c r="Z1743" s="25">
        <v>1</v>
      </c>
      <c r="AA1743" s="9">
        <v>0</v>
      </c>
      <c r="AB1743" s="25">
        <v>1</v>
      </c>
      <c r="AC1743" s="17">
        <v>1989</v>
      </c>
      <c r="AD1743" s="27">
        <f t="shared" si="301"/>
        <v>0.11499999999999999</v>
      </c>
      <c r="AE1743" s="27">
        <f t="shared" si="301"/>
        <v>0.11499999999999999</v>
      </c>
      <c r="AF1743" s="27">
        <f t="shared" si="295"/>
        <v>0.22599999999999998</v>
      </c>
      <c r="AG1743" s="34">
        <v>0.54400000000000004</v>
      </c>
      <c r="AH1743" s="33" t="s">
        <v>87</v>
      </c>
      <c r="AI1743" s="15" t="s">
        <v>87</v>
      </c>
      <c r="AJ1743">
        <v>1</v>
      </c>
      <c r="AK1743" s="31">
        <v>0</v>
      </c>
      <c r="AL1743" t="s">
        <v>87</v>
      </c>
      <c r="AM1743" s="31" t="s">
        <v>87</v>
      </c>
      <c r="AN1743">
        <v>0</v>
      </c>
      <c r="AO1743" s="15">
        <v>1</v>
      </c>
      <c r="AP1743" t="s">
        <v>87</v>
      </c>
      <c r="AQ1743" s="15" t="s">
        <v>87</v>
      </c>
      <c r="AR1743" s="15" t="s">
        <v>129</v>
      </c>
      <c r="AS1743">
        <v>1</v>
      </c>
      <c r="AT1743">
        <v>0</v>
      </c>
      <c r="AU1743">
        <v>0</v>
      </c>
      <c r="AV1743">
        <v>0</v>
      </c>
      <c r="AW1743">
        <v>0</v>
      </c>
      <c r="AX1743">
        <v>0</v>
      </c>
      <c r="AY1743" s="15">
        <v>0</v>
      </c>
      <c r="AZ1743">
        <v>1</v>
      </c>
      <c r="BA1743">
        <v>0</v>
      </c>
      <c r="BB1743" s="15">
        <v>0</v>
      </c>
      <c r="BC1743">
        <v>24669</v>
      </c>
      <c r="BD1743">
        <v>1269</v>
      </c>
      <c r="BE1743" s="21">
        <v>0.91900000000000004</v>
      </c>
      <c r="BF1743" s="21">
        <v>25.257000000000001</v>
      </c>
      <c r="BG1743">
        <v>0</v>
      </c>
      <c r="BH1743">
        <v>0</v>
      </c>
      <c r="BI1743">
        <v>0</v>
      </c>
      <c r="BJ1743">
        <v>0</v>
      </c>
      <c r="BK1743">
        <v>0</v>
      </c>
      <c r="BL1743">
        <v>1</v>
      </c>
      <c r="BM1743">
        <v>1</v>
      </c>
      <c r="BN1743">
        <v>0</v>
      </c>
      <c r="BO1743">
        <v>0</v>
      </c>
      <c r="BP1743" s="15">
        <v>0</v>
      </c>
      <c r="BQ1743">
        <v>1</v>
      </c>
      <c r="BR1743">
        <v>0</v>
      </c>
      <c r="BS1743">
        <v>0</v>
      </c>
      <c r="BT1743">
        <v>0</v>
      </c>
      <c r="BU1743">
        <v>0</v>
      </c>
      <c r="BV1743">
        <v>1</v>
      </c>
      <c r="BW1743">
        <v>1</v>
      </c>
      <c r="BX1743">
        <v>0</v>
      </c>
      <c r="BY1743">
        <v>0</v>
      </c>
      <c r="BZ1743">
        <v>0</v>
      </c>
      <c r="CA1743">
        <v>0</v>
      </c>
      <c r="CB1743">
        <v>0</v>
      </c>
      <c r="CC1743">
        <v>0</v>
      </c>
      <c r="CD1743">
        <v>0</v>
      </c>
      <c r="CE1743" s="15">
        <v>1</v>
      </c>
      <c r="CF1743">
        <v>3.0070000000000001</v>
      </c>
      <c r="CG1743">
        <v>261</v>
      </c>
      <c r="CH1743">
        <v>1</v>
      </c>
      <c r="CI1743">
        <v>0</v>
      </c>
      <c r="CJ1743">
        <v>22</v>
      </c>
      <c r="CK1743" s="28" t="s">
        <v>80</v>
      </c>
    </row>
    <row r="1744" spans="1:89" x14ac:dyDescent="0.35">
      <c r="A1744">
        <v>1743</v>
      </c>
      <c r="B1744">
        <v>115</v>
      </c>
      <c r="C1744" s="21" t="s">
        <v>284</v>
      </c>
      <c r="D1744" s="11">
        <v>7.2380529476360866</v>
      </c>
      <c r="E1744" s="12">
        <v>9.3250480824031381E-2</v>
      </c>
      <c r="F1744" s="7">
        <v>77.619470523639208</v>
      </c>
      <c r="G1744" s="8">
        <v>0</v>
      </c>
      <c r="H1744" s="9">
        <v>0</v>
      </c>
      <c r="I1744" s="9">
        <v>1</v>
      </c>
      <c r="J1744" s="9">
        <v>0</v>
      </c>
      <c r="K1744" s="9">
        <v>0</v>
      </c>
      <c r="L1744" s="8">
        <v>667341</v>
      </c>
      <c r="M1744" s="9">
        <v>13</v>
      </c>
      <c r="N1744" s="9">
        <f t="shared" si="298"/>
        <v>667327</v>
      </c>
      <c r="O1744" s="9">
        <f t="shared" si="300"/>
        <v>12</v>
      </c>
      <c r="P1744" s="7">
        <f t="shared" ref="P1744:P1755" si="302">BF1744-Q1744-6</f>
        <v>10.5</v>
      </c>
      <c r="Q1744" s="7">
        <v>22.6</v>
      </c>
      <c r="R1744" s="9">
        <v>0</v>
      </c>
      <c r="S1744" s="9">
        <v>1</v>
      </c>
      <c r="T1744" s="9">
        <v>1</v>
      </c>
      <c r="U1744" s="9">
        <v>0</v>
      </c>
      <c r="V1744" s="9">
        <v>0</v>
      </c>
      <c r="W1744" s="25">
        <v>0</v>
      </c>
      <c r="X1744" s="9">
        <v>0</v>
      </c>
      <c r="Y1744" s="9">
        <v>0</v>
      </c>
      <c r="Z1744" s="25">
        <v>1</v>
      </c>
      <c r="AA1744" s="9">
        <v>0</v>
      </c>
      <c r="AB1744" s="25">
        <v>1</v>
      </c>
      <c r="AC1744" s="17">
        <v>1990</v>
      </c>
      <c r="AD1744" s="27">
        <v>0</v>
      </c>
      <c r="AE1744" s="27">
        <v>0</v>
      </c>
      <c r="AF1744" s="27">
        <v>0.59</v>
      </c>
      <c r="AG1744" s="34">
        <v>0.41</v>
      </c>
      <c r="AH1744" s="33">
        <v>1</v>
      </c>
      <c r="AI1744" s="15">
        <v>0</v>
      </c>
      <c r="AJ1744">
        <v>0.68400000000000005</v>
      </c>
      <c r="AK1744" s="31">
        <f t="shared" ref="AK1744:AK1755" si="303">1-AJ1744</f>
        <v>0.31599999999999995</v>
      </c>
      <c r="AL1744" t="s">
        <v>87</v>
      </c>
      <c r="AM1744" s="31" t="s">
        <v>87</v>
      </c>
      <c r="AN1744">
        <v>0</v>
      </c>
      <c r="AO1744" s="15">
        <v>1</v>
      </c>
      <c r="AP1744" t="s">
        <v>87</v>
      </c>
      <c r="AQ1744" s="15" t="s">
        <v>87</v>
      </c>
      <c r="AR1744" s="15" t="s">
        <v>129</v>
      </c>
      <c r="AS1744">
        <v>1</v>
      </c>
      <c r="AT1744">
        <v>0</v>
      </c>
      <c r="AU1744">
        <v>0</v>
      </c>
      <c r="AV1744">
        <v>0</v>
      </c>
      <c r="AW1744">
        <v>0</v>
      </c>
      <c r="AX1744">
        <v>0</v>
      </c>
      <c r="AY1744" s="15">
        <v>0</v>
      </c>
      <c r="AZ1744">
        <v>1</v>
      </c>
      <c r="BA1744">
        <v>0</v>
      </c>
      <c r="BB1744" s="15">
        <v>0</v>
      </c>
      <c r="BC1744">
        <v>24883</v>
      </c>
      <c r="BD1744">
        <v>1325</v>
      </c>
      <c r="BE1744" s="21">
        <v>0.92100000000000004</v>
      </c>
      <c r="BF1744" s="21">
        <v>39.1</v>
      </c>
      <c r="BG1744">
        <v>1</v>
      </c>
      <c r="BH1744">
        <v>0</v>
      </c>
      <c r="BI1744">
        <v>0</v>
      </c>
      <c r="BJ1744">
        <v>0</v>
      </c>
      <c r="BK1744">
        <v>0</v>
      </c>
      <c r="BL1744" s="15">
        <v>0</v>
      </c>
      <c r="BM1744">
        <v>0</v>
      </c>
      <c r="BN1744">
        <v>1</v>
      </c>
      <c r="BO1744">
        <v>0</v>
      </c>
      <c r="BP1744" s="15">
        <v>0</v>
      </c>
      <c r="BQ1744">
        <v>0</v>
      </c>
      <c r="BR1744">
        <v>0</v>
      </c>
      <c r="BS1744" s="15">
        <v>0</v>
      </c>
      <c r="BT1744">
        <v>0</v>
      </c>
      <c r="BU1744">
        <v>0</v>
      </c>
      <c r="BV1744">
        <v>1</v>
      </c>
      <c r="BW1744">
        <v>1</v>
      </c>
      <c r="BX1744">
        <v>1</v>
      </c>
      <c r="BY1744">
        <v>0</v>
      </c>
      <c r="BZ1744">
        <v>1</v>
      </c>
      <c r="CA1744">
        <v>1</v>
      </c>
      <c r="CB1744">
        <v>0</v>
      </c>
      <c r="CC1744">
        <v>0</v>
      </c>
      <c r="CD1744">
        <v>0</v>
      </c>
      <c r="CE1744" s="15">
        <v>0</v>
      </c>
      <c r="CF1744">
        <v>2.4889999999999999</v>
      </c>
      <c r="CG1744">
        <v>423</v>
      </c>
      <c r="CH1744">
        <v>1</v>
      </c>
      <c r="CI1744">
        <v>0</v>
      </c>
      <c r="CJ1744">
        <v>20</v>
      </c>
      <c r="CK1744" s="28" t="s">
        <v>80</v>
      </c>
    </row>
    <row r="1745" spans="1:89" x14ac:dyDescent="0.35">
      <c r="A1745">
        <v>1744</v>
      </c>
      <c r="B1745">
        <v>115</v>
      </c>
      <c r="C1745" s="21" t="s">
        <v>284</v>
      </c>
      <c r="D1745" s="11">
        <v>5.5250146915888587</v>
      </c>
      <c r="E1745" s="12">
        <v>4.2550409149834219E-2</v>
      </c>
      <c r="F1745" s="7">
        <v>129.84633525222841</v>
      </c>
      <c r="G1745" s="8">
        <v>0</v>
      </c>
      <c r="H1745" s="9">
        <v>0</v>
      </c>
      <c r="I1745" s="9">
        <v>1</v>
      </c>
      <c r="J1745" s="9">
        <v>0</v>
      </c>
      <c r="K1745" s="9">
        <v>0</v>
      </c>
      <c r="L1745" s="8">
        <v>667341</v>
      </c>
      <c r="M1745" s="9">
        <v>13</v>
      </c>
      <c r="N1745" s="9">
        <f t="shared" si="298"/>
        <v>667327</v>
      </c>
      <c r="O1745" s="9">
        <f t="shared" si="300"/>
        <v>12</v>
      </c>
      <c r="P1745" s="7">
        <f t="shared" si="302"/>
        <v>10.5</v>
      </c>
      <c r="Q1745" s="7">
        <v>22.6</v>
      </c>
      <c r="R1745" s="9">
        <v>0</v>
      </c>
      <c r="S1745" s="9">
        <v>1</v>
      </c>
      <c r="T1745" s="9">
        <v>1</v>
      </c>
      <c r="U1745" s="9">
        <v>0</v>
      </c>
      <c r="V1745" s="9">
        <v>0</v>
      </c>
      <c r="W1745" s="25">
        <v>0</v>
      </c>
      <c r="X1745" s="9">
        <v>0</v>
      </c>
      <c r="Y1745" s="9">
        <v>0</v>
      </c>
      <c r="Z1745" s="25">
        <v>1</v>
      </c>
      <c r="AA1745" s="9">
        <v>0</v>
      </c>
      <c r="AB1745" s="25">
        <v>1</v>
      </c>
      <c r="AC1745" s="17">
        <v>1990</v>
      </c>
      <c r="AD1745" s="27">
        <v>0</v>
      </c>
      <c r="AE1745" s="27">
        <v>0</v>
      </c>
      <c r="AF1745" s="27">
        <v>0.59</v>
      </c>
      <c r="AG1745" s="34">
        <v>0.41</v>
      </c>
      <c r="AH1745" s="33">
        <v>1</v>
      </c>
      <c r="AI1745" s="15">
        <v>0</v>
      </c>
      <c r="AJ1745">
        <v>0.68400000000000005</v>
      </c>
      <c r="AK1745" s="31">
        <f t="shared" si="303"/>
        <v>0.31599999999999995</v>
      </c>
      <c r="AL1745" t="s">
        <v>87</v>
      </c>
      <c r="AM1745" s="31" t="s">
        <v>87</v>
      </c>
      <c r="AN1745">
        <v>0</v>
      </c>
      <c r="AO1745" s="15">
        <v>1</v>
      </c>
      <c r="AP1745" t="s">
        <v>87</v>
      </c>
      <c r="AQ1745" s="15" t="s">
        <v>87</v>
      </c>
      <c r="AR1745" s="15" t="s">
        <v>129</v>
      </c>
      <c r="AS1745">
        <v>1</v>
      </c>
      <c r="AT1745">
        <v>0</v>
      </c>
      <c r="AU1745">
        <v>0</v>
      </c>
      <c r="AV1745">
        <v>0</v>
      </c>
      <c r="AW1745">
        <v>0</v>
      </c>
      <c r="AX1745">
        <v>0</v>
      </c>
      <c r="AY1745" s="15">
        <v>0</v>
      </c>
      <c r="AZ1745">
        <v>1</v>
      </c>
      <c r="BA1745">
        <v>0</v>
      </c>
      <c r="BB1745" s="15">
        <v>0</v>
      </c>
      <c r="BC1745">
        <v>24883</v>
      </c>
      <c r="BD1745">
        <v>1325</v>
      </c>
      <c r="BE1745" s="21">
        <v>0.92100000000000004</v>
      </c>
      <c r="BF1745" s="21">
        <v>39.1</v>
      </c>
      <c r="BG1745">
        <v>1</v>
      </c>
      <c r="BH1745">
        <v>0</v>
      </c>
      <c r="BI1745">
        <v>0</v>
      </c>
      <c r="BJ1745">
        <v>0</v>
      </c>
      <c r="BK1745">
        <v>0</v>
      </c>
      <c r="BL1745" s="15">
        <v>0</v>
      </c>
      <c r="BM1745">
        <v>0</v>
      </c>
      <c r="BN1745">
        <v>1</v>
      </c>
      <c r="BO1745">
        <v>0</v>
      </c>
      <c r="BP1745" s="15">
        <v>0</v>
      </c>
      <c r="BQ1745">
        <v>0</v>
      </c>
      <c r="BR1745">
        <v>0</v>
      </c>
      <c r="BS1745" s="15">
        <v>0</v>
      </c>
      <c r="BT1745">
        <v>0</v>
      </c>
      <c r="BU1745">
        <v>0</v>
      </c>
      <c r="BV1745">
        <v>1</v>
      </c>
      <c r="BW1745">
        <v>1</v>
      </c>
      <c r="BX1745">
        <v>1</v>
      </c>
      <c r="BY1745">
        <v>0</v>
      </c>
      <c r="BZ1745">
        <v>1</v>
      </c>
      <c r="CA1745">
        <v>1</v>
      </c>
      <c r="CB1745">
        <v>0</v>
      </c>
      <c r="CC1745">
        <v>0</v>
      </c>
      <c r="CD1745">
        <v>0</v>
      </c>
      <c r="CE1745" s="15">
        <v>0</v>
      </c>
      <c r="CF1745">
        <v>2.4889999999999999</v>
      </c>
      <c r="CG1745">
        <v>423</v>
      </c>
      <c r="CH1745">
        <v>1</v>
      </c>
      <c r="CI1745">
        <v>0</v>
      </c>
      <c r="CJ1745">
        <v>20</v>
      </c>
      <c r="CK1745" s="28" t="s">
        <v>80</v>
      </c>
    </row>
    <row r="1746" spans="1:89" x14ac:dyDescent="0.35">
      <c r="A1746">
        <v>1745</v>
      </c>
      <c r="B1746">
        <v>115</v>
      </c>
      <c r="C1746" s="21" t="s">
        <v>284</v>
      </c>
      <c r="D1746" s="11">
        <v>6.7522291599108941</v>
      </c>
      <c r="E1746" s="12">
        <v>2.4043294855835791E-2</v>
      </c>
      <c r="F1746" s="7">
        <v>280.83626642677018</v>
      </c>
      <c r="G1746" s="8">
        <v>0</v>
      </c>
      <c r="H1746" s="9">
        <v>0</v>
      </c>
      <c r="I1746" s="9">
        <v>1</v>
      </c>
      <c r="J1746" s="9">
        <v>0</v>
      </c>
      <c r="K1746" s="9">
        <v>0</v>
      </c>
      <c r="L1746" s="8">
        <v>667341</v>
      </c>
      <c r="M1746" s="9">
        <v>13</v>
      </c>
      <c r="N1746" s="9">
        <f t="shared" si="298"/>
        <v>667327</v>
      </c>
      <c r="O1746" s="9">
        <f t="shared" si="300"/>
        <v>12</v>
      </c>
      <c r="P1746" s="7">
        <f t="shared" si="302"/>
        <v>10.5</v>
      </c>
      <c r="Q1746" s="7">
        <v>22.6</v>
      </c>
      <c r="R1746" s="9">
        <v>0</v>
      </c>
      <c r="S1746" s="9">
        <v>1</v>
      </c>
      <c r="T1746" s="9">
        <v>1</v>
      </c>
      <c r="U1746" s="9">
        <v>0</v>
      </c>
      <c r="V1746" s="9">
        <v>0</v>
      </c>
      <c r="W1746" s="25">
        <v>0</v>
      </c>
      <c r="X1746" s="9">
        <v>0</v>
      </c>
      <c r="Y1746" s="9">
        <v>0</v>
      </c>
      <c r="Z1746" s="25">
        <v>1</v>
      </c>
      <c r="AA1746" s="9">
        <v>0</v>
      </c>
      <c r="AB1746" s="25">
        <v>1</v>
      </c>
      <c r="AC1746" s="17">
        <v>1990</v>
      </c>
      <c r="AD1746" s="27">
        <v>0</v>
      </c>
      <c r="AE1746" s="27">
        <v>0</v>
      </c>
      <c r="AF1746" s="27">
        <v>0.59</v>
      </c>
      <c r="AG1746" s="34">
        <v>0.41</v>
      </c>
      <c r="AH1746" s="33">
        <v>1</v>
      </c>
      <c r="AI1746" s="15">
        <v>0</v>
      </c>
      <c r="AJ1746">
        <v>0.68400000000000005</v>
      </c>
      <c r="AK1746" s="31">
        <f t="shared" si="303"/>
        <v>0.31599999999999995</v>
      </c>
      <c r="AL1746" t="s">
        <v>87</v>
      </c>
      <c r="AM1746" s="31" t="s">
        <v>87</v>
      </c>
      <c r="AN1746">
        <v>0</v>
      </c>
      <c r="AO1746" s="15">
        <v>1</v>
      </c>
      <c r="AP1746" t="s">
        <v>87</v>
      </c>
      <c r="AQ1746" s="15" t="s">
        <v>87</v>
      </c>
      <c r="AR1746" s="15" t="s">
        <v>129</v>
      </c>
      <c r="AS1746">
        <v>1</v>
      </c>
      <c r="AT1746">
        <v>0</v>
      </c>
      <c r="AU1746">
        <v>0</v>
      </c>
      <c r="AV1746">
        <v>0</v>
      </c>
      <c r="AW1746">
        <v>0</v>
      </c>
      <c r="AX1746">
        <v>0</v>
      </c>
      <c r="AY1746" s="15">
        <v>0</v>
      </c>
      <c r="AZ1746">
        <v>1</v>
      </c>
      <c r="BA1746">
        <v>0</v>
      </c>
      <c r="BB1746" s="15">
        <v>0</v>
      </c>
      <c r="BC1746">
        <v>24883</v>
      </c>
      <c r="BD1746">
        <v>1325</v>
      </c>
      <c r="BE1746" s="21">
        <v>0.92100000000000004</v>
      </c>
      <c r="BF1746" s="21">
        <v>39.1</v>
      </c>
      <c r="BG1746">
        <v>1</v>
      </c>
      <c r="BH1746">
        <v>0</v>
      </c>
      <c r="BI1746">
        <v>0</v>
      </c>
      <c r="BJ1746">
        <v>0</v>
      </c>
      <c r="BK1746">
        <v>0</v>
      </c>
      <c r="BL1746" s="15">
        <v>0</v>
      </c>
      <c r="BM1746">
        <v>0</v>
      </c>
      <c r="BN1746">
        <v>1</v>
      </c>
      <c r="BO1746">
        <v>0</v>
      </c>
      <c r="BP1746" s="15">
        <v>0</v>
      </c>
      <c r="BQ1746">
        <v>0</v>
      </c>
      <c r="BR1746">
        <v>0</v>
      </c>
      <c r="BS1746" s="15">
        <v>0</v>
      </c>
      <c r="BT1746">
        <v>0</v>
      </c>
      <c r="BU1746">
        <v>0</v>
      </c>
      <c r="BV1746">
        <v>1</v>
      </c>
      <c r="BW1746">
        <v>1</v>
      </c>
      <c r="BX1746">
        <v>1</v>
      </c>
      <c r="BY1746">
        <v>0</v>
      </c>
      <c r="BZ1746">
        <v>1</v>
      </c>
      <c r="CA1746">
        <v>1</v>
      </c>
      <c r="CB1746">
        <v>0</v>
      </c>
      <c r="CC1746">
        <v>0</v>
      </c>
      <c r="CD1746">
        <v>0</v>
      </c>
      <c r="CE1746" s="15">
        <v>0</v>
      </c>
      <c r="CF1746">
        <v>2.4889999999999999</v>
      </c>
      <c r="CG1746">
        <v>423</v>
      </c>
      <c r="CH1746">
        <v>1</v>
      </c>
      <c r="CI1746">
        <v>0</v>
      </c>
      <c r="CJ1746">
        <v>20</v>
      </c>
      <c r="CK1746" s="28" t="s">
        <v>80</v>
      </c>
    </row>
    <row r="1747" spans="1:89" x14ac:dyDescent="0.35">
      <c r="A1747">
        <v>1746</v>
      </c>
      <c r="B1747">
        <v>115</v>
      </c>
      <c r="C1747" s="21" t="s">
        <v>284</v>
      </c>
      <c r="D1747" s="11">
        <v>6.3788965157105082</v>
      </c>
      <c r="E1747" s="12">
        <v>2.4324442800848441E-2</v>
      </c>
      <c r="F1747" s="7">
        <v>262.24224611994038</v>
      </c>
      <c r="G1747" s="8">
        <v>0</v>
      </c>
      <c r="H1747" s="9">
        <v>0</v>
      </c>
      <c r="I1747" s="9">
        <v>1</v>
      </c>
      <c r="J1747" s="9">
        <v>0</v>
      </c>
      <c r="K1747" s="9">
        <v>0</v>
      </c>
      <c r="L1747" s="8">
        <v>667341</v>
      </c>
      <c r="M1747" s="9">
        <v>13</v>
      </c>
      <c r="N1747" s="9">
        <f t="shared" si="298"/>
        <v>667327</v>
      </c>
      <c r="O1747" s="9">
        <f t="shared" si="300"/>
        <v>12</v>
      </c>
      <c r="P1747" s="7">
        <f t="shared" si="302"/>
        <v>12.100000000000001</v>
      </c>
      <c r="Q1747" s="7">
        <v>22.6</v>
      </c>
      <c r="R1747" s="9">
        <v>0</v>
      </c>
      <c r="S1747" s="9">
        <v>1</v>
      </c>
      <c r="T1747" s="9">
        <v>1</v>
      </c>
      <c r="U1747" s="9">
        <v>0</v>
      </c>
      <c r="V1747" s="9">
        <v>0</v>
      </c>
      <c r="W1747" s="25">
        <v>0</v>
      </c>
      <c r="X1747" s="9">
        <v>0</v>
      </c>
      <c r="Y1747" s="9">
        <v>0</v>
      </c>
      <c r="Z1747" s="25">
        <v>1</v>
      </c>
      <c r="AA1747" s="9">
        <v>0</v>
      </c>
      <c r="AB1747" s="25">
        <v>1</v>
      </c>
      <c r="AC1747" s="17">
        <v>1990</v>
      </c>
      <c r="AD1747" s="27">
        <v>0</v>
      </c>
      <c r="AE1747" s="27">
        <v>0</v>
      </c>
      <c r="AF1747" s="27">
        <v>0.6</v>
      </c>
      <c r="AG1747" s="34">
        <v>0.4</v>
      </c>
      <c r="AH1747" s="33">
        <v>1</v>
      </c>
      <c r="AI1747" s="15">
        <v>0</v>
      </c>
      <c r="AJ1747">
        <v>0.68400000000000005</v>
      </c>
      <c r="AK1747" s="31">
        <f t="shared" si="303"/>
        <v>0.31599999999999995</v>
      </c>
      <c r="AL1747" t="s">
        <v>87</v>
      </c>
      <c r="AM1747" s="31" t="s">
        <v>87</v>
      </c>
      <c r="AN1747">
        <v>0</v>
      </c>
      <c r="AO1747" s="15">
        <v>1</v>
      </c>
      <c r="AP1747" t="s">
        <v>87</v>
      </c>
      <c r="AQ1747" s="15" t="s">
        <v>87</v>
      </c>
      <c r="AR1747" s="15" t="s">
        <v>129</v>
      </c>
      <c r="AS1747">
        <v>1</v>
      </c>
      <c r="AT1747">
        <v>0</v>
      </c>
      <c r="AU1747">
        <v>0</v>
      </c>
      <c r="AV1747">
        <v>0</v>
      </c>
      <c r="AW1747">
        <v>0</v>
      </c>
      <c r="AX1747">
        <v>0</v>
      </c>
      <c r="AY1747" s="15">
        <v>0</v>
      </c>
      <c r="AZ1747">
        <v>1</v>
      </c>
      <c r="BA1747">
        <v>0</v>
      </c>
      <c r="BB1747" s="15">
        <v>0</v>
      </c>
      <c r="BC1747">
        <v>24883</v>
      </c>
      <c r="BD1747">
        <v>1325</v>
      </c>
      <c r="BE1747" s="21">
        <v>0.92100000000000004</v>
      </c>
      <c r="BF1747" s="21">
        <v>40.700000000000003</v>
      </c>
      <c r="BG1747">
        <v>1</v>
      </c>
      <c r="BH1747">
        <v>0</v>
      </c>
      <c r="BI1747">
        <v>0</v>
      </c>
      <c r="BJ1747">
        <v>0</v>
      </c>
      <c r="BK1747">
        <v>0</v>
      </c>
      <c r="BL1747" s="15">
        <v>0</v>
      </c>
      <c r="BM1747">
        <v>0</v>
      </c>
      <c r="BN1747">
        <v>1</v>
      </c>
      <c r="BO1747">
        <v>0</v>
      </c>
      <c r="BP1747" s="15">
        <v>0</v>
      </c>
      <c r="BQ1747">
        <v>0</v>
      </c>
      <c r="BR1747">
        <v>0</v>
      </c>
      <c r="BS1747" s="15">
        <v>0</v>
      </c>
      <c r="BT1747">
        <v>0</v>
      </c>
      <c r="BU1747">
        <v>0</v>
      </c>
      <c r="BV1747">
        <v>1</v>
      </c>
      <c r="BW1747">
        <v>1</v>
      </c>
      <c r="BX1747">
        <v>1</v>
      </c>
      <c r="BY1747">
        <v>0</v>
      </c>
      <c r="BZ1747">
        <v>1</v>
      </c>
      <c r="CA1747">
        <v>1</v>
      </c>
      <c r="CB1747">
        <v>0</v>
      </c>
      <c r="CC1747">
        <v>0</v>
      </c>
      <c r="CD1747">
        <v>0</v>
      </c>
      <c r="CE1747" s="15">
        <v>0</v>
      </c>
      <c r="CF1747">
        <v>2.4889999999999999</v>
      </c>
      <c r="CG1747">
        <v>423</v>
      </c>
      <c r="CH1747">
        <v>1</v>
      </c>
      <c r="CI1747">
        <v>0</v>
      </c>
      <c r="CJ1747">
        <v>20</v>
      </c>
      <c r="CK1747" s="28" t="s">
        <v>80</v>
      </c>
    </row>
    <row r="1748" spans="1:89" x14ac:dyDescent="0.35">
      <c r="A1748">
        <v>1747</v>
      </c>
      <c r="B1748">
        <v>115</v>
      </c>
      <c r="C1748" s="21" t="s">
        <v>284</v>
      </c>
      <c r="D1748" s="11">
        <v>5.3565375285273831</v>
      </c>
      <c r="E1748" s="12">
        <v>0.2372894989381247</v>
      </c>
      <c r="F1748" s="7">
        <v>22.573849885890429</v>
      </c>
      <c r="G1748" s="8">
        <v>0</v>
      </c>
      <c r="H1748" s="9">
        <v>0</v>
      </c>
      <c r="I1748" s="9">
        <v>1</v>
      </c>
      <c r="J1748" s="9">
        <v>0</v>
      </c>
      <c r="K1748" s="9">
        <v>0</v>
      </c>
      <c r="L1748" s="8">
        <v>129901</v>
      </c>
      <c r="M1748" s="9">
        <v>13</v>
      </c>
      <c r="N1748" s="9">
        <f t="shared" si="298"/>
        <v>129887</v>
      </c>
      <c r="O1748" s="9">
        <f t="shared" si="300"/>
        <v>12</v>
      </c>
      <c r="P1748" s="7">
        <f t="shared" si="302"/>
        <v>12.100000000000001</v>
      </c>
      <c r="Q1748" s="7">
        <v>22.6</v>
      </c>
      <c r="R1748" s="9">
        <v>0</v>
      </c>
      <c r="S1748" s="9">
        <v>1</v>
      </c>
      <c r="T1748" s="9">
        <v>1</v>
      </c>
      <c r="U1748" s="9">
        <v>0</v>
      </c>
      <c r="V1748" s="9">
        <v>0</v>
      </c>
      <c r="W1748" s="25">
        <v>0</v>
      </c>
      <c r="X1748" s="9">
        <v>0</v>
      </c>
      <c r="Y1748" s="9">
        <v>0</v>
      </c>
      <c r="Z1748" s="25">
        <v>1</v>
      </c>
      <c r="AA1748" s="9">
        <v>0</v>
      </c>
      <c r="AB1748" s="25">
        <v>1</v>
      </c>
      <c r="AC1748" s="17">
        <v>1990</v>
      </c>
      <c r="AD1748" s="27">
        <v>0</v>
      </c>
      <c r="AE1748" s="27">
        <v>0</v>
      </c>
      <c r="AF1748" s="27">
        <v>0.6</v>
      </c>
      <c r="AG1748" s="34">
        <v>0.4</v>
      </c>
      <c r="AH1748" s="33">
        <v>1</v>
      </c>
      <c r="AI1748" s="15">
        <v>0</v>
      </c>
      <c r="AJ1748">
        <v>0.73499999999999999</v>
      </c>
      <c r="AK1748" s="31">
        <f t="shared" si="303"/>
        <v>0.26500000000000001</v>
      </c>
      <c r="AL1748" t="s">
        <v>87</v>
      </c>
      <c r="AM1748" s="31" t="s">
        <v>87</v>
      </c>
      <c r="AN1748">
        <v>0</v>
      </c>
      <c r="AO1748" s="15">
        <v>1</v>
      </c>
      <c r="AP1748" t="s">
        <v>87</v>
      </c>
      <c r="AQ1748" s="15" t="s">
        <v>87</v>
      </c>
      <c r="AR1748" s="15" t="s">
        <v>129</v>
      </c>
      <c r="AS1748">
        <v>1</v>
      </c>
      <c r="AT1748">
        <v>0</v>
      </c>
      <c r="AU1748">
        <v>0</v>
      </c>
      <c r="AV1748">
        <v>0</v>
      </c>
      <c r="AW1748">
        <v>0</v>
      </c>
      <c r="AX1748">
        <v>0</v>
      </c>
      <c r="AY1748" s="15">
        <v>0</v>
      </c>
      <c r="AZ1748">
        <v>1</v>
      </c>
      <c r="BA1748">
        <v>0</v>
      </c>
      <c r="BB1748" s="15">
        <v>0</v>
      </c>
      <c r="BC1748">
        <v>24883</v>
      </c>
      <c r="BD1748">
        <v>1325</v>
      </c>
      <c r="BE1748" s="21">
        <v>0.92100000000000004</v>
      </c>
      <c r="BF1748" s="21">
        <v>40.700000000000003</v>
      </c>
      <c r="BG1748">
        <v>1</v>
      </c>
      <c r="BH1748">
        <v>0</v>
      </c>
      <c r="BI1748">
        <v>0</v>
      </c>
      <c r="BJ1748">
        <v>0</v>
      </c>
      <c r="BK1748">
        <v>0</v>
      </c>
      <c r="BL1748" s="15">
        <v>0</v>
      </c>
      <c r="BM1748">
        <v>0</v>
      </c>
      <c r="BN1748">
        <v>1</v>
      </c>
      <c r="BO1748">
        <v>0</v>
      </c>
      <c r="BP1748" s="15">
        <v>0</v>
      </c>
      <c r="BQ1748">
        <v>0</v>
      </c>
      <c r="BR1748">
        <v>0</v>
      </c>
      <c r="BS1748" s="15">
        <v>0</v>
      </c>
      <c r="BT1748">
        <v>0</v>
      </c>
      <c r="BU1748">
        <v>0</v>
      </c>
      <c r="BV1748">
        <v>1</v>
      </c>
      <c r="BW1748">
        <v>1</v>
      </c>
      <c r="BX1748">
        <v>1</v>
      </c>
      <c r="BY1748">
        <v>0</v>
      </c>
      <c r="BZ1748">
        <v>1</v>
      </c>
      <c r="CA1748">
        <v>1</v>
      </c>
      <c r="CB1748">
        <v>0</v>
      </c>
      <c r="CC1748">
        <v>0</v>
      </c>
      <c r="CD1748">
        <v>0</v>
      </c>
      <c r="CE1748" s="15">
        <v>0</v>
      </c>
      <c r="CF1748">
        <v>2.4889999999999999</v>
      </c>
      <c r="CG1748">
        <v>423</v>
      </c>
      <c r="CH1748">
        <v>1</v>
      </c>
      <c r="CI1748">
        <v>0</v>
      </c>
      <c r="CJ1748">
        <v>20</v>
      </c>
      <c r="CK1748" s="28" t="s">
        <v>80</v>
      </c>
    </row>
    <row r="1749" spans="1:89" x14ac:dyDescent="0.35">
      <c r="A1749">
        <v>1748</v>
      </c>
      <c r="B1749">
        <v>115</v>
      </c>
      <c r="C1749" s="21" t="s">
        <v>284</v>
      </c>
      <c r="D1749" s="11">
        <v>4.4447802172789874</v>
      </c>
      <c r="E1749" s="12">
        <v>0.13165308430749451</v>
      </c>
      <c r="F1749" s="7">
        <v>33.76130715553591</v>
      </c>
      <c r="G1749" s="8">
        <v>0</v>
      </c>
      <c r="H1749" s="9">
        <v>0</v>
      </c>
      <c r="I1749" s="9">
        <v>1</v>
      </c>
      <c r="J1749" s="9">
        <v>0</v>
      </c>
      <c r="K1749" s="9">
        <v>0</v>
      </c>
      <c r="L1749" s="8">
        <v>129901</v>
      </c>
      <c r="M1749" s="9">
        <v>13</v>
      </c>
      <c r="N1749" s="9">
        <f t="shared" si="298"/>
        <v>129887</v>
      </c>
      <c r="O1749" s="9">
        <f t="shared" si="300"/>
        <v>12</v>
      </c>
      <c r="P1749" s="7">
        <f t="shared" si="302"/>
        <v>12.100000000000001</v>
      </c>
      <c r="Q1749" s="7">
        <v>22.6</v>
      </c>
      <c r="R1749" s="9">
        <v>0</v>
      </c>
      <c r="S1749" s="9">
        <v>1</v>
      </c>
      <c r="T1749" s="9">
        <v>1</v>
      </c>
      <c r="U1749" s="9">
        <v>0</v>
      </c>
      <c r="V1749" s="9">
        <v>0</v>
      </c>
      <c r="W1749" s="25">
        <v>0</v>
      </c>
      <c r="X1749" s="9">
        <v>0</v>
      </c>
      <c r="Y1749" s="9">
        <v>0</v>
      </c>
      <c r="Z1749" s="25">
        <v>1</v>
      </c>
      <c r="AA1749" s="9">
        <v>0</v>
      </c>
      <c r="AB1749" s="25">
        <v>1</v>
      </c>
      <c r="AC1749" s="17">
        <v>1990</v>
      </c>
      <c r="AD1749" s="27">
        <v>0</v>
      </c>
      <c r="AE1749" s="27">
        <v>0</v>
      </c>
      <c r="AF1749" s="27">
        <v>0.6</v>
      </c>
      <c r="AG1749" s="34">
        <v>0.4</v>
      </c>
      <c r="AH1749" s="33">
        <v>1</v>
      </c>
      <c r="AI1749" s="15">
        <v>0</v>
      </c>
      <c r="AJ1749">
        <v>0.73499999999999999</v>
      </c>
      <c r="AK1749" s="31">
        <f t="shared" si="303"/>
        <v>0.26500000000000001</v>
      </c>
      <c r="AL1749" t="s">
        <v>87</v>
      </c>
      <c r="AM1749" s="31" t="s">
        <v>87</v>
      </c>
      <c r="AN1749">
        <v>0</v>
      </c>
      <c r="AO1749" s="15">
        <v>1</v>
      </c>
      <c r="AP1749" t="s">
        <v>87</v>
      </c>
      <c r="AQ1749" s="15" t="s">
        <v>87</v>
      </c>
      <c r="AR1749" s="15" t="s">
        <v>129</v>
      </c>
      <c r="AS1749">
        <v>1</v>
      </c>
      <c r="AT1749">
        <v>0</v>
      </c>
      <c r="AU1749">
        <v>0</v>
      </c>
      <c r="AV1749">
        <v>0</v>
      </c>
      <c r="AW1749">
        <v>0</v>
      </c>
      <c r="AX1749">
        <v>0</v>
      </c>
      <c r="AY1749" s="15">
        <v>0</v>
      </c>
      <c r="AZ1749">
        <v>1</v>
      </c>
      <c r="BA1749">
        <v>0</v>
      </c>
      <c r="BB1749" s="15">
        <v>0</v>
      </c>
      <c r="BC1749">
        <v>24883</v>
      </c>
      <c r="BD1749">
        <v>1325</v>
      </c>
      <c r="BE1749" s="21">
        <v>0.92100000000000004</v>
      </c>
      <c r="BF1749" s="21">
        <v>40.700000000000003</v>
      </c>
      <c r="BG1749">
        <v>1</v>
      </c>
      <c r="BH1749">
        <v>0</v>
      </c>
      <c r="BI1749">
        <v>0</v>
      </c>
      <c r="BJ1749">
        <v>0</v>
      </c>
      <c r="BK1749">
        <v>0</v>
      </c>
      <c r="BL1749" s="15">
        <v>0</v>
      </c>
      <c r="BM1749">
        <v>0</v>
      </c>
      <c r="BN1749">
        <v>1</v>
      </c>
      <c r="BO1749">
        <v>0</v>
      </c>
      <c r="BP1749" s="15">
        <v>0</v>
      </c>
      <c r="BQ1749">
        <v>0</v>
      </c>
      <c r="BR1749">
        <v>0</v>
      </c>
      <c r="BS1749" s="15">
        <v>0</v>
      </c>
      <c r="BT1749">
        <v>0</v>
      </c>
      <c r="BU1749">
        <v>0</v>
      </c>
      <c r="BV1749">
        <v>1</v>
      </c>
      <c r="BW1749">
        <v>1</v>
      </c>
      <c r="BX1749">
        <v>1</v>
      </c>
      <c r="BY1749">
        <v>0</v>
      </c>
      <c r="BZ1749">
        <v>1</v>
      </c>
      <c r="CA1749">
        <v>1</v>
      </c>
      <c r="CB1749">
        <v>0</v>
      </c>
      <c r="CC1749">
        <v>0</v>
      </c>
      <c r="CD1749">
        <v>0</v>
      </c>
      <c r="CE1749" s="15">
        <v>0</v>
      </c>
      <c r="CF1749">
        <v>2.4889999999999999</v>
      </c>
      <c r="CG1749">
        <v>423</v>
      </c>
      <c r="CH1749">
        <v>1</v>
      </c>
      <c r="CI1749">
        <v>0</v>
      </c>
      <c r="CJ1749">
        <v>20</v>
      </c>
      <c r="CK1749" s="28" t="s">
        <v>80</v>
      </c>
    </row>
    <row r="1750" spans="1:89" x14ac:dyDescent="0.35">
      <c r="A1750">
        <v>1749</v>
      </c>
      <c r="B1750">
        <v>115</v>
      </c>
      <c r="C1750" s="21" t="s">
        <v>284</v>
      </c>
      <c r="D1750" s="11">
        <v>5.6418018551802618</v>
      </c>
      <c r="E1750" s="12">
        <v>0.1140019444480362</v>
      </c>
      <c r="F1750" s="7">
        <v>49.488645851579129</v>
      </c>
      <c r="G1750" s="8">
        <v>0</v>
      </c>
      <c r="H1750" s="9">
        <v>0</v>
      </c>
      <c r="I1750" s="9">
        <v>1</v>
      </c>
      <c r="J1750" s="9">
        <v>0</v>
      </c>
      <c r="K1750" s="9">
        <v>0</v>
      </c>
      <c r="L1750" s="8">
        <v>129901</v>
      </c>
      <c r="M1750" s="9">
        <v>13</v>
      </c>
      <c r="N1750" s="9">
        <f t="shared" si="298"/>
        <v>129887</v>
      </c>
      <c r="O1750" s="9">
        <f t="shared" si="300"/>
        <v>12</v>
      </c>
      <c r="P1750" s="7">
        <f t="shared" si="302"/>
        <v>12.100000000000001</v>
      </c>
      <c r="Q1750" s="7">
        <v>22.6</v>
      </c>
      <c r="R1750" s="9">
        <v>0</v>
      </c>
      <c r="S1750" s="9">
        <v>1</v>
      </c>
      <c r="T1750" s="9">
        <v>1</v>
      </c>
      <c r="U1750" s="9">
        <v>0</v>
      </c>
      <c r="V1750" s="9">
        <v>0</v>
      </c>
      <c r="W1750" s="25">
        <v>0</v>
      </c>
      <c r="X1750" s="9">
        <v>0</v>
      </c>
      <c r="Y1750" s="9">
        <v>0</v>
      </c>
      <c r="Z1750" s="25">
        <v>1</v>
      </c>
      <c r="AA1750" s="9">
        <v>0</v>
      </c>
      <c r="AB1750" s="25">
        <v>1</v>
      </c>
      <c r="AC1750" s="17">
        <v>1990</v>
      </c>
      <c r="AD1750" s="27">
        <v>0</v>
      </c>
      <c r="AE1750" s="27">
        <v>0</v>
      </c>
      <c r="AF1750" s="27">
        <v>0.6</v>
      </c>
      <c r="AG1750" s="34">
        <v>0.4</v>
      </c>
      <c r="AH1750" s="33">
        <v>1</v>
      </c>
      <c r="AI1750" s="15">
        <v>0</v>
      </c>
      <c r="AJ1750">
        <v>0.73499999999999999</v>
      </c>
      <c r="AK1750" s="31">
        <f t="shared" si="303"/>
        <v>0.26500000000000001</v>
      </c>
      <c r="AL1750" t="s">
        <v>87</v>
      </c>
      <c r="AM1750" s="31" t="s">
        <v>87</v>
      </c>
      <c r="AN1750">
        <v>0</v>
      </c>
      <c r="AO1750" s="15">
        <v>1</v>
      </c>
      <c r="AP1750" t="s">
        <v>87</v>
      </c>
      <c r="AQ1750" s="15" t="s">
        <v>87</v>
      </c>
      <c r="AR1750" s="15" t="s">
        <v>129</v>
      </c>
      <c r="AS1750">
        <v>1</v>
      </c>
      <c r="AT1750">
        <v>0</v>
      </c>
      <c r="AU1750">
        <v>0</v>
      </c>
      <c r="AV1750">
        <v>0</v>
      </c>
      <c r="AW1750">
        <v>0</v>
      </c>
      <c r="AX1750">
        <v>0</v>
      </c>
      <c r="AY1750" s="15">
        <v>0</v>
      </c>
      <c r="AZ1750">
        <v>1</v>
      </c>
      <c r="BA1750">
        <v>0</v>
      </c>
      <c r="BB1750" s="15">
        <v>0</v>
      </c>
      <c r="BC1750">
        <v>24883</v>
      </c>
      <c r="BD1750">
        <v>1325</v>
      </c>
      <c r="BE1750" s="21">
        <v>0.92100000000000004</v>
      </c>
      <c r="BF1750" s="21">
        <v>40.700000000000003</v>
      </c>
      <c r="BG1750">
        <v>1</v>
      </c>
      <c r="BH1750">
        <v>0</v>
      </c>
      <c r="BI1750">
        <v>0</v>
      </c>
      <c r="BJ1750">
        <v>0</v>
      </c>
      <c r="BK1750">
        <v>0</v>
      </c>
      <c r="BL1750" s="15">
        <v>0</v>
      </c>
      <c r="BM1750">
        <v>0</v>
      </c>
      <c r="BN1750">
        <v>1</v>
      </c>
      <c r="BO1750">
        <v>0</v>
      </c>
      <c r="BP1750" s="15">
        <v>0</v>
      </c>
      <c r="BQ1750">
        <v>0</v>
      </c>
      <c r="BR1750">
        <v>0</v>
      </c>
      <c r="BS1750" s="15">
        <v>0</v>
      </c>
      <c r="BT1750">
        <v>0</v>
      </c>
      <c r="BU1750">
        <v>0</v>
      </c>
      <c r="BV1750">
        <v>1</v>
      </c>
      <c r="BW1750">
        <v>1</v>
      </c>
      <c r="BX1750">
        <v>1</v>
      </c>
      <c r="BY1750">
        <v>0</v>
      </c>
      <c r="BZ1750">
        <v>1</v>
      </c>
      <c r="CA1750">
        <v>1</v>
      </c>
      <c r="CB1750">
        <v>0</v>
      </c>
      <c r="CC1750">
        <v>0</v>
      </c>
      <c r="CD1750">
        <v>0</v>
      </c>
      <c r="CE1750" s="15">
        <v>0</v>
      </c>
      <c r="CF1750">
        <v>2.4889999999999999</v>
      </c>
      <c r="CG1750">
        <v>423</v>
      </c>
      <c r="CH1750">
        <v>1</v>
      </c>
      <c r="CI1750">
        <v>0</v>
      </c>
      <c r="CJ1750">
        <v>20</v>
      </c>
      <c r="CK1750" s="28" t="s">
        <v>80</v>
      </c>
    </row>
    <row r="1751" spans="1:89" x14ac:dyDescent="0.35">
      <c r="A1751">
        <v>1750</v>
      </c>
      <c r="B1751">
        <v>115</v>
      </c>
      <c r="C1751" s="21" t="s">
        <v>284</v>
      </c>
      <c r="D1751" s="11">
        <v>5.6310172766642408</v>
      </c>
      <c r="E1751" s="12">
        <v>0.1022235651064493</v>
      </c>
      <c r="F1751" s="7">
        <v>55.085314925188229</v>
      </c>
      <c r="G1751" s="8">
        <v>0</v>
      </c>
      <c r="H1751" s="9">
        <v>0</v>
      </c>
      <c r="I1751" s="9">
        <v>1</v>
      </c>
      <c r="J1751" s="9">
        <v>0</v>
      </c>
      <c r="K1751" s="9">
        <v>0</v>
      </c>
      <c r="L1751" s="8">
        <v>129901</v>
      </c>
      <c r="M1751" s="9">
        <v>13</v>
      </c>
      <c r="N1751" s="9">
        <f t="shared" si="298"/>
        <v>129887</v>
      </c>
      <c r="O1751" s="9">
        <f t="shared" si="300"/>
        <v>12</v>
      </c>
      <c r="P1751" s="7">
        <f t="shared" si="302"/>
        <v>12.100000000000001</v>
      </c>
      <c r="Q1751" s="7">
        <v>22.6</v>
      </c>
      <c r="R1751" s="9">
        <v>0</v>
      </c>
      <c r="S1751" s="9">
        <v>1</v>
      </c>
      <c r="T1751" s="9">
        <v>1</v>
      </c>
      <c r="U1751" s="9">
        <v>0</v>
      </c>
      <c r="V1751" s="9">
        <v>0</v>
      </c>
      <c r="W1751" s="25">
        <v>0</v>
      </c>
      <c r="X1751" s="9">
        <v>0</v>
      </c>
      <c r="Y1751" s="9">
        <v>0</v>
      </c>
      <c r="Z1751" s="25">
        <v>1</v>
      </c>
      <c r="AA1751" s="9">
        <v>0</v>
      </c>
      <c r="AB1751" s="25">
        <v>1</v>
      </c>
      <c r="AC1751" s="17">
        <v>1990</v>
      </c>
      <c r="AD1751" s="27">
        <v>0</v>
      </c>
      <c r="AE1751" s="27">
        <v>0</v>
      </c>
      <c r="AF1751" s="27">
        <v>0.6</v>
      </c>
      <c r="AG1751" s="34">
        <v>0.4</v>
      </c>
      <c r="AH1751" s="33">
        <v>1</v>
      </c>
      <c r="AI1751" s="15">
        <v>0</v>
      </c>
      <c r="AJ1751">
        <v>0.73499999999999999</v>
      </c>
      <c r="AK1751" s="31">
        <f t="shared" si="303"/>
        <v>0.26500000000000001</v>
      </c>
      <c r="AL1751" t="s">
        <v>87</v>
      </c>
      <c r="AM1751" s="31" t="s">
        <v>87</v>
      </c>
      <c r="AN1751">
        <v>0</v>
      </c>
      <c r="AO1751" s="15">
        <v>1</v>
      </c>
      <c r="AP1751" t="s">
        <v>87</v>
      </c>
      <c r="AQ1751" s="15" t="s">
        <v>87</v>
      </c>
      <c r="AR1751" s="15" t="s">
        <v>129</v>
      </c>
      <c r="AS1751">
        <v>1</v>
      </c>
      <c r="AT1751">
        <v>0</v>
      </c>
      <c r="AU1751">
        <v>0</v>
      </c>
      <c r="AV1751">
        <v>0</v>
      </c>
      <c r="AW1751">
        <v>0</v>
      </c>
      <c r="AX1751">
        <v>0</v>
      </c>
      <c r="AY1751" s="15">
        <v>0</v>
      </c>
      <c r="AZ1751">
        <v>1</v>
      </c>
      <c r="BA1751">
        <v>0</v>
      </c>
      <c r="BB1751" s="15">
        <v>0</v>
      </c>
      <c r="BC1751">
        <v>24883</v>
      </c>
      <c r="BD1751">
        <v>1325</v>
      </c>
      <c r="BE1751" s="21">
        <v>0.92100000000000004</v>
      </c>
      <c r="BF1751" s="21">
        <v>40.700000000000003</v>
      </c>
      <c r="BG1751">
        <v>1</v>
      </c>
      <c r="BH1751">
        <v>0</v>
      </c>
      <c r="BI1751">
        <v>0</v>
      </c>
      <c r="BJ1751">
        <v>0</v>
      </c>
      <c r="BK1751">
        <v>0</v>
      </c>
      <c r="BL1751" s="15">
        <v>0</v>
      </c>
      <c r="BM1751">
        <v>0</v>
      </c>
      <c r="BN1751">
        <v>1</v>
      </c>
      <c r="BO1751">
        <v>0</v>
      </c>
      <c r="BP1751" s="15">
        <v>0</v>
      </c>
      <c r="BQ1751">
        <v>0</v>
      </c>
      <c r="BR1751">
        <v>0</v>
      </c>
      <c r="BS1751" s="15">
        <v>0</v>
      </c>
      <c r="BT1751">
        <v>0</v>
      </c>
      <c r="BU1751">
        <v>0</v>
      </c>
      <c r="BV1751">
        <v>1</v>
      </c>
      <c r="BW1751">
        <v>1</v>
      </c>
      <c r="BX1751">
        <v>1</v>
      </c>
      <c r="BY1751">
        <v>0</v>
      </c>
      <c r="BZ1751">
        <v>1</v>
      </c>
      <c r="CA1751">
        <v>1</v>
      </c>
      <c r="CB1751">
        <v>0</v>
      </c>
      <c r="CC1751">
        <v>0</v>
      </c>
      <c r="CD1751">
        <v>0</v>
      </c>
      <c r="CE1751" s="15">
        <v>0</v>
      </c>
      <c r="CF1751">
        <v>2.4889999999999999</v>
      </c>
      <c r="CG1751">
        <v>423</v>
      </c>
      <c r="CH1751">
        <v>1</v>
      </c>
      <c r="CI1751">
        <v>0</v>
      </c>
      <c r="CJ1751">
        <v>20</v>
      </c>
      <c r="CK1751" s="28" t="s">
        <v>80</v>
      </c>
    </row>
    <row r="1752" spans="1:89" x14ac:dyDescent="0.35">
      <c r="A1752">
        <v>1751</v>
      </c>
      <c r="B1752">
        <v>115</v>
      </c>
      <c r="C1752" s="21" t="s">
        <v>284</v>
      </c>
      <c r="D1752" s="11">
        <v>4.4030650891055068</v>
      </c>
      <c r="E1752" s="12">
        <v>0.23945657130528791</v>
      </c>
      <c r="F1752" s="7">
        <v>18.387739643578008</v>
      </c>
      <c r="G1752" s="8">
        <v>0</v>
      </c>
      <c r="H1752" s="9">
        <v>0</v>
      </c>
      <c r="I1752" s="9">
        <v>1</v>
      </c>
      <c r="J1752" s="9">
        <v>0</v>
      </c>
      <c r="K1752" s="9">
        <v>0</v>
      </c>
      <c r="L1752" s="8">
        <v>129901</v>
      </c>
      <c r="M1752" s="9">
        <v>13</v>
      </c>
      <c r="N1752" s="9">
        <f t="shared" si="298"/>
        <v>129887</v>
      </c>
      <c r="O1752" s="9">
        <f t="shared" si="300"/>
        <v>12</v>
      </c>
      <c r="P1752" s="7">
        <f t="shared" si="302"/>
        <v>12.100000000000001</v>
      </c>
      <c r="Q1752" s="7">
        <v>22.6</v>
      </c>
      <c r="R1752" s="9">
        <v>0</v>
      </c>
      <c r="S1752" s="9">
        <v>1</v>
      </c>
      <c r="T1752" s="9">
        <v>1</v>
      </c>
      <c r="U1752" s="9">
        <v>0</v>
      </c>
      <c r="V1752" s="9">
        <v>0</v>
      </c>
      <c r="W1752" s="25">
        <v>0</v>
      </c>
      <c r="X1752" s="9">
        <v>0</v>
      </c>
      <c r="Y1752" s="9">
        <v>0</v>
      </c>
      <c r="Z1752" s="25">
        <v>1</v>
      </c>
      <c r="AA1752" s="9">
        <v>0</v>
      </c>
      <c r="AB1752" s="25">
        <v>1</v>
      </c>
      <c r="AC1752" s="17">
        <v>1990</v>
      </c>
      <c r="AD1752" s="27">
        <v>0</v>
      </c>
      <c r="AE1752" s="27">
        <v>0</v>
      </c>
      <c r="AF1752" s="27">
        <v>0.6</v>
      </c>
      <c r="AG1752" s="34">
        <v>0.4</v>
      </c>
      <c r="AH1752" s="33">
        <v>1</v>
      </c>
      <c r="AI1752" s="15">
        <v>0</v>
      </c>
      <c r="AJ1752">
        <v>0.73499999999999999</v>
      </c>
      <c r="AK1752" s="31">
        <f t="shared" si="303"/>
        <v>0.26500000000000001</v>
      </c>
      <c r="AL1752" t="s">
        <v>87</v>
      </c>
      <c r="AM1752" s="31" t="s">
        <v>87</v>
      </c>
      <c r="AN1752">
        <v>0</v>
      </c>
      <c r="AO1752" s="15">
        <v>1</v>
      </c>
      <c r="AP1752" t="s">
        <v>87</v>
      </c>
      <c r="AQ1752" s="15" t="s">
        <v>87</v>
      </c>
      <c r="AR1752" s="15" t="s">
        <v>129</v>
      </c>
      <c r="AS1752">
        <v>1</v>
      </c>
      <c r="AT1752">
        <v>0</v>
      </c>
      <c r="AU1752">
        <v>0</v>
      </c>
      <c r="AV1752">
        <v>0</v>
      </c>
      <c r="AW1752">
        <v>0</v>
      </c>
      <c r="AX1752">
        <v>0</v>
      </c>
      <c r="AY1752" s="15">
        <v>0</v>
      </c>
      <c r="AZ1752">
        <v>1</v>
      </c>
      <c r="BA1752">
        <v>0</v>
      </c>
      <c r="BB1752" s="15">
        <v>0</v>
      </c>
      <c r="BC1752">
        <v>24883</v>
      </c>
      <c r="BD1752">
        <v>1325</v>
      </c>
      <c r="BE1752" s="21">
        <v>0.92100000000000004</v>
      </c>
      <c r="BF1752" s="21">
        <v>40.700000000000003</v>
      </c>
      <c r="BG1752">
        <v>1</v>
      </c>
      <c r="BH1752">
        <v>0</v>
      </c>
      <c r="BI1752">
        <v>0</v>
      </c>
      <c r="BJ1752">
        <v>0</v>
      </c>
      <c r="BK1752">
        <v>0</v>
      </c>
      <c r="BL1752" s="15">
        <v>0</v>
      </c>
      <c r="BM1752">
        <v>0</v>
      </c>
      <c r="BN1752">
        <v>1</v>
      </c>
      <c r="BO1752">
        <v>0</v>
      </c>
      <c r="BP1752" s="15">
        <v>0</v>
      </c>
      <c r="BQ1752">
        <v>0</v>
      </c>
      <c r="BR1752">
        <v>0</v>
      </c>
      <c r="BS1752" s="15">
        <v>0</v>
      </c>
      <c r="BT1752">
        <v>0</v>
      </c>
      <c r="BU1752">
        <v>0</v>
      </c>
      <c r="BV1752">
        <v>1</v>
      </c>
      <c r="BW1752">
        <v>1</v>
      </c>
      <c r="BX1752">
        <v>1</v>
      </c>
      <c r="BY1752">
        <v>0</v>
      </c>
      <c r="BZ1752">
        <v>1</v>
      </c>
      <c r="CA1752">
        <v>1</v>
      </c>
      <c r="CB1752">
        <v>0</v>
      </c>
      <c r="CC1752">
        <v>0</v>
      </c>
      <c r="CD1752">
        <v>0</v>
      </c>
      <c r="CE1752" s="15">
        <v>0</v>
      </c>
      <c r="CF1752">
        <v>2.4889999999999999</v>
      </c>
      <c r="CG1752">
        <v>423</v>
      </c>
      <c r="CH1752">
        <v>1</v>
      </c>
      <c r="CI1752">
        <v>0</v>
      </c>
      <c r="CJ1752">
        <v>20</v>
      </c>
      <c r="CK1752" s="28" t="s">
        <v>80</v>
      </c>
    </row>
    <row r="1753" spans="1:89" x14ac:dyDescent="0.35">
      <c r="A1753">
        <v>1752</v>
      </c>
      <c r="B1753">
        <v>115</v>
      </c>
      <c r="C1753" s="21" t="s">
        <v>284</v>
      </c>
      <c r="D1753" s="11">
        <v>3.7801985653766579</v>
      </c>
      <c r="E1753" s="12">
        <v>0.13419853262764231</v>
      </c>
      <c r="F1753" s="7">
        <v>28.168702677737119</v>
      </c>
      <c r="G1753" s="8">
        <v>0</v>
      </c>
      <c r="H1753" s="9">
        <v>0</v>
      </c>
      <c r="I1753" s="9">
        <v>1</v>
      </c>
      <c r="J1753" s="9">
        <v>0</v>
      </c>
      <c r="K1753" s="9">
        <v>0</v>
      </c>
      <c r="L1753" s="8">
        <v>129901</v>
      </c>
      <c r="M1753" s="9">
        <v>13</v>
      </c>
      <c r="N1753" s="9">
        <f t="shared" si="298"/>
        <v>129887</v>
      </c>
      <c r="O1753" s="9">
        <f t="shared" si="300"/>
        <v>12</v>
      </c>
      <c r="P1753" s="7">
        <f t="shared" si="302"/>
        <v>12.100000000000001</v>
      </c>
      <c r="Q1753" s="7">
        <v>22.6</v>
      </c>
      <c r="R1753" s="9">
        <v>0</v>
      </c>
      <c r="S1753" s="9">
        <v>1</v>
      </c>
      <c r="T1753" s="9">
        <v>1</v>
      </c>
      <c r="U1753" s="9">
        <v>0</v>
      </c>
      <c r="V1753" s="9">
        <v>0</v>
      </c>
      <c r="W1753" s="25">
        <v>0</v>
      </c>
      <c r="X1753" s="9">
        <v>0</v>
      </c>
      <c r="Y1753" s="9">
        <v>0</v>
      </c>
      <c r="Z1753" s="25">
        <v>1</v>
      </c>
      <c r="AA1753" s="9">
        <v>0</v>
      </c>
      <c r="AB1753" s="25">
        <v>1</v>
      </c>
      <c r="AC1753" s="17">
        <v>1990</v>
      </c>
      <c r="AD1753" s="27">
        <v>0</v>
      </c>
      <c r="AE1753" s="27">
        <v>0</v>
      </c>
      <c r="AF1753" s="27">
        <v>0.6</v>
      </c>
      <c r="AG1753" s="34">
        <v>0.4</v>
      </c>
      <c r="AH1753" s="33">
        <v>1</v>
      </c>
      <c r="AI1753" s="15">
        <v>0</v>
      </c>
      <c r="AJ1753">
        <v>0.73499999999999999</v>
      </c>
      <c r="AK1753" s="31">
        <f t="shared" si="303"/>
        <v>0.26500000000000001</v>
      </c>
      <c r="AL1753" t="s">
        <v>87</v>
      </c>
      <c r="AM1753" s="31" t="s">
        <v>87</v>
      </c>
      <c r="AN1753">
        <v>0</v>
      </c>
      <c r="AO1753" s="15">
        <v>1</v>
      </c>
      <c r="AP1753" t="s">
        <v>87</v>
      </c>
      <c r="AQ1753" s="15" t="s">
        <v>87</v>
      </c>
      <c r="AR1753" s="15" t="s">
        <v>129</v>
      </c>
      <c r="AS1753">
        <v>1</v>
      </c>
      <c r="AT1753">
        <v>0</v>
      </c>
      <c r="AU1753">
        <v>0</v>
      </c>
      <c r="AV1753">
        <v>0</v>
      </c>
      <c r="AW1753">
        <v>0</v>
      </c>
      <c r="AX1753">
        <v>0</v>
      </c>
      <c r="AY1753" s="15">
        <v>0</v>
      </c>
      <c r="AZ1753">
        <v>1</v>
      </c>
      <c r="BA1753">
        <v>0</v>
      </c>
      <c r="BB1753" s="15">
        <v>0</v>
      </c>
      <c r="BC1753">
        <v>24883</v>
      </c>
      <c r="BD1753">
        <v>1325</v>
      </c>
      <c r="BE1753" s="21">
        <v>0.92100000000000004</v>
      </c>
      <c r="BF1753" s="21">
        <v>40.700000000000003</v>
      </c>
      <c r="BG1753">
        <v>1</v>
      </c>
      <c r="BH1753">
        <v>0</v>
      </c>
      <c r="BI1753">
        <v>0</v>
      </c>
      <c r="BJ1753">
        <v>0</v>
      </c>
      <c r="BK1753">
        <v>0</v>
      </c>
      <c r="BL1753" s="15">
        <v>0</v>
      </c>
      <c r="BM1753">
        <v>0</v>
      </c>
      <c r="BN1753">
        <v>1</v>
      </c>
      <c r="BO1753">
        <v>0</v>
      </c>
      <c r="BP1753" s="15">
        <v>0</v>
      </c>
      <c r="BQ1753">
        <v>0</v>
      </c>
      <c r="BR1753">
        <v>0</v>
      </c>
      <c r="BS1753" s="15">
        <v>0</v>
      </c>
      <c r="BT1753">
        <v>0</v>
      </c>
      <c r="BU1753">
        <v>0</v>
      </c>
      <c r="BV1753">
        <v>1</v>
      </c>
      <c r="BW1753">
        <v>1</v>
      </c>
      <c r="BX1753">
        <v>1</v>
      </c>
      <c r="BY1753">
        <v>0</v>
      </c>
      <c r="BZ1753">
        <v>1</v>
      </c>
      <c r="CA1753">
        <v>1</v>
      </c>
      <c r="CB1753">
        <v>0</v>
      </c>
      <c r="CC1753">
        <v>0</v>
      </c>
      <c r="CD1753">
        <v>0</v>
      </c>
      <c r="CE1753" s="15">
        <v>0</v>
      </c>
      <c r="CF1753">
        <v>2.4889999999999999</v>
      </c>
      <c r="CG1753">
        <v>423</v>
      </c>
      <c r="CH1753">
        <v>1</v>
      </c>
      <c r="CI1753">
        <v>0</v>
      </c>
      <c r="CJ1753">
        <v>20</v>
      </c>
      <c r="CK1753" s="28" t="s">
        <v>80</v>
      </c>
    </row>
    <row r="1754" spans="1:89" x14ac:dyDescent="0.35">
      <c r="A1754">
        <v>1753</v>
      </c>
      <c r="B1754">
        <v>115</v>
      </c>
      <c r="C1754" s="21" t="s">
        <v>284</v>
      </c>
      <c r="D1754" s="11">
        <v>5.1289422372410298</v>
      </c>
      <c r="E1754" s="12">
        <v>0.1038310540614726</v>
      </c>
      <c r="F1754" s="7">
        <v>49.396996723200637</v>
      </c>
      <c r="G1754" s="8">
        <v>0</v>
      </c>
      <c r="H1754" s="9">
        <v>0</v>
      </c>
      <c r="I1754" s="9">
        <v>1</v>
      </c>
      <c r="J1754" s="9">
        <v>0</v>
      </c>
      <c r="K1754" s="9">
        <v>0</v>
      </c>
      <c r="L1754" s="8">
        <v>129901</v>
      </c>
      <c r="M1754" s="9">
        <v>13</v>
      </c>
      <c r="N1754" s="9">
        <f t="shared" si="298"/>
        <v>129887</v>
      </c>
      <c r="O1754" s="9">
        <f t="shared" si="300"/>
        <v>12</v>
      </c>
      <c r="P1754" s="7">
        <f t="shared" si="302"/>
        <v>12.100000000000001</v>
      </c>
      <c r="Q1754" s="7">
        <v>22.6</v>
      </c>
      <c r="R1754" s="9">
        <v>0</v>
      </c>
      <c r="S1754" s="9">
        <v>1</v>
      </c>
      <c r="T1754" s="9">
        <v>1</v>
      </c>
      <c r="U1754" s="9">
        <v>0</v>
      </c>
      <c r="V1754" s="9">
        <v>0</v>
      </c>
      <c r="W1754" s="25">
        <v>0</v>
      </c>
      <c r="X1754" s="9">
        <v>0</v>
      </c>
      <c r="Y1754" s="9">
        <v>0</v>
      </c>
      <c r="Z1754" s="25">
        <v>1</v>
      </c>
      <c r="AA1754" s="9">
        <v>0</v>
      </c>
      <c r="AB1754" s="25">
        <v>1</v>
      </c>
      <c r="AC1754" s="17">
        <v>1990</v>
      </c>
      <c r="AD1754" s="27">
        <v>0</v>
      </c>
      <c r="AE1754" s="27">
        <v>0</v>
      </c>
      <c r="AF1754" s="27">
        <v>0.6</v>
      </c>
      <c r="AG1754" s="34">
        <v>0.4</v>
      </c>
      <c r="AH1754" s="33">
        <v>1</v>
      </c>
      <c r="AI1754" s="15">
        <v>0</v>
      </c>
      <c r="AJ1754">
        <v>0.73499999999999999</v>
      </c>
      <c r="AK1754" s="31">
        <f t="shared" si="303"/>
        <v>0.26500000000000001</v>
      </c>
      <c r="AL1754" t="s">
        <v>87</v>
      </c>
      <c r="AM1754" s="31" t="s">
        <v>87</v>
      </c>
      <c r="AN1754">
        <v>0</v>
      </c>
      <c r="AO1754" s="15">
        <v>1</v>
      </c>
      <c r="AP1754" t="s">
        <v>87</v>
      </c>
      <c r="AQ1754" s="15" t="s">
        <v>87</v>
      </c>
      <c r="AR1754" s="15" t="s">
        <v>129</v>
      </c>
      <c r="AS1754">
        <v>1</v>
      </c>
      <c r="AT1754">
        <v>0</v>
      </c>
      <c r="AU1754">
        <v>0</v>
      </c>
      <c r="AV1754">
        <v>0</v>
      </c>
      <c r="AW1754">
        <v>0</v>
      </c>
      <c r="AX1754">
        <v>0</v>
      </c>
      <c r="AY1754" s="15">
        <v>0</v>
      </c>
      <c r="AZ1754">
        <v>1</v>
      </c>
      <c r="BA1754">
        <v>0</v>
      </c>
      <c r="BB1754" s="15">
        <v>0</v>
      </c>
      <c r="BC1754">
        <v>24883</v>
      </c>
      <c r="BD1754">
        <v>1325</v>
      </c>
      <c r="BE1754" s="21">
        <v>0.92100000000000004</v>
      </c>
      <c r="BF1754" s="21">
        <v>40.700000000000003</v>
      </c>
      <c r="BG1754">
        <v>1</v>
      </c>
      <c r="BH1754">
        <v>0</v>
      </c>
      <c r="BI1754">
        <v>0</v>
      </c>
      <c r="BJ1754">
        <v>0</v>
      </c>
      <c r="BK1754">
        <v>0</v>
      </c>
      <c r="BL1754" s="15">
        <v>0</v>
      </c>
      <c r="BM1754">
        <v>0</v>
      </c>
      <c r="BN1754">
        <v>1</v>
      </c>
      <c r="BO1754">
        <v>0</v>
      </c>
      <c r="BP1754" s="15">
        <v>0</v>
      </c>
      <c r="BQ1754">
        <v>0</v>
      </c>
      <c r="BR1754">
        <v>0</v>
      </c>
      <c r="BS1754" s="15">
        <v>0</v>
      </c>
      <c r="BT1754">
        <v>0</v>
      </c>
      <c r="BU1754">
        <v>0</v>
      </c>
      <c r="BV1754">
        <v>1</v>
      </c>
      <c r="BW1754">
        <v>1</v>
      </c>
      <c r="BX1754">
        <v>1</v>
      </c>
      <c r="BY1754">
        <v>0</v>
      </c>
      <c r="BZ1754">
        <v>1</v>
      </c>
      <c r="CA1754">
        <v>1</v>
      </c>
      <c r="CB1754">
        <v>0</v>
      </c>
      <c r="CC1754">
        <v>0</v>
      </c>
      <c r="CD1754">
        <v>0</v>
      </c>
      <c r="CE1754" s="15">
        <v>0</v>
      </c>
      <c r="CF1754">
        <v>2.4889999999999999</v>
      </c>
      <c r="CG1754">
        <v>423</v>
      </c>
      <c r="CH1754">
        <v>1</v>
      </c>
      <c r="CI1754">
        <v>0</v>
      </c>
      <c r="CJ1754">
        <v>20</v>
      </c>
      <c r="CK1754" s="28" t="s">
        <v>80</v>
      </c>
    </row>
    <row r="1755" spans="1:89" x14ac:dyDescent="0.35">
      <c r="A1755">
        <v>1754</v>
      </c>
      <c r="B1755">
        <v>115</v>
      </c>
      <c r="C1755" s="21" t="s">
        <v>284</v>
      </c>
      <c r="D1755" s="11">
        <v>5.0225875934424291</v>
      </c>
      <c r="E1755" s="12">
        <v>0.1064418117501106</v>
      </c>
      <c r="F1755" s="7">
        <v>47.186227957428677</v>
      </c>
      <c r="G1755" s="8">
        <v>0</v>
      </c>
      <c r="H1755" s="9">
        <v>0</v>
      </c>
      <c r="I1755" s="9">
        <v>1</v>
      </c>
      <c r="J1755" s="9">
        <v>0</v>
      </c>
      <c r="K1755" s="9">
        <v>0</v>
      </c>
      <c r="L1755" s="8">
        <v>129901</v>
      </c>
      <c r="M1755" s="9">
        <v>13</v>
      </c>
      <c r="N1755" s="9">
        <f t="shared" si="298"/>
        <v>129887</v>
      </c>
      <c r="O1755" s="9">
        <f t="shared" si="300"/>
        <v>12</v>
      </c>
      <c r="P1755" s="7">
        <f t="shared" si="302"/>
        <v>12.100000000000001</v>
      </c>
      <c r="Q1755" s="7">
        <v>22.6</v>
      </c>
      <c r="R1755" s="9">
        <v>0</v>
      </c>
      <c r="S1755" s="9">
        <v>1</v>
      </c>
      <c r="T1755" s="9">
        <v>1</v>
      </c>
      <c r="U1755" s="9">
        <v>0</v>
      </c>
      <c r="V1755" s="9">
        <v>0</v>
      </c>
      <c r="W1755" s="25">
        <v>0</v>
      </c>
      <c r="X1755" s="9">
        <v>0</v>
      </c>
      <c r="Y1755" s="9">
        <v>0</v>
      </c>
      <c r="Z1755" s="25">
        <v>1</v>
      </c>
      <c r="AA1755" s="9">
        <v>0</v>
      </c>
      <c r="AB1755" s="25">
        <v>1</v>
      </c>
      <c r="AC1755" s="17">
        <v>1990</v>
      </c>
      <c r="AD1755" s="27">
        <v>0</v>
      </c>
      <c r="AE1755" s="27">
        <v>0</v>
      </c>
      <c r="AF1755" s="27">
        <v>0.6</v>
      </c>
      <c r="AG1755" s="34">
        <v>0.4</v>
      </c>
      <c r="AH1755" s="33">
        <v>1</v>
      </c>
      <c r="AI1755" s="15">
        <v>0</v>
      </c>
      <c r="AJ1755">
        <v>0.73499999999999999</v>
      </c>
      <c r="AK1755" s="31">
        <f t="shared" si="303"/>
        <v>0.26500000000000001</v>
      </c>
      <c r="AL1755" t="s">
        <v>87</v>
      </c>
      <c r="AM1755" s="31" t="s">
        <v>87</v>
      </c>
      <c r="AN1755">
        <v>0</v>
      </c>
      <c r="AO1755" s="15">
        <v>1</v>
      </c>
      <c r="AP1755" t="s">
        <v>87</v>
      </c>
      <c r="AQ1755" s="15" t="s">
        <v>87</v>
      </c>
      <c r="AR1755" s="15" t="s">
        <v>129</v>
      </c>
      <c r="AS1755">
        <v>1</v>
      </c>
      <c r="AT1755">
        <v>0</v>
      </c>
      <c r="AU1755">
        <v>0</v>
      </c>
      <c r="AV1755">
        <v>0</v>
      </c>
      <c r="AW1755">
        <v>0</v>
      </c>
      <c r="AX1755">
        <v>0</v>
      </c>
      <c r="AY1755" s="15">
        <v>0</v>
      </c>
      <c r="AZ1755">
        <v>1</v>
      </c>
      <c r="BA1755">
        <v>0</v>
      </c>
      <c r="BB1755" s="15">
        <v>0</v>
      </c>
      <c r="BC1755">
        <v>24883</v>
      </c>
      <c r="BD1755">
        <v>1325</v>
      </c>
      <c r="BE1755" s="21">
        <v>0.92100000000000004</v>
      </c>
      <c r="BF1755" s="21">
        <v>40.700000000000003</v>
      </c>
      <c r="BG1755">
        <v>1</v>
      </c>
      <c r="BH1755">
        <v>0</v>
      </c>
      <c r="BI1755">
        <v>0</v>
      </c>
      <c r="BJ1755">
        <v>0</v>
      </c>
      <c r="BK1755">
        <v>0</v>
      </c>
      <c r="BL1755" s="15">
        <v>0</v>
      </c>
      <c r="BM1755">
        <v>0</v>
      </c>
      <c r="BN1755">
        <v>1</v>
      </c>
      <c r="BO1755">
        <v>0</v>
      </c>
      <c r="BP1755" s="15">
        <v>0</v>
      </c>
      <c r="BQ1755">
        <v>0</v>
      </c>
      <c r="BR1755">
        <v>0</v>
      </c>
      <c r="BS1755" s="15">
        <v>0</v>
      </c>
      <c r="BT1755">
        <v>0</v>
      </c>
      <c r="BU1755">
        <v>0</v>
      </c>
      <c r="BV1755">
        <v>1</v>
      </c>
      <c r="BW1755">
        <v>1</v>
      </c>
      <c r="BX1755">
        <v>1</v>
      </c>
      <c r="BY1755">
        <v>0</v>
      </c>
      <c r="BZ1755">
        <v>1</v>
      </c>
      <c r="CA1755">
        <v>1</v>
      </c>
      <c r="CB1755">
        <v>0</v>
      </c>
      <c r="CC1755">
        <v>0</v>
      </c>
      <c r="CD1755">
        <v>0</v>
      </c>
      <c r="CE1755" s="15">
        <v>0</v>
      </c>
      <c r="CF1755">
        <v>2.4889999999999999</v>
      </c>
      <c r="CG1755">
        <v>423</v>
      </c>
      <c r="CH1755">
        <v>1</v>
      </c>
      <c r="CI1755">
        <v>0</v>
      </c>
      <c r="CJ1755">
        <v>20</v>
      </c>
      <c r="CK1755" s="28" t="s">
        <v>80</v>
      </c>
    </row>
  </sheetData>
  <autoFilter ref="A1:CJ1755" xr:uid="{00000000-0009-0000-0000-000000000000}"/>
  <conditionalFormatting sqref="A1:XFD1723 A1732:XFD1992">
    <cfRule type="expression" dxfId="9" priority="2">
      <formula>AND(NOT(ISBLANK($C1)),ISBLANK($C2))</formula>
    </cfRule>
    <cfRule type="expression" dxfId="8" priority="3">
      <formula>$C1&lt;&gt;$C2</formula>
    </cfRule>
  </conditionalFormatting>
  <conditionalFormatting sqref="A1:XFD1992">
    <cfRule type="containsBlanks" dxfId="7" priority="1">
      <formula>LEN(TRIM(A1))=0</formula>
    </cfRule>
  </conditionalFormatting>
  <conditionalFormatting sqref="A1724:XFD1731">
    <cfRule type="expression" dxfId="6" priority="658">
      <formula>AND(NOT(ISBLANK($C1724)),ISBLANK(#REF!))</formula>
    </cfRule>
    <cfRule type="expression" dxfId="5" priority="659">
      <formula>$C1724&lt;&gt;#REF!</formula>
    </cfRule>
  </conditionalFormatting>
  <pageMargins left="0.7" right="0.7" top="0.75" bottom="0.75" header="0.3" footer="0.3"/>
  <pageSetup paperSize="9" orientation="portrait"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89"/>
  <sheetViews>
    <sheetView tabSelected="1" workbookViewId="0">
      <pane xSplit="1" ySplit="1" topLeftCell="B29" activePane="bottomRight" state="frozen"/>
      <selection pane="topRight" activeCell="B1" sqref="B1"/>
      <selection pane="bottomLeft" activeCell="A2" sqref="A2"/>
      <selection pane="bottomRight" activeCell="K60" sqref="K60"/>
    </sheetView>
  </sheetViews>
  <sheetFormatPr defaultRowHeight="14.5" x14ac:dyDescent="0.35"/>
  <cols>
    <col min="1" max="1" width="19.7265625" customWidth="1"/>
    <col min="2" max="2" width="27.26953125" customWidth="1"/>
    <col min="3" max="3" width="22.1796875" style="74" customWidth="1"/>
    <col min="5" max="5" width="14.81640625" bestFit="1" customWidth="1"/>
    <col min="6" max="6" width="14.81640625" customWidth="1"/>
    <col min="7" max="7" width="17.54296875" style="33" bestFit="1" customWidth="1"/>
    <col min="8" max="8" width="13.81640625" style="33" bestFit="1" customWidth="1"/>
    <col min="10" max="10" width="9.1796875" style="15"/>
    <col min="11" max="12" width="10.7265625" customWidth="1"/>
    <col min="13" max="13" width="15.1796875" bestFit="1" customWidth="1"/>
    <col min="14" max="14" width="9.1796875" style="33"/>
  </cols>
  <sheetData>
    <row r="1" spans="1:14" x14ac:dyDescent="0.35">
      <c r="A1" s="55" t="s">
        <v>144</v>
      </c>
      <c r="B1" s="55" t="s">
        <v>166</v>
      </c>
      <c r="C1" s="73" t="s">
        <v>376</v>
      </c>
      <c r="D1" s="55" t="s">
        <v>153</v>
      </c>
      <c r="E1" s="55" t="s">
        <v>159</v>
      </c>
      <c r="F1" s="55" t="s">
        <v>220</v>
      </c>
      <c r="G1" s="80" t="s">
        <v>162</v>
      </c>
      <c r="H1" s="115" t="s">
        <v>218</v>
      </c>
      <c r="I1" s="116" t="s">
        <v>163</v>
      </c>
      <c r="J1" s="117" t="s">
        <v>164</v>
      </c>
      <c r="K1" s="54" t="s">
        <v>145</v>
      </c>
      <c r="L1" s="54" t="s">
        <v>379</v>
      </c>
      <c r="M1" s="54" t="s">
        <v>215</v>
      </c>
      <c r="N1" s="118" t="s">
        <v>146</v>
      </c>
    </row>
    <row r="2" spans="1:14" x14ac:dyDescent="0.35">
      <c r="A2" s="23" t="s">
        <v>0</v>
      </c>
      <c r="B2" s="24" t="s">
        <v>169</v>
      </c>
      <c r="C2" s="82" t="s">
        <v>346</v>
      </c>
      <c r="D2" t="s">
        <v>157</v>
      </c>
      <c r="E2">
        <v>1</v>
      </c>
      <c r="F2" t="s">
        <v>221</v>
      </c>
      <c r="G2" s="33" t="b">
        <v>0</v>
      </c>
      <c r="H2" s="33" t="b">
        <v>0</v>
      </c>
      <c r="K2" t="b">
        <v>0</v>
      </c>
      <c r="L2" t="b">
        <v>0</v>
      </c>
      <c r="M2" t="b">
        <v>0</v>
      </c>
      <c r="N2" s="33" t="s">
        <v>221</v>
      </c>
    </row>
    <row r="3" spans="1:14" x14ac:dyDescent="0.35">
      <c r="A3" s="23" t="s">
        <v>1</v>
      </c>
      <c r="B3" s="24" t="s">
        <v>167</v>
      </c>
      <c r="C3" s="82" t="s">
        <v>345</v>
      </c>
      <c r="D3" t="s">
        <v>157</v>
      </c>
      <c r="E3">
        <v>2</v>
      </c>
      <c r="F3" t="s">
        <v>221</v>
      </c>
      <c r="G3" s="33" t="b">
        <v>0</v>
      </c>
      <c r="H3" s="33" t="b">
        <v>0</v>
      </c>
      <c r="K3" t="b">
        <v>0</v>
      </c>
      <c r="L3" t="b">
        <v>0</v>
      </c>
      <c r="M3" t="b">
        <v>0</v>
      </c>
      <c r="N3" s="33" t="s">
        <v>221</v>
      </c>
    </row>
    <row r="4" spans="1:14" x14ac:dyDescent="0.35">
      <c r="A4" s="23" t="s">
        <v>149</v>
      </c>
      <c r="B4" s="24" t="s">
        <v>168</v>
      </c>
      <c r="C4" s="82" t="s">
        <v>344</v>
      </c>
      <c r="D4" t="s">
        <v>165</v>
      </c>
      <c r="E4">
        <v>3</v>
      </c>
      <c r="F4" t="s">
        <v>221</v>
      </c>
      <c r="G4" s="33" t="b">
        <v>0</v>
      </c>
      <c r="H4" s="33" t="b">
        <v>0</v>
      </c>
      <c r="K4" t="b">
        <v>0</v>
      </c>
      <c r="L4" t="b">
        <v>0</v>
      </c>
      <c r="M4" t="b">
        <v>0</v>
      </c>
      <c r="N4" s="33" t="s">
        <v>221</v>
      </c>
    </row>
    <row r="5" spans="1:14" x14ac:dyDescent="0.35">
      <c r="A5" s="81" t="s">
        <v>217</v>
      </c>
      <c r="B5" s="81" t="s">
        <v>243</v>
      </c>
      <c r="C5" s="75" t="s">
        <v>347</v>
      </c>
      <c r="D5" t="s">
        <v>158</v>
      </c>
      <c r="E5">
        <v>4</v>
      </c>
      <c r="F5" t="s">
        <v>221</v>
      </c>
      <c r="G5" s="33" t="b">
        <v>1</v>
      </c>
      <c r="H5" s="33" t="b">
        <v>0</v>
      </c>
      <c r="K5" t="b">
        <v>1</v>
      </c>
      <c r="L5" t="b">
        <v>0</v>
      </c>
      <c r="M5" t="b">
        <v>0</v>
      </c>
      <c r="N5" s="33" t="s">
        <v>221</v>
      </c>
    </row>
    <row r="6" spans="1:14" x14ac:dyDescent="0.35">
      <c r="A6" s="23" t="s">
        <v>118</v>
      </c>
      <c r="B6" s="24" t="s">
        <v>392</v>
      </c>
      <c r="C6" s="82" t="s">
        <v>374</v>
      </c>
      <c r="D6" t="s">
        <v>158</v>
      </c>
      <c r="E6">
        <v>5</v>
      </c>
      <c r="F6" t="s">
        <v>221</v>
      </c>
      <c r="G6" s="33" t="b">
        <v>1</v>
      </c>
      <c r="H6" s="33" t="b">
        <v>0</v>
      </c>
      <c r="K6" t="b">
        <v>1</v>
      </c>
      <c r="L6" t="b">
        <v>0</v>
      </c>
      <c r="M6" t="b">
        <v>0</v>
      </c>
      <c r="N6" s="33">
        <v>0</v>
      </c>
    </row>
    <row r="7" spans="1:14" x14ac:dyDescent="0.35">
      <c r="A7" s="23" t="s">
        <v>81</v>
      </c>
      <c r="B7" s="24" t="s">
        <v>178</v>
      </c>
      <c r="C7" s="82" t="s">
        <v>375</v>
      </c>
      <c r="D7" t="s">
        <v>158</v>
      </c>
      <c r="E7">
        <v>6</v>
      </c>
      <c r="F7" t="s">
        <v>221</v>
      </c>
      <c r="G7" s="33" t="b">
        <v>1</v>
      </c>
      <c r="H7" s="33" t="b">
        <v>1</v>
      </c>
      <c r="J7" s="15" t="s">
        <v>223</v>
      </c>
      <c r="K7" t="b">
        <v>0</v>
      </c>
      <c r="L7" t="b">
        <v>0</v>
      </c>
      <c r="M7" t="b">
        <v>0</v>
      </c>
      <c r="N7" s="33" t="s">
        <v>221</v>
      </c>
    </row>
    <row r="8" spans="1:14" x14ac:dyDescent="0.35">
      <c r="A8" s="6" t="s">
        <v>38</v>
      </c>
      <c r="B8" s="6" t="s">
        <v>295</v>
      </c>
      <c r="C8" s="76" t="str">
        <f>"=1 if the estimates within the study can be aggregated on a city level."</f>
        <v>=1 if the estimates within the study can be aggregated on a city level.</v>
      </c>
      <c r="D8" t="s">
        <v>154</v>
      </c>
      <c r="E8">
        <v>7</v>
      </c>
      <c r="F8" t="s">
        <v>221</v>
      </c>
      <c r="G8" s="33" t="b">
        <v>1</v>
      </c>
      <c r="H8" s="33" t="b">
        <v>1</v>
      </c>
      <c r="I8">
        <v>1</v>
      </c>
      <c r="K8" t="b">
        <v>1</v>
      </c>
      <c r="L8" t="b">
        <v>0</v>
      </c>
      <c r="M8" t="b">
        <v>0</v>
      </c>
      <c r="N8" s="33" t="s">
        <v>222</v>
      </c>
    </row>
    <row r="9" spans="1:14" x14ac:dyDescent="0.35">
      <c r="A9" s="6" t="s">
        <v>40</v>
      </c>
      <c r="B9" s="6" t="s">
        <v>296</v>
      </c>
      <c r="C9" s="76" t="str">
        <f>"=1 if the estimates within the study can be aggregated on a subregional level."</f>
        <v>=1 if the estimates within the study can be aggregated on a subregional level.</v>
      </c>
      <c r="D9" t="s">
        <v>154</v>
      </c>
      <c r="E9">
        <v>7</v>
      </c>
      <c r="F9" t="s">
        <v>221</v>
      </c>
      <c r="G9" s="33" t="b">
        <v>1</v>
      </c>
      <c r="H9" s="33" t="b">
        <v>1</v>
      </c>
      <c r="I9">
        <v>1</v>
      </c>
      <c r="K9" t="b">
        <v>1</v>
      </c>
      <c r="L9" t="b">
        <v>0</v>
      </c>
      <c r="M9" t="b">
        <v>0</v>
      </c>
      <c r="N9" s="33" t="s">
        <v>222</v>
      </c>
    </row>
    <row r="10" spans="1:14" x14ac:dyDescent="0.35">
      <c r="A10" s="6" t="s">
        <v>37</v>
      </c>
      <c r="B10" s="6" t="s">
        <v>297</v>
      </c>
      <c r="C10" s="76" t="str">
        <f>"=1 if the estimates within the study can be aggregated on a regional level."</f>
        <v>=1 if the estimates within the study can be aggregated on a regional level.</v>
      </c>
      <c r="D10" t="s">
        <v>154</v>
      </c>
      <c r="E10">
        <v>7</v>
      </c>
      <c r="F10" t="s">
        <v>221</v>
      </c>
      <c r="G10" s="33" t="b">
        <v>1</v>
      </c>
      <c r="H10" s="33" t="b">
        <v>1</v>
      </c>
      <c r="I10">
        <v>1</v>
      </c>
      <c r="K10" t="b">
        <v>1</v>
      </c>
      <c r="L10" t="b">
        <v>0</v>
      </c>
      <c r="M10" t="b">
        <v>0</v>
      </c>
      <c r="N10" s="33" t="s">
        <v>222</v>
      </c>
    </row>
    <row r="11" spans="1:14" x14ac:dyDescent="0.35">
      <c r="A11" s="6" t="s">
        <v>39</v>
      </c>
      <c r="B11" s="6" t="s">
        <v>298</v>
      </c>
      <c r="C11" s="76" t="str">
        <f>"=1 if the estimates within the study can be aggregated on a country level."</f>
        <v>=1 if the estimates within the study can be aggregated on a country level.</v>
      </c>
      <c r="D11" t="s">
        <v>154</v>
      </c>
      <c r="E11">
        <v>7</v>
      </c>
      <c r="F11" t="s">
        <v>221</v>
      </c>
      <c r="G11" s="33" t="b">
        <v>1</v>
      </c>
      <c r="H11" s="33" t="b">
        <v>1</v>
      </c>
      <c r="I11">
        <v>1</v>
      </c>
      <c r="K11" t="b">
        <v>1</v>
      </c>
      <c r="L11" t="b">
        <v>0</v>
      </c>
      <c r="M11" t="b">
        <v>0</v>
      </c>
      <c r="N11" s="33" t="s">
        <v>222</v>
      </c>
    </row>
    <row r="12" spans="1:14" x14ac:dyDescent="0.35">
      <c r="A12" s="6" t="s">
        <v>137</v>
      </c>
      <c r="B12" s="6" t="s">
        <v>299</v>
      </c>
      <c r="C12" s="76" t="str">
        <f>"=1 if the estimates within the study can not be aggregated on a country level or smaller (reference category)."</f>
        <v>=1 if the estimates within the study can not be aggregated on a country level or smaller (reference category).</v>
      </c>
      <c r="D12" t="s">
        <v>154</v>
      </c>
      <c r="E12">
        <v>7</v>
      </c>
      <c r="F12" t="s">
        <v>221</v>
      </c>
      <c r="G12" s="33" t="b">
        <v>1</v>
      </c>
      <c r="H12" s="33" t="b">
        <v>1</v>
      </c>
      <c r="I12">
        <v>1</v>
      </c>
      <c r="K12" t="b">
        <v>0</v>
      </c>
      <c r="L12" t="b">
        <v>1</v>
      </c>
      <c r="M12" t="b">
        <v>0</v>
      </c>
      <c r="N12" s="33" t="s">
        <v>221</v>
      </c>
    </row>
    <row r="13" spans="1:14" x14ac:dyDescent="0.35">
      <c r="A13" s="6" t="s">
        <v>83</v>
      </c>
      <c r="B13" s="6" t="s">
        <v>289</v>
      </c>
      <c r="C13" s="76" t="s">
        <v>348</v>
      </c>
      <c r="D13" t="s">
        <v>157</v>
      </c>
      <c r="E13">
        <v>8</v>
      </c>
      <c r="F13" t="s">
        <v>221</v>
      </c>
      <c r="G13" s="33" t="b">
        <v>1</v>
      </c>
      <c r="H13" s="33" t="b">
        <v>1</v>
      </c>
      <c r="J13" s="15" t="s">
        <v>223</v>
      </c>
      <c r="K13" t="b">
        <v>0</v>
      </c>
      <c r="L13" t="b">
        <v>0</v>
      </c>
      <c r="M13" t="b">
        <v>0</v>
      </c>
      <c r="N13" s="33" t="s">
        <v>221</v>
      </c>
    </row>
    <row r="14" spans="1:14" x14ac:dyDescent="0.35">
      <c r="A14" s="6" t="s">
        <v>84</v>
      </c>
      <c r="B14" s="6" t="s">
        <v>170</v>
      </c>
      <c r="C14" s="76" t="s">
        <v>349</v>
      </c>
      <c r="D14" t="s">
        <v>157</v>
      </c>
      <c r="E14">
        <v>8</v>
      </c>
      <c r="F14" t="s">
        <v>221</v>
      </c>
      <c r="G14" s="33" t="b">
        <v>0</v>
      </c>
      <c r="H14" s="33" t="b">
        <v>0</v>
      </c>
      <c r="K14" t="b">
        <v>0</v>
      </c>
      <c r="L14" t="b">
        <v>0</v>
      </c>
      <c r="M14" t="b">
        <v>0</v>
      </c>
      <c r="N14" s="33" t="s">
        <v>221</v>
      </c>
    </row>
    <row r="15" spans="1:14" x14ac:dyDescent="0.35">
      <c r="A15" s="6" t="s">
        <v>82</v>
      </c>
      <c r="B15" s="6" t="s">
        <v>171</v>
      </c>
      <c r="C15" s="76" t="s">
        <v>350</v>
      </c>
      <c r="D15" t="s">
        <v>157</v>
      </c>
      <c r="E15">
        <v>8</v>
      </c>
      <c r="F15" t="s">
        <v>221</v>
      </c>
      <c r="G15" s="33" t="b">
        <v>0</v>
      </c>
      <c r="H15" s="33" t="b">
        <v>0</v>
      </c>
      <c r="K15" t="b">
        <v>0</v>
      </c>
      <c r="L15" t="b">
        <v>0</v>
      </c>
      <c r="M15" t="b">
        <v>0</v>
      </c>
      <c r="N15" s="33" t="s">
        <v>221</v>
      </c>
    </row>
    <row r="16" spans="1:14" x14ac:dyDescent="0.35">
      <c r="A16" s="2" t="s">
        <v>113</v>
      </c>
      <c r="B16" s="2" t="s">
        <v>172</v>
      </c>
      <c r="C16" s="77" t="s">
        <v>352</v>
      </c>
      <c r="D16" t="s">
        <v>157</v>
      </c>
      <c r="E16">
        <v>9</v>
      </c>
      <c r="F16" t="s">
        <v>221</v>
      </c>
      <c r="G16" s="33" t="b">
        <v>1</v>
      </c>
      <c r="H16" s="33" t="b">
        <v>1</v>
      </c>
      <c r="J16" s="15" t="s">
        <v>223</v>
      </c>
      <c r="K16" t="b">
        <v>1</v>
      </c>
      <c r="L16" t="b">
        <v>0</v>
      </c>
      <c r="M16" t="b">
        <v>1</v>
      </c>
      <c r="N16" s="33" t="s">
        <v>222</v>
      </c>
    </row>
    <row r="17" spans="1:14" x14ac:dyDescent="0.35">
      <c r="A17" s="2" t="s">
        <v>31</v>
      </c>
      <c r="B17" s="2" t="s">
        <v>290</v>
      </c>
      <c r="C17" s="77" t="s">
        <v>397</v>
      </c>
      <c r="D17" t="s">
        <v>158</v>
      </c>
      <c r="E17">
        <v>10</v>
      </c>
      <c r="F17" t="s">
        <v>223</v>
      </c>
      <c r="G17" s="33" t="b">
        <v>1</v>
      </c>
      <c r="H17" s="33" t="b">
        <v>1</v>
      </c>
      <c r="J17" s="15" t="s">
        <v>223</v>
      </c>
      <c r="K17" t="b">
        <v>1</v>
      </c>
      <c r="L17" t="b">
        <v>0</v>
      </c>
      <c r="M17" t="b">
        <v>0</v>
      </c>
      <c r="N17" s="33" t="s">
        <v>222</v>
      </c>
    </row>
    <row r="18" spans="1:14" x14ac:dyDescent="0.35">
      <c r="A18" s="2" t="s">
        <v>41</v>
      </c>
      <c r="B18" s="2" t="s">
        <v>291</v>
      </c>
      <c r="C18" s="77" t="s">
        <v>398</v>
      </c>
      <c r="D18" t="s">
        <v>158</v>
      </c>
      <c r="E18">
        <v>11</v>
      </c>
      <c r="F18" t="s">
        <v>223</v>
      </c>
      <c r="G18" s="33" t="b">
        <v>1</v>
      </c>
      <c r="H18" s="33" t="b">
        <v>1</v>
      </c>
      <c r="J18" s="15" t="s">
        <v>223</v>
      </c>
      <c r="K18" t="b">
        <v>1</v>
      </c>
      <c r="L18" t="b">
        <v>0</v>
      </c>
      <c r="M18" t="b">
        <v>0</v>
      </c>
      <c r="N18" s="33" t="s">
        <v>222</v>
      </c>
    </row>
    <row r="19" spans="1:14" x14ac:dyDescent="0.35">
      <c r="A19" s="2" t="s">
        <v>121</v>
      </c>
      <c r="B19" s="2" t="s">
        <v>377</v>
      </c>
      <c r="C19" s="77" t="str">
        <f>"=1 if authors report schooling in years."</f>
        <v>=1 if authors report schooling in years.</v>
      </c>
      <c r="D19" t="s">
        <v>154</v>
      </c>
      <c r="E19">
        <v>12</v>
      </c>
      <c r="F19" t="s">
        <v>221</v>
      </c>
      <c r="G19" s="33" t="b">
        <v>1</v>
      </c>
      <c r="H19" s="33" t="b">
        <v>1</v>
      </c>
      <c r="I19">
        <v>1</v>
      </c>
      <c r="K19" t="b">
        <v>1</v>
      </c>
      <c r="L19" t="b">
        <v>0</v>
      </c>
      <c r="M19" t="b">
        <v>0</v>
      </c>
      <c r="N19" s="33" t="s">
        <v>222</v>
      </c>
    </row>
    <row r="20" spans="1:14" x14ac:dyDescent="0.35">
      <c r="A20" s="2" t="s">
        <v>122</v>
      </c>
      <c r="B20" s="2" t="s">
        <v>378</v>
      </c>
      <c r="C20" s="77" t="str">
        <f>"=1 if the authors report schooling in levels (e.g., attained college degree) (reference category)."</f>
        <v>=1 if the authors report schooling in levels (e.g., attained college degree) (reference category).</v>
      </c>
      <c r="D20" t="s">
        <v>154</v>
      </c>
      <c r="E20">
        <v>12</v>
      </c>
      <c r="F20" t="s">
        <v>221</v>
      </c>
      <c r="G20" s="33" t="b">
        <v>1</v>
      </c>
      <c r="H20" s="33" t="b">
        <v>1</v>
      </c>
      <c r="I20">
        <v>1</v>
      </c>
      <c r="K20" t="b">
        <v>0</v>
      </c>
      <c r="L20" t="b">
        <v>1</v>
      </c>
      <c r="M20" t="b">
        <v>0</v>
      </c>
      <c r="N20" s="33" t="s">
        <v>221</v>
      </c>
    </row>
    <row r="21" spans="1:14" x14ac:dyDescent="0.35">
      <c r="A21" s="2" t="s">
        <v>96</v>
      </c>
      <c r="B21" s="2" t="s">
        <v>300</v>
      </c>
      <c r="C21" s="77" t="str">
        <f>"=1 if the dependent variable in the regression is log hourly wage."</f>
        <v>=1 if the dependent variable in the regression is log hourly wage.</v>
      </c>
      <c r="D21" t="s">
        <v>154</v>
      </c>
      <c r="E21">
        <v>13</v>
      </c>
      <c r="F21" t="s">
        <v>221</v>
      </c>
      <c r="G21" s="33" t="b">
        <v>1</v>
      </c>
      <c r="H21" s="33" t="b">
        <v>1</v>
      </c>
      <c r="I21">
        <v>1</v>
      </c>
      <c r="K21" t="b">
        <v>1</v>
      </c>
      <c r="L21" t="b">
        <v>0</v>
      </c>
      <c r="M21" t="b">
        <v>0</v>
      </c>
      <c r="N21" s="33" t="s">
        <v>222</v>
      </c>
    </row>
    <row r="22" spans="1:14" x14ac:dyDescent="0.35">
      <c r="A22" s="2" t="s">
        <v>111</v>
      </c>
      <c r="B22" s="2" t="s">
        <v>301</v>
      </c>
      <c r="C22" s="77" t="str">
        <f>"=1 if the dependent variable in the regression is log daily or weekly wage."</f>
        <v>=1 if the dependent variable in the regression is log daily or weekly wage.</v>
      </c>
      <c r="D22" t="s">
        <v>154</v>
      </c>
      <c r="E22">
        <v>13</v>
      </c>
      <c r="F22" t="s">
        <v>221</v>
      </c>
      <c r="G22" s="33" t="b">
        <v>1</v>
      </c>
      <c r="H22" s="33" t="b">
        <v>1</v>
      </c>
      <c r="I22">
        <v>1</v>
      </c>
      <c r="K22" t="b">
        <v>1</v>
      </c>
      <c r="L22" t="b">
        <v>0</v>
      </c>
      <c r="M22" t="b">
        <v>0</v>
      </c>
      <c r="N22" s="33" t="s">
        <v>222</v>
      </c>
    </row>
    <row r="23" spans="1:14" x14ac:dyDescent="0.35">
      <c r="A23" s="2" t="s">
        <v>106</v>
      </c>
      <c r="B23" s="2" t="s">
        <v>302</v>
      </c>
      <c r="C23" s="77" t="str">
        <f>"=1 if the dependent variable in the regression is log monthly wage."</f>
        <v>=1 if the dependent variable in the regression is log monthly wage.</v>
      </c>
      <c r="D23" t="s">
        <v>154</v>
      </c>
      <c r="E23">
        <v>13</v>
      </c>
      <c r="F23" t="s">
        <v>221</v>
      </c>
      <c r="G23" s="33" t="b">
        <v>1</v>
      </c>
      <c r="H23" s="33" t="b">
        <v>1</v>
      </c>
      <c r="I23">
        <v>1</v>
      </c>
      <c r="K23" t="b">
        <v>1</v>
      </c>
      <c r="L23" t="b">
        <v>0</v>
      </c>
      <c r="M23" t="b">
        <v>0</v>
      </c>
      <c r="N23" s="33" t="s">
        <v>222</v>
      </c>
    </row>
    <row r="24" spans="1:14" x14ac:dyDescent="0.35">
      <c r="A24" s="2" t="s">
        <v>97</v>
      </c>
      <c r="B24" s="2" t="s">
        <v>388</v>
      </c>
      <c r="C24" s="77" t="str">
        <f>"=1 if the dependent variable in the regression is log of mean annual earnings (reference category)."</f>
        <v>=1 if the dependent variable in the regression is log of mean annual earnings (reference category).</v>
      </c>
      <c r="D24" t="s">
        <v>154</v>
      </c>
      <c r="E24">
        <v>13</v>
      </c>
      <c r="F24" t="s">
        <v>221</v>
      </c>
      <c r="G24" s="33" t="b">
        <v>1</v>
      </c>
      <c r="H24" s="33" t="b">
        <v>1</v>
      </c>
      <c r="I24">
        <v>1</v>
      </c>
      <c r="K24" t="b">
        <v>0</v>
      </c>
      <c r="L24" t="b">
        <v>1</v>
      </c>
      <c r="M24" t="b">
        <v>0</v>
      </c>
      <c r="N24" s="33" t="s">
        <v>221</v>
      </c>
    </row>
    <row r="25" spans="1:14" x14ac:dyDescent="0.35">
      <c r="A25" s="2" t="s">
        <v>42</v>
      </c>
      <c r="B25" s="2" t="s">
        <v>342</v>
      </c>
      <c r="C25" s="77" t="str">
        <f>"=1 if the study uses micro data."</f>
        <v>=1 if the study uses micro data.</v>
      </c>
      <c r="D25" t="s">
        <v>154</v>
      </c>
      <c r="E25">
        <v>14</v>
      </c>
      <c r="F25" t="s">
        <v>221</v>
      </c>
      <c r="G25" s="33" t="b">
        <v>1</v>
      </c>
      <c r="H25" s="33" t="b">
        <v>1</v>
      </c>
      <c r="I25">
        <v>1</v>
      </c>
      <c r="K25" t="b">
        <v>1</v>
      </c>
      <c r="L25" t="b">
        <v>0</v>
      </c>
      <c r="M25" t="b">
        <v>0</v>
      </c>
      <c r="N25" s="33" t="s">
        <v>222</v>
      </c>
    </row>
    <row r="26" spans="1:14" x14ac:dyDescent="0.35">
      <c r="A26" s="2" t="s">
        <v>43</v>
      </c>
      <c r="B26" s="2" t="s">
        <v>341</v>
      </c>
      <c r="C26" s="77" t="str">
        <f>"=1 if the study uses data from a survey."</f>
        <v>=1 if the study uses data from a survey.</v>
      </c>
      <c r="D26" t="s">
        <v>154</v>
      </c>
      <c r="E26">
        <v>14</v>
      </c>
      <c r="F26" t="s">
        <v>221</v>
      </c>
      <c r="G26" s="33" t="b">
        <v>1</v>
      </c>
      <c r="H26" s="33" t="b">
        <v>1</v>
      </c>
      <c r="I26">
        <v>1</v>
      </c>
      <c r="K26" t="b">
        <v>1</v>
      </c>
      <c r="L26" t="b">
        <v>0</v>
      </c>
      <c r="M26" t="b">
        <v>0</v>
      </c>
      <c r="N26" s="33" t="s">
        <v>222</v>
      </c>
    </row>
    <row r="27" spans="1:14" x14ac:dyDescent="0.35">
      <c r="A27" s="2" t="s">
        <v>44</v>
      </c>
      <c r="B27" s="2" t="s">
        <v>340</v>
      </c>
      <c r="C27" s="77" t="str">
        <f>"=1 if the study uses data from a national register (reference category)."</f>
        <v>=1 if the study uses data from a national register (reference category).</v>
      </c>
      <c r="D27" t="s">
        <v>154</v>
      </c>
      <c r="E27">
        <v>14</v>
      </c>
      <c r="F27" t="s">
        <v>221</v>
      </c>
      <c r="G27" s="33" t="b">
        <v>1</v>
      </c>
      <c r="H27" s="33" t="b">
        <v>1</v>
      </c>
      <c r="I27">
        <v>1</v>
      </c>
      <c r="K27" t="b">
        <v>0</v>
      </c>
      <c r="L27" t="b">
        <v>1</v>
      </c>
      <c r="M27" t="b">
        <v>0</v>
      </c>
      <c r="N27" s="33" t="s">
        <v>221</v>
      </c>
    </row>
    <row r="28" spans="1:14" x14ac:dyDescent="0.35">
      <c r="A28" s="2" t="s">
        <v>45</v>
      </c>
      <c r="B28" s="2" t="s">
        <v>292</v>
      </c>
      <c r="C28" s="77" t="str">
        <f>"=1 if the study uses cross-sectional data."</f>
        <v>=1 if the study uses cross-sectional data.</v>
      </c>
      <c r="D28" t="s">
        <v>154</v>
      </c>
      <c r="E28">
        <v>15</v>
      </c>
      <c r="F28" t="s">
        <v>221</v>
      </c>
      <c r="G28" s="33" t="b">
        <v>1</v>
      </c>
      <c r="H28" s="33" t="b">
        <v>1</v>
      </c>
      <c r="I28">
        <v>1</v>
      </c>
      <c r="K28" t="b">
        <v>1</v>
      </c>
      <c r="L28" t="b">
        <v>0</v>
      </c>
      <c r="M28" t="b">
        <v>0</v>
      </c>
      <c r="N28" s="33" t="s">
        <v>222</v>
      </c>
    </row>
    <row r="29" spans="1:14" x14ac:dyDescent="0.35">
      <c r="A29" s="2" t="s">
        <v>46</v>
      </c>
      <c r="B29" s="2" t="s">
        <v>293</v>
      </c>
      <c r="C29" s="77" t="str">
        <f>"=1 if the study uses panel data (reference category)."</f>
        <v>=1 if the study uses panel data (reference category).</v>
      </c>
      <c r="D29" t="s">
        <v>154</v>
      </c>
      <c r="E29">
        <v>15</v>
      </c>
      <c r="F29" t="s">
        <v>221</v>
      </c>
      <c r="G29" s="33" t="b">
        <v>1</v>
      </c>
      <c r="H29" s="33" t="b">
        <v>1</v>
      </c>
      <c r="I29">
        <v>1</v>
      </c>
      <c r="K29" t="b">
        <v>0</v>
      </c>
      <c r="L29" t="b">
        <v>1</v>
      </c>
      <c r="M29" t="b">
        <v>0</v>
      </c>
      <c r="N29" s="33" t="s">
        <v>221</v>
      </c>
    </row>
    <row r="30" spans="1:14" x14ac:dyDescent="0.35">
      <c r="A30" s="2" t="s">
        <v>59</v>
      </c>
      <c r="B30" s="2" t="s">
        <v>343</v>
      </c>
      <c r="C30" s="77" t="s">
        <v>351</v>
      </c>
      <c r="D30" t="s">
        <v>158</v>
      </c>
      <c r="E30">
        <v>16</v>
      </c>
      <c r="F30" t="s">
        <v>223</v>
      </c>
      <c r="G30" s="33" t="b">
        <v>1</v>
      </c>
      <c r="H30" s="33" t="b">
        <v>1</v>
      </c>
      <c r="J30" s="15" t="s">
        <v>223</v>
      </c>
      <c r="K30" t="b">
        <v>1</v>
      </c>
      <c r="L30" t="b">
        <v>0</v>
      </c>
      <c r="M30" t="b">
        <v>1</v>
      </c>
      <c r="N30" s="33" t="s">
        <v>222</v>
      </c>
    </row>
    <row r="31" spans="1:14" x14ac:dyDescent="0.35">
      <c r="A31" s="29" t="s">
        <v>92</v>
      </c>
      <c r="B31" s="3" t="s">
        <v>337</v>
      </c>
      <c r="C31" s="83" t="s">
        <v>355</v>
      </c>
      <c r="D31" t="s">
        <v>160</v>
      </c>
      <c r="E31">
        <v>17</v>
      </c>
      <c r="F31" t="s">
        <v>222</v>
      </c>
      <c r="G31" s="33" t="b">
        <v>1</v>
      </c>
      <c r="H31" s="33" t="b">
        <v>0</v>
      </c>
      <c r="K31" t="b">
        <v>0</v>
      </c>
      <c r="L31" t="b">
        <v>1</v>
      </c>
      <c r="M31" t="b">
        <v>0</v>
      </c>
      <c r="N31" s="33" t="s">
        <v>221</v>
      </c>
    </row>
    <row r="32" spans="1:14" x14ac:dyDescent="0.35">
      <c r="A32" s="29" t="s">
        <v>88</v>
      </c>
      <c r="B32" s="3" t="s">
        <v>336</v>
      </c>
      <c r="C32" s="83" t="s">
        <v>353</v>
      </c>
      <c r="D32" t="s">
        <v>160</v>
      </c>
      <c r="E32">
        <v>17</v>
      </c>
      <c r="F32" t="s">
        <v>222</v>
      </c>
      <c r="G32" s="33" t="b">
        <v>1</v>
      </c>
      <c r="H32" s="33" t="b">
        <v>0</v>
      </c>
      <c r="K32" t="b">
        <v>1</v>
      </c>
      <c r="L32" t="b">
        <v>0</v>
      </c>
      <c r="M32" t="b">
        <v>0</v>
      </c>
      <c r="N32" s="33" t="s">
        <v>222</v>
      </c>
    </row>
    <row r="33" spans="1:14" x14ac:dyDescent="0.35">
      <c r="A33" s="29" t="s">
        <v>89</v>
      </c>
      <c r="B33" s="3" t="s">
        <v>294</v>
      </c>
      <c r="C33" s="83" t="s">
        <v>354</v>
      </c>
      <c r="D33" t="s">
        <v>160</v>
      </c>
      <c r="E33">
        <v>17</v>
      </c>
      <c r="F33" t="s">
        <v>222</v>
      </c>
      <c r="G33" s="33" t="b">
        <v>1</v>
      </c>
      <c r="H33" s="33" t="b">
        <v>0</v>
      </c>
      <c r="K33" t="b">
        <v>1</v>
      </c>
      <c r="L33" t="b">
        <v>0</v>
      </c>
      <c r="M33" t="b">
        <v>0</v>
      </c>
      <c r="N33" s="33" t="s">
        <v>222</v>
      </c>
    </row>
    <row r="34" spans="1:14" x14ac:dyDescent="0.35">
      <c r="A34" s="29" t="s">
        <v>90</v>
      </c>
      <c r="B34" s="3" t="s">
        <v>216</v>
      </c>
      <c r="C34" s="83" t="s">
        <v>356</v>
      </c>
      <c r="D34" t="s">
        <v>160</v>
      </c>
      <c r="E34">
        <v>17</v>
      </c>
      <c r="F34" t="s">
        <v>222</v>
      </c>
      <c r="G34" s="33" t="b">
        <v>1</v>
      </c>
      <c r="H34" s="33" t="b">
        <v>1</v>
      </c>
      <c r="J34" s="15">
        <v>0.5</v>
      </c>
      <c r="K34" t="b">
        <v>1</v>
      </c>
      <c r="L34" t="b">
        <v>0</v>
      </c>
      <c r="M34" t="b">
        <v>0</v>
      </c>
      <c r="N34" s="33" t="s">
        <v>222</v>
      </c>
    </row>
    <row r="35" spans="1:14" x14ac:dyDescent="0.35">
      <c r="A35" s="29" t="s">
        <v>86</v>
      </c>
      <c r="B35" s="3" t="s">
        <v>390</v>
      </c>
      <c r="C35" s="83" t="s">
        <v>361</v>
      </c>
      <c r="D35" t="s">
        <v>160</v>
      </c>
      <c r="E35">
        <v>19</v>
      </c>
      <c r="F35" t="s">
        <v>222</v>
      </c>
      <c r="G35" s="33" t="b">
        <v>1</v>
      </c>
      <c r="H35" s="33" t="b">
        <v>1</v>
      </c>
      <c r="J35" s="15">
        <v>0.5</v>
      </c>
      <c r="K35" t="b">
        <v>1</v>
      </c>
      <c r="L35" t="b">
        <v>0</v>
      </c>
      <c r="M35" t="b">
        <v>0</v>
      </c>
      <c r="N35" s="33" t="s">
        <v>222</v>
      </c>
    </row>
    <row r="36" spans="1:14" x14ac:dyDescent="0.35">
      <c r="A36" s="29" t="s">
        <v>85</v>
      </c>
      <c r="B36" s="3" t="s">
        <v>391</v>
      </c>
      <c r="C36" s="83" t="s">
        <v>360</v>
      </c>
      <c r="D36" t="s">
        <v>160</v>
      </c>
      <c r="E36">
        <v>19</v>
      </c>
      <c r="F36" t="s">
        <v>222</v>
      </c>
      <c r="G36" s="33" t="b">
        <v>0</v>
      </c>
      <c r="H36" s="33" t="b">
        <v>0</v>
      </c>
      <c r="K36" t="b">
        <v>0</v>
      </c>
      <c r="L36" t="b">
        <v>1</v>
      </c>
      <c r="M36" t="b">
        <v>0</v>
      </c>
      <c r="N36" s="33" t="s">
        <v>221</v>
      </c>
    </row>
    <row r="37" spans="1:14" x14ac:dyDescent="0.35">
      <c r="A37" s="29" t="s">
        <v>32</v>
      </c>
      <c r="B37" s="3" t="s">
        <v>303</v>
      </c>
      <c r="C37" s="83" t="s">
        <v>359</v>
      </c>
      <c r="D37" t="s">
        <v>160</v>
      </c>
      <c r="E37">
        <v>20</v>
      </c>
      <c r="F37" t="s">
        <v>222</v>
      </c>
      <c r="G37" s="33" t="b">
        <v>1</v>
      </c>
      <c r="H37" s="33" t="b">
        <v>1</v>
      </c>
      <c r="J37" s="15">
        <v>0.5</v>
      </c>
      <c r="K37" t="b">
        <v>1</v>
      </c>
      <c r="L37" t="b">
        <v>0</v>
      </c>
      <c r="M37" t="b">
        <v>0</v>
      </c>
      <c r="N37" s="33" t="s">
        <v>222</v>
      </c>
    </row>
    <row r="38" spans="1:14" x14ac:dyDescent="0.35">
      <c r="A38" s="29" t="s">
        <v>33</v>
      </c>
      <c r="B38" s="3" t="s">
        <v>304</v>
      </c>
      <c r="C38" s="83" t="s">
        <v>358</v>
      </c>
      <c r="D38" t="s">
        <v>160</v>
      </c>
      <c r="E38">
        <v>20</v>
      </c>
      <c r="F38" t="s">
        <v>222</v>
      </c>
      <c r="G38" s="33" t="b">
        <v>0</v>
      </c>
      <c r="H38" s="33" t="b">
        <v>0</v>
      </c>
      <c r="K38" t="b">
        <v>0</v>
      </c>
      <c r="L38" t="b">
        <v>1</v>
      </c>
      <c r="M38" t="b">
        <v>0</v>
      </c>
      <c r="N38" s="33" t="s">
        <v>221</v>
      </c>
    </row>
    <row r="39" spans="1:14" x14ac:dyDescent="0.35">
      <c r="A39" s="29" t="s">
        <v>34</v>
      </c>
      <c r="B39" s="3" t="s">
        <v>305</v>
      </c>
      <c r="C39" s="83" t="s">
        <v>357</v>
      </c>
      <c r="D39" t="s">
        <v>160</v>
      </c>
      <c r="E39">
        <v>21</v>
      </c>
      <c r="F39" t="s">
        <v>222</v>
      </c>
      <c r="G39" s="33" t="b">
        <v>1</v>
      </c>
      <c r="H39" s="33" t="b">
        <v>1</v>
      </c>
      <c r="J39" s="15">
        <v>0.5</v>
      </c>
      <c r="K39" t="b">
        <v>1</v>
      </c>
      <c r="L39" t="b">
        <v>0</v>
      </c>
      <c r="M39" t="b">
        <v>0</v>
      </c>
      <c r="N39" s="33" t="s">
        <v>222</v>
      </c>
    </row>
    <row r="40" spans="1:14" x14ac:dyDescent="0.35">
      <c r="A40" s="29" t="s">
        <v>35</v>
      </c>
      <c r="B40" s="3" t="s">
        <v>306</v>
      </c>
      <c r="C40" s="83" t="s">
        <v>362</v>
      </c>
      <c r="D40" t="s">
        <v>160</v>
      </c>
      <c r="E40">
        <v>21</v>
      </c>
      <c r="F40" t="s">
        <v>222</v>
      </c>
      <c r="G40" s="33" t="b">
        <v>0</v>
      </c>
      <c r="H40" s="33" t="b">
        <v>0</v>
      </c>
      <c r="K40" t="b">
        <v>0</v>
      </c>
      <c r="L40" t="b">
        <v>1</v>
      </c>
      <c r="M40" t="b">
        <v>0</v>
      </c>
      <c r="N40" s="33" t="s">
        <v>221</v>
      </c>
    </row>
    <row r="41" spans="1:14" x14ac:dyDescent="0.35">
      <c r="A41" s="29" t="s">
        <v>47</v>
      </c>
      <c r="B41" s="3" t="s">
        <v>307</v>
      </c>
      <c r="C41" s="83" t="s">
        <v>363</v>
      </c>
      <c r="D41" t="s">
        <v>160</v>
      </c>
      <c r="E41">
        <v>22</v>
      </c>
      <c r="F41" t="s">
        <v>222</v>
      </c>
      <c r="G41" s="33" t="b">
        <v>1</v>
      </c>
      <c r="H41" s="33" t="b">
        <v>1</v>
      </c>
      <c r="J41" s="15">
        <v>0.5</v>
      </c>
      <c r="K41" t="b">
        <v>1</v>
      </c>
      <c r="L41" t="b">
        <v>0</v>
      </c>
      <c r="M41" t="b">
        <v>0</v>
      </c>
      <c r="N41" s="33" t="s">
        <v>222</v>
      </c>
    </row>
    <row r="42" spans="1:14" x14ac:dyDescent="0.35">
      <c r="A42" s="29" t="s">
        <v>48</v>
      </c>
      <c r="B42" s="3" t="s">
        <v>308</v>
      </c>
      <c r="C42" s="83" t="s">
        <v>364</v>
      </c>
      <c r="D42" t="s">
        <v>160</v>
      </c>
      <c r="E42">
        <v>22</v>
      </c>
      <c r="F42" t="s">
        <v>222</v>
      </c>
      <c r="G42" s="33" t="b">
        <v>0</v>
      </c>
      <c r="H42" s="33" t="b">
        <v>0</v>
      </c>
      <c r="K42" t="b">
        <v>0</v>
      </c>
      <c r="L42" t="b">
        <v>1</v>
      </c>
      <c r="M42" t="b">
        <v>0</v>
      </c>
      <c r="N42" s="33" t="s">
        <v>221</v>
      </c>
    </row>
    <row r="43" spans="1:14" x14ac:dyDescent="0.35">
      <c r="A43" s="29" t="s">
        <v>127</v>
      </c>
      <c r="B43" s="3" t="s">
        <v>309</v>
      </c>
      <c r="C43" s="83" t="s">
        <v>365</v>
      </c>
      <c r="D43" t="s">
        <v>160</v>
      </c>
      <c r="E43">
        <v>23</v>
      </c>
      <c r="F43" t="s">
        <v>222</v>
      </c>
      <c r="G43" s="33" t="b">
        <v>1</v>
      </c>
      <c r="H43" s="33" t="b">
        <v>1</v>
      </c>
      <c r="J43" s="15">
        <v>0.5</v>
      </c>
      <c r="K43" t="b">
        <v>1</v>
      </c>
      <c r="L43" t="b">
        <v>0</v>
      </c>
      <c r="M43" t="b">
        <v>0</v>
      </c>
      <c r="N43" s="33" t="s">
        <v>222</v>
      </c>
    </row>
    <row r="44" spans="1:14" x14ac:dyDescent="0.35">
      <c r="A44" s="29" t="s">
        <v>126</v>
      </c>
      <c r="B44" s="3" t="s">
        <v>310</v>
      </c>
      <c r="C44" s="83" t="s">
        <v>366</v>
      </c>
      <c r="D44" t="s">
        <v>160</v>
      </c>
      <c r="E44">
        <v>23</v>
      </c>
      <c r="F44" t="s">
        <v>222</v>
      </c>
      <c r="G44" s="33" t="b">
        <v>1</v>
      </c>
      <c r="H44" s="33" t="b">
        <v>0</v>
      </c>
      <c r="K44" t="b">
        <v>0</v>
      </c>
      <c r="L44" t="b">
        <v>1</v>
      </c>
      <c r="M44" t="b">
        <v>0</v>
      </c>
      <c r="N44" s="33" t="s">
        <v>221</v>
      </c>
    </row>
    <row r="45" spans="1:14" x14ac:dyDescent="0.35">
      <c r="A45" s="29" t="s">
        <v>36</v>
      </c>
      <c r="B45" s="3" t="s">
        <v>138</v>
      </c>
      <c r="C45" s="83" t="s">
        <v>367</v>
      </c>
      <c r="D45" t="s">
        <v>165</v>
      </c>
      <c r="E45">
        <v>24</v>
      </c>
      <c r="F45" t="s">
        <v>221</v>
      </c>
      <c r="G45" s="33" t="b">
        <v>0</v>
      </c>
      <c r="H45" s="33" t="b">
        <v>0</v>
      </c>
      <c r="K45" t="b">
        <v>0</v>
      </c>
      <c r="L45" t="b">
        <v>0</v>
      </c>
      <c r="M45" t="b">
        <v>0</v>
      </c>
      <c r="N45" s="33" t="s">
        <v>221</v>
      </c>
    </row>
    <row r="46" spans="1:14" x14ac:dyDescent="0.35">
      <c r="A46" s="29" t="s">
        <v>52</v>
      </c>
      <c r="B46" s="3" t="s">
        <v>380</v>
      </c>
      <c r="C46" s="83" t="str">
        <f>"=1 if the study was conducted in a country with advanced economy. (reference group)"</f>
        <v>=1 if the study was conducted in a country with advanced economy. (reference group)</v>
      </c>
      <c r="D46" t="s">
        <v>154</v>
      </c>
      <c r="E46">
        <v>25</v>
      </c>
      <c r="F46" t="s">
        <v>221</v>
      </c>
      <c r="G46" s="33" t="b">
        <v>1</v>
      </c>
      <c r="H46" s="33" t="b">
        <v>1</v>
      </c>
      <c r="I46">
        <v>1</v>
      </c>
      <c r="K46" t="b">
        <v>0</v>
      </c>
      <c r="L46" t="b">
        <v>1</v>
      </c>
      <c r="M46" t="b">
        <v>0</v>
      </c>
      <c r="N46" s="33" t="s">
        <v>221</v>
      </c>
    </row>
    <row r="47" spans="1:14" x14ac:dyDescent="0.35">
      <c r="A47" s="29" t="s">
        <v>53</v>
      </c>
      <c r="B47" s="3" t="s">
        <v>381</v>
      </c>
      <c r="C47" s="83" t="str">
        <f>"=1 if the study was conducted in the East Asia and Pacific region."</f>
        <v>=1 if the study was conducted in the East Asia and Pacific region.</v>
      </c>
      <c r="D47" t="s">
        <v>154</v>
      </c>
      <c r="E47">
        <v>25</v>
      </c>
      <c r="F47" t="s">
        <v>221</v>
      </c>
      <c r="G47" s="33" t="b">
        <v>1</v>
      </c>
      <c r="H47" s="33" t="b">
        <v>1</v>
      </c>
      <c r="I47">
        <v>1</v>
      </c>
      <c r="K47" t="b">
        <v>0</v>
      </c>
      <c r="L47" t="b">
        <v>0</v>
      </c>
      <c r="M47" t="b">
        <v>0</v>
      </c>
      <c r="N47" s="33" t="s">
        <v>221</v>
      </c>
    </row>
    <row r="48" spans="1:14" x14ac:dyDescent="0.35">
      <c r="A48" s="29" t="s">
        <v>54</v>
      </c>
      <c r="B48" s="3" t="s">
        <v>382</v>
      </c>
      <c r="C48" s="83" t="str">
        <f>"=1 if the study was conducted in the Europe and Central Asia region."</f>
        <v>=1 if the study was conducted in the Europe and Central Asia region.</v>
      </c>
      <c r="D48" t="s">
        <v>154</v>
      </c>
      <c r="E48">
        <v>25</v>
      </c>
      <c r="F48" t="s">
        <v>221</v>
      </c>
      <c r="G48" s="33" t="b">
        <v>1</v>
      </c>
      <c r="H48" s="33" t="b">
        <v>1</v>
      </c>
      <c r="I48">
        <v>1</v>
      </c>
      <c r="K48" t="b">
        <v>0</v>
      </c>
      <c r="L48" t="b">
        <v>0</v>
      </c>
      <c r="M48" t="b">
        <v>0</v>
      </c>
      <c r="N48" s="33" t="s">
        <v>221</v>
      </c>
    </row>
    <row r="49" spans="1:14" x14ac:dyDescent="0.35">
      <c r="A49" s="29" t="s">
        <v>55</v>
      </c>
      <c r="B49" s="3" t="s">
        <v>383</v>
      </c>
      <c r="C49" s="83" t="str">
        <f>"=1 if the study was conducted in the Latin America and Caribbean region."</f>
        <v>=1 if the study was conducted in the Latin America and Caribbean region.</v>
      </c>
      <c r="D49" t="s">
        <v>154</v>
      </c>
      <c r="E49">
        <v>25</v>
      </c>
      <c r="F49" t="s">
        <v>221</v>
      </c>
      <c r="G49" s="33" t="b">
        <v>1</v>
      </c>
      <c r="H49" s="33" t="b">
        <v>1</v>
      </c>
      <c r="I49">
        <v>1</v>
      </c>
      <c r="K49" t="b">
        <v>0</v>
      </c>
      <c r="L49" t="b">
        <v>0</v>
      </c>
      <c r="M49" t="b">
        <v>0</v>
      </c>
      <c r="N49" s="33" t="s">
        <v>221</v>
      </c>
    </row>
    <row r="50" spans="1:14" x14ac:dyDescent="0.35">
      <c r="A50" s="29" t="s">
        <v>56</v>
      </c>
      <c r="B50" s="3" t="s">
        <v>384</v>
      </c>
      <c r="C50" s="83" t="str">
        <f>"=1 if the study was conducted in the Middle East and North Africa region."</f>
        <v>=1 if the study was conducted in the Middle East and North Africa region.</v>
      </c>
      <c r="D50" t="s">
        <v>154</v>
      </c>
      <c r="E50">
        <v>25</v>
      </c>
      <c r="F50" t="s">
        <v>221</v>
      </c>
      <c r="G50" s="33" t="b">
        <v>1</v>
      </c>
      <c r="H50" s="33" t="b">
        <v>1</v>
      </c>
      <c r="I50">
        <v>1</v>
      </c>
      <c r="K50" t="b">
        <v>0</v>
      </c>
      <c r="L50" t="b">
        <v>0</v>
      </c>
      <c r="M50" t="b">
        <v>0</v>
      </c>
      <c r="N50" s="33" t="s">
        <v>221</v>
      </c>
    </row>
    <row r="51" spans="1:14" x14ac:dyDescent="0.35">
      <c r="A51" s="29" t="s">
        <v>57</v>
      </c>
      <c r="B51" s="3" t="s">
        <v>385</v>
      </c>
      <c r="C51" s="83" t="str">
        <f>"=1 if the study was conducted in the South African region."</f>
        <v>=1 if the study was conducted in the South African region.</v>
      </c>
      <c r="D51" t="s">
        <v>154</v>
      </c>
      <c r="E51">
        <v>25</v>
      </c>
      <c r="F51" t="s">
        <v>221</v>
      </c>
      <c r="G51" s="33" t="b">
        <v>1</v>
      </c>
      <c r="H51" s="33" t="b">
        <v>1</v>
      </c>
      <c r="I51">
        <v>1</v>
      </c>
      <c r="K51" t="b">
        <v>0</v>
      </c>
      <c r="L51" t="b">
        <v>0</v>
      </c>
      <c r="M51" t="b">
        <v>0</v>
      </c>
      <c r="N51" s="33" t="s">
        <v>221</v>
      </c>
    </row>
    <row r="52" spans="1:14" x14ac:dyDescent="0.35">
      <c r="A52" s="29" t="s">
        <v>58</v>
      </c>
      <c r="B52" s="3" t="s">
        <v>386</v>
      </c>
      <c r="C52" s="83" t="str">
        <f>"=1 if the study was conducted in the region of Sub Saharan Africa."</f>
        <v>=1 if the study was conducted in the region of Sub Saharan Africa.</v>
      </c>
      <c r="D52" t="s">
        <v>154</v>
      </c>
      <c r="E52">
        <v>25</v>
      </c>
      <c r="F52" t="s">
        <v>221</v>
      </c>
      <c r="G52" s="33" t="b">
        <v>1</v>
      </c>
      <c r="H52" s="33" t="b">
        <v>1</v>
      </c>
      <c r="I52">
        <v>1</v>
      </c>
      <c r="K52" t="b">
        <v>0</v>
      </c>
      <c r="L52" t="b">
        <v>0</v>
      </c>
      <c r="M52" t="b">
        <v>0</v>
      </c>
      <c r="N52" s="33" t="s">
        <v>221</v>
      </c>
    </row>
    <row r="53" spans="1:14" x14ac:dyDescent="0.35">
      <c r="A53" s="29" t="s">
        <v>51</v>
      </c>
      <c r="B53" s="3" t="s">
        <v>311</v>
      </c>
      <c r="C53" s="83" t="str">
        <f>"=1 if the study was conducted in a high income country (reference category)"</f>
        <v>=1 if the study was conducted in a high income country (reference category)</v>
      </c>
      <c r="D53" t="s">
        <v>154</v>
      </c>
      <c r="E53">
        <v>26</v>
      </c>
      <c r="F53" t="s">
        <v>221</v>
      </c>
      <c r="G53" s="33" t="b">
        <v>1</v>
      </c>
      <c r="H53" s="33" t="b">
        <v>1</v>
      </c>
      <c r="I53">
        <v>1</v>
      </c>
      <c r="K53" t="b">
        <v>0</v>
      </c>
      <c r="L53" t="b">
        <v>1</v>
      </c>
      <c r="M53" t="b">
        <v>0</v>
      </c>
      <c r="N53" s="33" t="s">
        <v>221</v>
      </c>
    </row>
    <row r="54" spans="1:14" x14ac:dyDescent="0.35">
      <c r="A54" s="29" t="s">
        <v>50</v>
      </c>
      <c r="B54" s="3" t="s">
        <v>312</v>
      </c>
      <c r="C54" s="83" t="str">
        <f>"=1 if the study was conducted in a middle income country"</f>
        <v>=1 if the study was conducted in a middle income country</v>
      </c>
      <c r="D54" t="s">
        <v>154</v>
      </c>
      <c r="E54">
        <v>26</v>
      </c>
      <c r="F54" t="s">
        <v>221</v>
      </c>
      <c r="G54" s="33" t="b">
        <v>1</v>
      </c>
      <c r="H54" s="33" t="b">
        <v>1</v>
      </c>
      <c r="I54">
        <v>1</v>
      </c>
      <c r="K54" t="b">
        <v>0</v>
      </c>
      <c r="L54" t="b">
        <v>0</v>
      </c>
      <c r="M54" t="b">
        <v>0</v>
      </c>
      <c r="N54" s="33" t="s">
        <v>221</v>
      </c>
    </row>
    <row r="55" spans="1:14" x14ac:dyDescent="0.35">
      <c r="A55" s="29" t="s">
        <v>49</v>
      </c>
      <c r="B55" s="3" t="s">
        <v>313</v>
      </c>
      <c r="C55" s="83" t="str">
        <f>"=1 if the study was conducted in a low income country"</f>
        <v>=1 if the study was conducted in a low income country</v>
      </c>
      <c r="D55" t="s">
        <v>154</v>
      </c>
      <c r="E55">
        <v>26</v>
      </c>
      <c r="F55" t="s">
        <v>221</v>
      </c>
      <c r="G55" s="33" t="b">
        <v>1</v>
      </c>
      <c r="H55" s="33" t="b">
        <v>1</v>
      </c>
      <c r="I55">
        <v>1</v>
      </c>
      <c r="K55" t="b">
        <v>0</v>
      </c>
      <c r="L55" t="b">
        <v>0</v>
      </c>
      <c r="M55" t="b">
        <v>0</v>
      </c>
      <c r="N55" s="33" t="s">
        <v>221</v>
      </c>
    </row>
    <row r="56" spans="1:14" x14ac:dyDescent="0.35">
      <c r="A56" s="29" t="s">
        <v>60</v>
      </c>
      <c r="B56" s="3" t="s">
        <v>173</v>
      </c>
      <c r="C56" s="83" t="s">
        <v>368</v>
      </c>
      <c r="D56" t="s">
        <v>158</v>
      </c>
      <c r="E56">
        <v>27</v>
      </c>
      <c r="F56" t="s">
        <v>223</v>
      </c>
      <c r="G56" s="33" t="b">
        <v>1</v>
      </c>
      <c r="H56" s="33" t="b">
        <v>1</v>
      </c>
      <c r="J56" s="15" t="s">
        <v>223</v>
      </c>
      <c r="K56" t="b">
        <v>1</v>
      </c>
      <c r="L56" t="b">
        <v>0</v>
      </c>
      <c r="M56" t="b">
        <v>1</v>
      </c>
      <c r="N56" s="33" t="s">
        <v>222</v>
      </c>
    </row>
    <row r="57" spans="1:14" x14ac:dyDescent="0.35">
      <c r="A57" s="29" t="s">
        <v>61</v>
      </c>
      <c r="B57" s="3" t="s">
        <v>174</v>
      </c>
      <c r="C57" s="83" t="s">
        <v>369</v>
      </c>
      <c r="D57" t="s">
        <v>158</v>
      </c>
      <c r="E57">
        <v>28</v>
      </c>
      <c r="F57" t="s">
        <v>223</v>
      </c>
      <c r="G57" s="33" t="b">
        <v>1</v>
      </c>
      <c r="H57" s="33" t="b">
        <v>1</v>
      </c>
      <c r="J57" s="15" t="s">
        <v>223</v>
      </c>
      <c r="K57" t="b">
        <v>1</v>
      </c>
      <c r="L57" t="b">
        <v>0</v>
      </c>
      <c r="M57" t="b">
        <v>1</v>
      </c>
      <c r="N57" s="33" t="s">
        <v>222</v>
      </c>
    </row>
    <row r="58" spans="1:14" x14ac:dyDescent="0.35">
      <c r="A58" s="29" t="s">
        <v>285</v>
      </c>
      <c r="B58" s="3" t="s">
        <v>286</v>
      </c>
      <c r="C58" s="83" t="s">
        <v>370</v>
      </c>
      <c r="D58" t="s">
        <v>158</v>
      </c>
      <c r="E58">
        <v>29</v>
      </c>
      <c r="F58" t="s">
        <v>223</v>
      </c>
      <c r="G58" s="33" t="b">
        <v>1</v>
      </c>
      <c r="H58" s="33" t="b">
        <v>1</v>
      </c>
      <c r="J58" s="15" t="s">
        <v>223</v>
      </c>
      <c r="K58" t="b">
        <v>1</v>
      </c>
      <c r="L58" t="b">
        <v>0</v>
      </c>
      <c r="M58" t="b">
        <v>0</v>
      </c>
      <c r="N58" s="33" t="s">
        <v>222</v>
      </c>
    </row>
    <row r="59" spans="1:14" x14ac:dyDescent="0.35">
      <c r="A59" s="29" t="s">
        <v>62</v>
      </c>
      <c r="B59" s="3" t="s">
        <v>288</v>
      </c>
      <c r="C59" s="83" t="s">
        <v>371</v>
      </c>
      <c r="D59" t="s">
        <v>158</v>
      </c>
      <c r="E59">
        <v>30</v>
      </c>
      <c r="F59" t="s">
        <v>223</v>
      </c>
      <c r="G59" s="33" t="b">
        <v>1</v>
      </c>
      <c r="H59" s="33" t="b">
        <v>1</v>
      </c>
      <c r="J59" s="15" t="s">
        <v>223</v>
      </c>
      <c r="K59" t="b">
        <v>0</v>
      </c>
      <c r="L59" t="b">
        <v>0</v>
      </c>
      <c r="M59" t="b">
        <v>0</v>
      </c>
      <c r="N59" s="33" t="s">
        <v>221</v>
      </c>
    </row>
    <row r="60" spans="1:14" x14ac:dyDescent="0.35">
      <c r="A60" s="4" t="s">
        <v>63</v>
      </c>
      <c r="B60" s="4" t="s">
        <v>314</v>
      </c>
      <c r="C60" s="78" t="str">
        <f>"=1 if the authors use Ordinary least squares (reference category)."</f>
        <v>=1 if the authors use Ordinary least squares (reference category).</v>
      </c>
      <c r="D60" t="s">
        <v>154</v>
      </c>
      <c r="E60">
        <v>31</v>
      </c>
      <c r="F60" t="s">
        <v>221</v>
      </c>
      <c r="G60" s="33" t="b">
        <v>1</v>
      </c>
      <c r="H60" s="33" t="b">
        <v>1</v>
      </c>
      <c r="I60">
        <v>1</v>
      </c>
      <c r="K60" t="b">
        <v>0</v>
      </c>
      <c r="L60" t="b">
        <v>1</v>
      </c>
      <c r="M60" t="b">
        <v>0</v>
      </c>
      <c r="N60" s="33" t="s">
        <v>221</v>
      </c>
    </row>
    <row r="61" spans="1:14" x14ac:dyDescent="0.35">
      <c r="A61" s="4" t="s">
        <v>394</v>
      </c>
      <c r="B61" s="4" t="s">
        <v>395</v>
      </c>
      <c r="C61" s="78" t="str">
        <f>"=1 if the authors use Cohort-type or Fixed-effects estimation."</f>
        <v>=1 if the authors use Cohort-type or Fixed-effects estimation.</v>
      </c>
      <c r="D61" t="s">
        <v>154</v>
      </c>
      <c r="E61">
        <v>31</v>
      </c>
      <c r="F61" t="s">
        <v>221</v>
      </c>
      <c r="G61" s="33" t="b">
        <v>1</v>
      </c>
      <c r="H61" s="33" t="b">
        <v>1</v>
      </c>
      <c r="I61">
        <v>1</v>
      </c>
      <c r="K61" t="b">
        <v>1</v>
      </c>
      <c r="L61" t="b">
        <v>0</v>
      </c>
      <c r="M61" t="b">
        <v>0</v>
      </c>
      <c r="N61" s="33" t="s">
        <v>222</v>
      </c>
    </row>
    <row r="62" spans="1:14" x14ac:dyDescent="0.35">
      <c r="A62" s="4" t="s">
        <v>99</v>
      </c>
      <c r="B62" s="4" t="s">
        <v>315</v>
      </c>
      <c r="C62" s="78" t="str">
        <f>"=1 if the authors use Two-Stage least squares estimation."</f>
        <v>=1 if the authors use Two-Stage least squares estimation.</v>
      </c>
      <c r="D62" t="s">
        <v>154</v>
      </c>
      <c r="E62">
        <v>31</v>
      </c>
      <c r="F62" t="s">
        <v>221</v>
      </c>
      <c r="G62" s="33" t="b">
        <v>1</v>
      </c>
      <c r="H62" s="33" t="b">
        <v>1</v>
      </c>
      <c r="I62">
        <v>1</v>
      </c>
      <c r="K62" t="b">
        <v>1</v>
      </c>
      <c r="L62" t="b">
        <v>0</v>
      </c>
      <c r="M62" t="b">
        <v>0</v>
      </c>
      <c r="N62" s="33" t="s">
        <v>222</v>
      </c>
    </row>
    <row r="63" spans="1:14" x14ac:dyDescent="0.35">
      <c r="A63" s="4" t="s">
        <v>109</v>
      </c>
      <c r="B63" s="4" t="s">
        <v>316</v>
      </c>
      <c r="C63" s="78" t="str">
        <f>"=1 if the authors use Two-step estimation (Heckman and Polachek, 1974)."</f>
        <v>=1 if the authors use Two-step estimation (Heckman and Polachek, 1974).</v>
      </c>
      <c r="D63" t="s">
        <v>154</v>
      </c>
      <c r="E63">
        <v>31</v>
      </c>
      <c r="F63" t="s">
        <v>221</v>
      </c>
      <c r="G63" s="33" t="b">
        <v>1</v>
      </c>
      <c r="H63" s="33" t="b">
        <v>1</v>
      </c>
      <c r="I63">
        <v>1</v>
      </c>
      <c r="K63" t="b">
        <v>1</v>
      </c>
      <c r="L63" t="b">
        <v>0</v>
      </c>
      <c r="M63" t="b">
        <v>0</v>
      </c>
      <c r="N63" s="33" t="s">
        <v>222</v>
      </c>
    </row>
    <row r="64" spans="1:14" x14ac:dyDescent="0.35">
      <c r="A64" s="4" t="s">
        <v>108</v>
      </c>
      <c r="B64" s="4" t="s">
        <v>317</v>
      </c>
      <c r="C64" s="78" t="str">
        <f>"=1 if the authors use Probit estimation."</f>
        <v>=1 if the authors use Probit estimation.</v>
      </c>
      <c r="D64" t="s">
        <v>154</v>
      </c>
      <c r="E64">
        <v>31</v>
      </c>
      <c r="F64" t="s">
        <v>221</v>
      </c>
      <c r="G64" s="33" t="b">
        <v>1</v>
      </c>
      <c r="H64" s="33" t="b">
        <v>1</v>
      </c>
      <c r="I64">
        <v>1</v>
      </c>
      <c r="K64" t="b">
        <v>1</v>
      </c>
      <c r="L64" t="b">
        <v>0</v>
      </c>
      <c r="M64" t="b">
        <v>0</v>
      </c>
      <c r="N64" s="33" t="s">
        <v>222</v>
      </c>
    </row>
    <row r="65" spans="1:14" x14ac:dyDescent="0.35">
      <c r="A65" s="4" t="s">
        <v>64</v>
      </c>
      <c r="B65" s="4" t="s">
        <v>318</v>
      </c>
      <c r="C65" s="78" t="str">
        <f>"=1 if the authors use Instrumental variables estimation."</f>
        <v>=1 if the authors use Instrumental variables estimation.</v>
      </c>
      <c r="D65" t="s">
        <v>154</v>
      </c>
      <c r="E65">
        <v>31</v>
      </c>
      <c r="F65" t="s">
        <v>221</v>
      </c>
      <c r="G65" s="33" t="b">
        <v>1</v>
      </c>
      <c r="H65" s="33" t="b">
        <v>1</v>
      </c>
      <c r="I65">
        <v>1</v>
      </c>
      <c r="K65" t="b">
        <v>1</v>
      </c>
      <c r="L65" t="b">
        <v>0</v>
      </c>
      <c r="M65" t="b">
        <v>0</v>
      </c>
      <c r="N65" s="33" t="s">
        <v>222</v>
      </c>
    </row>
    <row r="66" spans="1:14" x14ac:dyDescent="0.35">
      <c r="A66" s="4" t="s">
        <v>65</v>
      </c>
      <c r="B66" s="4" t="s">
        <v>319</v>
      </c>
      <c r="C66" s="78" t="str">
        <f>"=1 if the authors include a direct measure of ability in their study."</f>
        <v>=1 if the authors include a direct measure of ability in their study.</v>
      </c>
      <c r="D66" t="s">
        <v>154</v>
      </c>
      <c r="E66">
        <v>32</v>
      </c>
      <c r="F66" t="s">
        <v>221</v>
      </c>
      <c r="G66" s="33" t="b">
        <v>1</v>
      </c>
      <c r="H66" s="33" t="b">
        <v>1</v>
      </c>
      <c r="I66">
        <v>1</v>
      </c>
      <c r="K66" t="b">
        <v>1</v>
      </c>
      <c r="L66" t="b">
        <v>0</v>
      </c>
      <c r="M66" t="b">
        <v>0</v>
      </c>
      <c r="N66" s="33" t="s">
        <v>222</v>
      </c>
    </row>
    <row r="67" spans="1:14" x14ac:dyDescent="0.35">
      <c r="A67" s="4" t="s">
        <v>66</v>
      </c>
      <c r="B67" s="4" t="s">
        <v>320</v>
      </c>
      <c r="C67" s="78" t="str">
        <f>"=1 if the authors use a proxy for ability in their study."</f>
        <v>=1 if the authors use a proxy for ability in their study.</v>
      </c>
      <c r="D67" t="s">
        <v>154</v>
      </c>
      <c r="E67">
        <v>32</v>
      </c>
      <c r="F67" t="s">
        <v>221</v>
      </c>
      <c r="G67" s="33" t="b">
        <v>1</v>
      </c>
      <c r="H67" s="33" t="b">
        <v>1</v>
      </c>
      <c r="I67">
        <v>1</v>
      </c>
      <c r="K67" t="b">
        <v>1</v>
      </c>
      <c r="L67" t="b">
        <v>0</v>
      </c>
      <c r="M67" t="b">
        <v>0</v>
      </c>
      <c r="N67" s="33" t="s">
        <v>222</v>
      </c>
    </row>
    <row r="68" spans="1:14" x14ac:dyDescent="0.35">
      <c r="A68" s="4" t="s">
        <v>93</v>
      </c>
      <c r="B68" s="4" t="s">
        <v>321</v>
      </c>
      <c r="C68" s="78" t="str">
        <f>"=1 if the authors acknowledge, but do not control for ability in any way in their study."</f>
        <v>=1 if the authors acknowledge, but do not control for ability in any way in their study.</v>
      </c>
      <c r="D68" t="s">
        <v>154</v>
      </c>
      <c r="E68">
        <v>32</v>
      </c>
      <c r="F68" t="s">
        <v>221</v>
      </c>
      <c r="G68" s="33" t="b">
        <v>1</v>
      </c>
      <c r="H68" s="33" t="b">
        <v>1</v>
      </c>
      <c r="I68">
        <v>1</v>
      </c>
      <c r="K68" t="b">
        <v>1</v>
      </c>
      <c r="L68" t="b">
        <v>0</v>
      </c>
      <c r="M68" t="b">
        <v>0</v>
      </c>
      <c r="N68" s="33" t="s">
        <v>222</v>
      </c>
    </row>
    <row r="69" spans="1:14" x14ac:dyDescent="0.35">
      <c r="A69" s="4" t="s">
        <v>94</v>
      </c>
      <c r="B69" s="4" t="s">
        <v>322</v>
      </c>
      <c r="C69" s="78" t="str">
        <f>"=1 if the authors do not mention ability anywhere in their study (reference category)."</f>
        <v>=1 if the authors do not mention ability anywhere in their study (reference category).</v>
      </c>
      <c r="D69" t="s">
        <v>154</v>
      </c>
      <c r="E69">
        <v>32</v>
      </c>
      <c r="F69" t="s">
        <v>221</v>
      </c>
      <c r="G69" s="33" t="b">
        <v>1</v>
      </c>
      <c r="H69" s="33" t="b">
        <v>1</v>
      </c>
      <c r="I69">
        <v>1</v>
      </c>
      <c r="K69" t="b">
        <v>0</v>
      </c>
      <c r="L69" t="b">
        <v>1</v>
      </c>
      <c r="M69" t="b">
        <v>0</v>
      </c>
      <c r="N69" s="33" t="s">
        <v>221</v>
      </c>
    </row>
    <row r="70" spans="1:14" x14ac:dyDescent="0.35">
      <c r="A70" s="4" t="s">
        <v>102</v>
      </c>
      <c r="B70" s="4" t="s">
        <v>323</v>
      </c>
      <c r="C70" s="78" t="str">
        <f>"=1 if the authors use parents education as an instrument in the regression."</f>
        <v>=1 if the authors use parents education as an instrument in the regression.</v>
      </c>
      <c r="D70" t="s">
        <v>157</v>
      </c>
      <c r="E70">
        <v>33</v>
      </c>
      <c r="F70" t="s">
        <v>221</v>
      </c>
      <c r="G70" s="33" t="b">
        <v>1</v>
      </c>
      <c r="H70" s="33" t="b">
        <v>1</v>
      </c>
      <c r="I70">
        <v>1</v>
      </c>
      <c r="K70" t="b">
        <v>0</v>
      </c>
      <c r="L70" t="b">
        <v>0</v>
      </c>
      <c r="M70" t="b">
        <v>0</v>
      </c>
      <c r="N70" s="33" t="s">
        <v>221</v>
      </c>
    </row>
    <row r="71" spans="1:14" x14ac:dyDescent="0.35">
      <c r="A71" s="4" t="s">
        <v>112</v>
      </c>
      <c r="B71" s="4" t="s">
        <v>324</v>
      </c>
      <c r="C71" s="78" t="str">
        <f>"=1 if the authors use distance to school as an instrument in the regression."</f>
        <v>=1 if the authors use distance to school as an instrument in the regression.</v>
      </c>
      <c r="D71" t="s">
        <v>157</v>
      </c>
      <c r="E71">
        <v>33</v>
      </c>
      <c r="F71" t="s">
        <v>221</v>
      </c>
      <c r="G71" s="33" t="b">
        <v>1</v>
      </c>
      <c r="H71" s="33" t="b">
        <v>1</v>
      </c>
      <c r="I71">
        <v>1</v>
      </c>
      <c r="K71" t="b">
        <v>0</v>
      </c>
      <c r="L71" t="b">
        <v>0</v>
      </c>
      <c r="M71" t="b">
        <v>0</v>
      </c>
      <c r="N71" s="33" t="s">
        <v>221</v>
      </c>
    </row>
    <row r="72" spans="1:14" x14ac:dyDescent="0.35">
      <c r="A72" s="4" t="s">
        <v>103</v>
      </c>
      <c r="B72" s="4" t="s">
        <v>325</v>
      </c>
      <c r="C72" s="78" t="str">
        <f>"=1 if the authors use another instrument in the regression."</f>
        <v>=1 if the authors use another instrument in the regression.</v>
      </c>
      <c r="D72" t="s">
        <v>157</v>
      </c>
      <c r="E72">
        <v>33</v>
      </c>
      <c r="F72" t="s">
        <v>221</v>
      </c>
      <c r="G72" s="33" t="b">
        <v>1</v>
      </c>
      <c r="H72" s="33" t="b">
        <v>1</v>
      </c>
      <c r="I72">
        <v>1</v>
      </c>
      <c r="K72" t="b">
        <v>0</v>
      </c>
      <c r="L72" t="b">
        <v>0</v>
      </c>
      <c r="M72" t="b">
        <v>0</v>
      </c>
      <c r="N72" s="33" t="s">
        <v>221</v>
      </c>
    </row>
    <row r="73" spans="1:14" x14ac:dyDescent="0.35">
      <c r="A73" s="4" t="s">
        <v>67</v>
      </c>
      <c r="B73" s="4" t="s">
        <v>326</v>
      </c>
      <c r="C73" s="78" t="str">
        <f>"=1 if the authors control for age in the regression."</f>
        <v>=1 if the authors control for age in the regression.</v>
      </c>
      <c r="D73" t="s">
        <v>157</v>
      </c>
      <c r="E73">
        <v>34</v>
      </c>
      <c r="F73" t="s">
        <v>221</v>
      </c>
      <c r="G73" s="33" t="b">
        <v>1</v>
      </c>
      <c r="H73" s="33" t="b">
        <v>1</v>
      </c>
      <c r="I73">
        <v>1</v>
      </c>
      <c r="K73" t="b">
        <v>1</v>
      </c>
      <c r="L73" t="b">
        <v>0</v>
      </c>
      <c r="M73" t="b">
        <v>0</v>
      </c>
      <c r="N73" s="33" t="s">
        <v>222</v>
      </c>
    </row>
    <row r="74" spans="1:14" x14ac:dyDescent="0.35">
      <c r="A74" s="4" t="s">
        <v>68</v>
      </c>
      <c r="B74" s="4" t="s">
        <v>339</v>
      </c>
      <c r="C74" s="78" t="str">
        <f>"=1 if the authors control for age in quadratic form in the regression."</f>
        <v>=1 if the authors control for age in quadratic form in the regression.</v>
      </c>
      <c r="D74" t="s">
        <v>157</v>
      </c>
      <c r="E74">
        <v>34</v>
      </c>
      <c r="F74" t="s">
        <v>221</v>
      </c>
      <c r="G74" s="33" t="b">
        <v>1</v>
      </c>
      <c r="H74" s="33" t="b">
        <v>1</v>
      </c>
      <c r="I74">
        <v>1</v>
      </c>
      <c r="K74" t="b">
        <v>1</v>
      </c>
      <c r="L74" t="b">
        <v>0</v>
      </c>
      <c r="M74" t="b">
        <v>0</v>
      </c>
      <c r="N74" s="33" t="s">
        <v>222</v>
      </c>
    </row>
    <row r="75" spans="1:14" x14ac:dyDescent="0.35">
      <c r="A75" s="4" t="s">
        <v>69</v>
      </c>
      <c r="B75" s="4" t="s">
        <v>327</v>
      </c>
      <c r="C75" s="78" t="str">
        <f>"=1 if the authors control for experience in the regression."</f>
        <v>=1 if the authors control for experience in the regression.</v>
      </c>
      <c r="D75" t="s">
        <v>157</v>
      </c>
      <c r="E75">
        <v>34</v>
      </c>
      <c r="F75" t="s">
        <v>221</v>
      </c>
      <c r="G75" s="33" t="b">
        <v>1</v>
      </c>
      <c r="H75" s="33" t="b">
        <v>1</v>
      </c>
      <c r="I75">
        <v>1</v>
      </c>
      <c r="K75" t="b">
        <v>1</v>
      </c>
      <c r="L75" t="b">
        <v>0</v>
      </c>
      <c r="M75" t="b">
        <v>0</v>
      </c>
      <c r="N75" s="33" t="s">
        <v>222</v>
      </c>
    </row>
    <row r="76" spans="1:14" x14ac:dyDescent="0.35">
      <c r="A76" s="4" t="s">
        <v>91</v>
      </c>
      <c r="B76" s="4" t="s">
        <v>338</v>
      </c>
      <c r="C76" s="78" t="str">
        <f>"=1 if the authors control for experience in quadratic form in the regression."</f>
        <v>=1 if the authors control for experience in quadratic form in the regression.</v>
      </c>
      <c r="D76" t="s">
        <v>157</v>
      </c>
      <c r="E76">
        <v>34</v>
      </c>
      <c r="F76" t="s">
        <v>221</v>
      </c>
      <c r="G76" s="33" t="b">
        <v>1</v>
      </c>
      <c r="H76" s="33" t="b">
        <v>1</v>
      </c>
      <c r="I76">
        <v>1</v>
      </c>
      <c r="K76" t="b">
        <v>1</v>
      </c>
      <c r="L76" t="b">
        <v>0</v>
      </c>
      <c r="M76" t="b">
        <v>0</v>
      </c>
      <c r="N76" s="33" t="s">
        <v>222</v>
      </c>
    </row>
    <row r="77" spans="1:14" x14ac:dyDescent="0.35">
      <c r="A77" s="4" t="s">
        <v>70</v>
      </c>
      <c r="B77" s="4" t="s">
        <v>328</v>
      </c>
      <c r="C77" s="78" t="str">
        <f>"=1 if the authors control for ethnicity in the regression."</f>
        <v>=1 if the authors control for ethnicity in the regression.</v>
      </c>
      <c r="D77" t="s">
        <v>157</v>
      </c>
      <c r="E77">
        <v>34</v>
      </c>
      <c r="F77" t="s">
        <v>221</v>
      </c>
      <c r="G77" s="33" t="b">
        <v>1</v>
      </c>
      <c r="H77" s="33" t="b">
        <v>1</v>
      </c>
      <c r="I77">
        <v>1</v>
      </c>
      <c r="K77" t="b">
        <v>1</v>
      </c>
      <c r="L77" t="b">
        <v>0</v>
      </c>
      <c r="M77" t="b">
        <v>0</v>
      </c>
      <c r="N77" s="33" t="s">
        <v>222</v>
      </c>
    </row>
    <row r="78" spans="1:14" x14ac:dyDescent="0.35">
      <c r="A78" s="4" t="s">
        <v>71</v>
      </c>
      <c r="B78" s="4" t="s">
        <v>329</v>
      </c>
      <c r="C78" s="78" t="str">
        <f>"=1 if the authors control for health in the regression."</f>
        <v>=1 if the authors control for health in the regression.</v>
      </c>
      <c r="D78" t="s">
        <v>157</v>
      </c>
      <c r="E78">
        <v>34</v>
      </c>
      <c r="F78" t="s">
        <v>221</v>
      </c>
      <c r="G78" s="33" t="b">
        <v>1</v>
      </c>
      <c r="H78" s="33" t="b">
        <v>1</v>
      </c>
      <c r="I78">
        <v>1</v>
      </c>
      <c r="K78" t="b">
        <v>1</v>
      </c>
      <c r="L78" t="b">
        <v>0</v>
      </c>
      <c r="M78" t="b">
        <v>0</v>
      </c>
      <c r="N78" s="33" t="s">
        <v>222</v>
      </c>
    </row>
    <row r="79" spans="1:14" x14ac:dyDescent="0.35">
      <c r="A79" s="4" t="s">
        <v>72</v>
      </c>
      <c r="B79" s="4" t="s">
        <v>330</v>
      </c>
      <c r="C79" s="78" t="str">
        <f>"=1 if the authors control for gender in the regression."</f>
        <v>=1 if the authors control for gender in the regression.</v>
      </c>
      <c r="D79" t="s">
        <v>157</v>
      </c>
      <c r="E79">
        <v>34</v>
      </c>
      <c r="F79" t="s">
        <v>221</v>
      </c>
      <c r="G79" s="33" t="b">
        <v>1</v>
      </c>
      <c r="H79" s="33" t="b">
        <v>1</v>
      </c>
      <c r="I79">
        <v>1</v>
      </c>
      <c r="K79" t="b">
        <v>1</v>
      </c>
      <c r="L79" t="b">
        <v>0</v>
      </c>
      <c r="M79" t="b">
        <v>0</v>
      </c>
      <c r="N79" s="33" t="s">
        <v>222</v>
      </c>
    </row>
    <row r="80" spans="1:14" x14ac:dyDescent="0.35">
      <c r="A80" s="4" t="s">
        <v>273</v>
      </c>
      <c r="B80" s="4" t="s">
        <v>331</v>
      </c>
      <c r="C80" s="78" t="str">
        <f>"=1 if the authors control for marriage in the regression."</f>
        <v>=1 if the authors control for marriage in the regression.</v>
      </c>
      <c r="D80" t="s">
        <v>157</v>
      </c>
      <c r="E80">
        <v>34</v>
      </c>
      <c r="F80" t="s">
        <v>221</v>
      </c>
      <c r="G80" s="33" t="b">
        <v>1</v>
      </c>
      <c r="H80" s="33" t="b">
        <v>1</v>
      </c>
      <c r="I80">
        <v>1</v>
      </c>
      <c r="K80" t="b">
        <v>1</v>
      </c>
      <c r="L80" t="b">
        <v>0</v>
      </c>
      <c r="M80" t="b">
        <v>0</v>
      </c>
      <c r="N80" s="33" t="s">
        <v>222</v>
      </c>
    </row>
    <row r="81" spans="1:14" x14ac:dyDescent="0.35">
      <c r="A81" s="4" t="s">
        <v>73</v>
      </c>
      <c r="B81" s="4" t="s">
        <v>332</v>
      </c>
      <c r="C81" s="78" t="str">
        <f>"=1 if the authors control for occupation of the subjects in the regression."</f>
        <v>=1 if the authors control for occupation of the subjects in the regression.</v>
      </c>
      <c r="D81" t="s">
        <v>157</v>
      </c>
      <c r="E81">
        <v>34</v>
      </c>
      <c r="F81" t="s">
        <v>221</v>
      </c>
      <c r="G81" s="33" t="b">
        <v>1</v>
      </c>
      <c r="H81" s="33" t="b">
        <v>1</v>
      </c>
      <c r="I81">
        <v>1</v>
      </c>
      <c r="K81" t="b">
        <v>1</v>
      </c>
      <c r="L81" t="b">
        <v>0</v>
      </c>
      <c r="M81" t="b">
        <v>0</v>
      </c>
      <c r="N81" s="33" t="s">
        <v>222</v>
      </c>
    </row>
    <row r="82" spans="1:14" x14ac:dyDescent="0.35">
      <c r="A82" s="4" t="s">
        <v>75</v>
      </c>
      <c r="B82" s="4" t="s">
        <v>387</v>
      </c>
      <c r="C82" s="78" t="str">
        <f>"=1 if the authors control for firm characteristics in the regression."</f>
        <v>=1 if the authors control for firm characteristics in the regression.</v>
      </c>
      <c r="D82" t="s">
        <v>157</v>
      </c>
      <c r="E82">
        <v>34</v>
      </c>
      <c r="F82" t="s">
        <v>221</v>
      </c>
      <c r="G82" s="33" t="b">
        <v>1</v>
      </c>
      <c r="H82" s="33" t="b">
        <v>1</v>
      </c>
      <c r="I82">
        <v>1</v>
      </c>
      <c r="K82" t="b">
        <v>1</v>
      </c>
      <c r="L82" t="b">
        <v>0</v>
      </c>
      <c r="M82" t="b">
        <v>0</v>
      </c>
      <c r="N82" s="33" t="s">
        <v>222</v>
      </c>
    </row>
    <row r="83" spans="1:14" x14ac:dyDescent="0.35">
      <c r="A83" s="4" t="s">
        <v>110</v>
      </c>
      <c r="B83" s="4" t="s">
        <v>333</v>
      </c>
      <c r="C83" s="78" t="str">
        <f>"=1 if the authors control for area type in the regression (e.g., urban, rural)."</f>
        <v>=1 if the authors control for area type in the regression (e.g., urban, rural).</v>
      </c>
      <c r="D83" t="s">
        <v>157</v>
      </c>
      <c r="E83">
        <v>34</v>
      </c>
      <c r="F83" t="s">
        <v>221</v>
      </c>
      <c r="G83" s="33" t="b">
        <v>1</v>
      </c>
      <c r="H83" s="33" t="b">
        <v>1</v>
      </c>
      <c r="I83">
        <v>1</v>
      </c>
      <c r="K83" t="b">
        <v>1</v>
      </c>
      <c r="L83" t="b">
        <v>0</v>
      </c>
      <c r="M83" t="b">
        <v>0</v>
      </c>
      <c r="N83" s="33" t="s">
        <v>222</v>
      </c>
    </row>
    <row r="84" spans="1:14" x14ac:dyDescent="0.35">
      <c r="A84" s="4" t="s">
        <v>74</v>
      </c>
      <c r="B84" s="4" t="s">
        <v>389</v>
      </c>
      <c r="C84" s="78" t="str">
        <f>"=1 if the authors control for macroeconomic variables in the regression."</f>
        <v>=1 if the authors control for macroeconomic variables in the regression.</v>
      </c>
      <c r="D84" t="s">
        <v>157</v>
      </c>
      <c r="E84">
        <v>34</v>
      </c>
      <c r="F84" t="s">
        <v>221</v>
      </c>
      <c r="G84" s="33" t="b">
        <v>1</v>
      </c>
      <c r="H84" s="33" t="b">
        <v>1</v>
      </c>
      <c r="I84">
        <v>1</v>
      </c>
      <c r="K84" t="b">
        <v>1</v>
      </c>
      <c r="L84" t="b">
        <v>0</v>
      </c>
      <c r="M84" t="b">
        <v>0</v>
      </c>
      <c r="N84" s="33" t="s">
        <v>222</v>
      </c>
    </row>
    <row r="85" spans="1:14" x14ac:dyDescent="0.35">
      <c r="A85" s="35" t="s">
        <v>76</v>
      </c>
      <c r="B85" s="35" t="s">
        <v>175</v>
      </c>
      <c r="C85" s="79" t="s">
        <v>372</v>
      </c>
      <c r="D85" t="s">
        <v>158</v>
      </c>
      <c r="E85">
        <v>35</v>
      </c>
      <c r="F85" t="s">
        <v>221</v>
      </c>
      <c r="G85" s="33" t="b">
        <v>1</v>
      </c>
      <c r="H85" s="33" t="b">
        <v>1</v>
      </c>
      <c r="J85" s="15" t="s">
        <v>223</v>
      </c>
      <c r="K85" t="b">
        <v>1</v>
      </c>
      <c r="L85" t="b">
        <v>0</v>
      </c>
      <c r="M85" t="b">
        <v>1</v>
      </c>
      <c r="N85" s="33" t="s">
        <v>287</v>
      </c>
    </row>
    <row r="86" spans="1:14" x14ac:dyDescent="0.35">
      <c r="A86" s="35" t="s">
        <v>77</v>
      </c>
      <c r="B86" s="35" t="s">
        <v>176</v>
      </c>
      <c r="C86" s="79" t="s">
        <v>373</v>
      </c>
      <c r="D86" t="s">
        <v>157</v>
      </c>
      <c r="E86">
        <v>36</v>
      </c>
      <c r="F86" t="s">
        <v>221</v>
      </c>
      <c r="G86" s="33" t="b">
        <v>1</v>
      </c>
      <c r="H86" s="33" t="b">
        <v>1</v>
      </c>
      <c r="J86" s="15" t="s">
        <v>223</v>
      </c>
      <c r="K86" t="b">
        <v>1</v>
      </c>
      <c r="L86" t="b">
        <v>0</v>
      </c>
      <c r="M86" t="b">
        <v>1</v>
      </c>
      <c r="N86" s="33" t="s">
        <v>287</v>
      </c>
    </row>
    <row r="87" spans="1:14" x14ac:dyDescent="0.35">
      <c r="A87" s="35" t="s">
        <v>78</v>
      </c>
      <c r="B87" s="35" t="s">
        <v>334</v>
      </c>
      <c r="C87" s="79" t="str">
        <f>"=1 if the study was published in a journal."</f>
        <v>=1 if the study was published in a journal.</v>
      </c>
      <c r="D87" t="s">
        <v>154</v>
      </c>
      <c r="E87">
        <v>37</v>
      </c>
      <c r="F87" t="s">
        <v>221</v>
      </c>
      <c r="G87" s="33" t="b">
        <v>1</v>
      </c>
      <c r="H87" s="33" t="b">
        <v>1</v>
      </c>
      <c r="I87">
        <v>1</v>
      </c>
      <c r="K87" t="b">
        <v>1</v>
      </c>
      <c r="L87" t="b">
        <v>0</v>
      </c>
      <c r="M87" t="b">
        <v>0</v>
      </c>
      <c r="N87" s="33" t="s">
        <v>222</v>
      </c>
    </row>
    <row r="88" spans="1:14" x14ac:dyDescent="0.35">
      <c r="A88" s="35" t="s">
        <v>161</v>
      </c>
      <c r="B88" s="35" t="s">
        <v>335</v>
      </c>
      <c r="C88" s="79" t="str">
        <f>"=1 if the study was not published in a journal (reference category)."</f>
        <v>=1 if the study was not published in a journal (reference category).</v>
      </c>
      <c r="D88" t="s">
        <v>154</v>
      </c>
      <c r="E88">
        <v>37</v>
      </c>
      <c r="F88" t="s">
        <v>221</v>
      </c>
      <c r="G88" s="33" t="b">
        <v>1</v>
      </c>
      <c r="H88" s="33" t="b">
        <v>1</v>
      </c>
      <c r="I88">
        <v>1</v>
      </c>
      <c r="K88" t="b">
        <v>0</v>
      </c>
      <c r="L88" t="b">
        <v>1</v>
      </c>
      <c r="M88" t="b">
        <v>0</v>
      </c>
      <c r="N88" s="33" t="s">
        <v>221</v>
      </c>
    </row>
    <row r="89" spans="1:14" x14ac:dyDescent="0.35">
      <c r="A89" s="35" t="s">
        <v>79</v>
      </c>
      <c r="B89" s="35" t="s">
        <v>177</v>
      </c>
      <c r="C89" s="79" t="s">
        <v>396</v>
      </c>
      <c r="D89" t="s">
        <v>157</v>
      </c>
      <c r="E89">
        <v>38</v>
      </c>
      <c r="F89" t="s">
        <v>221</v>
      </c>
      <c r="G89" s="33" t="b">
        <v>1</v>
      </c>
      <c r="H89" s="33" t="b">
        <v>1</v>
      </c>
      <c r="J89" s="15" t="s">
        <v>223</v>
      </c>
      <c r="K89" t="b">
        <v>1</v>
      </c>
      <c r="L89" t="b">
        <v>0</v>
      </c>
      <c r="M89" t="b">
        <v>1</v>
      </c>
      <c r="N89" s="33" t="s">
        <v>222</v>
      </c>
    </row>
  </sheetData>
  <conditionalFormatting sqref="A2:C89">
    <cfRule type="containsBlanks" dxfId="4" priority="7">
      <formula>LEN(TRIM(A2))=0</formula>
    </cfRule>
  </conditionalFormatting>
  <conditionalFormatting sqref="G2:H1984 K2:M1984">
    <cfRule type="containsText" dxfId="3" priority="4" operator="containsText" text="FALSE">
      <formula>NOT(ISERROR(SEARCH("FALSE",G2)))</formula>
    </cfRule>
    <cfRule type="containsText" dxfId="2" priority="5" operator="containsText" text="TRUE">
      <formula>NOT(ISERROR(SEARCH("TRUE",G2)))</formula>
    </cfRule>
  </conditionalFormatting>
  <conditionalFormatting sqref="N2:N1984">
    <cfRule type="notContainsText" dxfId="1" priority="2" operator="notContains" text="stop">
      <formula>ISERROR(SEARCH("stop",N2))</formula>
    </cfRule>
    <cfRule type="containsText" dxfId="0" priority="3" operator="containsText" text="stop">
      <formula>NOT(ISERROR(SEARCH("stop",N2)))</formula>
    </cfRule>
  </conditionalFormatting>
  <pageMargins left="0.7" right="0.7" top="0.75" bottom="0.75" header="0.3" footer="0.3"/>
  <pageSetup paperSize="9" orientation="portrait"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criptIds xmlns="http://schemas.microsoft.com/office/extensibility/maker/v1.0" id="script-ids-node-id"/>
</file>

<file path=customXml/item2.xml>��< ? x m l   v e r s i o n = " 1 . 0 "   e n c o d i n g = " u t f - 1 6 " ? > < D a t a M a s h u p   x m l n s = " h t t p : / / s c h e m a s . m i c r o s o f t . c o m / D a t a M a s h u p " > A A A A A C s F A A B Q S w M E F A A C A A g A J 5 1 + 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J 5 1 + 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e d f l b v D y R s J Q I A A F I F A A A T A B w A R m 9 y b X V s Y X M v U 2 V j d G l v b j E u b S C i G A A o o B Q A A A A A A A A A A A A A A A A A A A A A A A A A A A C t V E 2 L 2 z A U v A f y H 4 R y s c E 1 s X e 3 C 1 1 y S J O G u h Q a N i l 7 i M O i W C + x W l k K k r w k h P z 3 y l / 5 2 u T S 1 h g b 5 j 2 N Z p 7 G 1 p A Y J g W a V O / g q d 1 q t 3 R K F F D U w V O y 4 N A N u 8 g Z k x W g 4 N H F q I c 4 m H Y L 2 W s i c 5 W A R c Z 0 6 Z e 9 2 h k x D v 5 A C g P C a A c P P s U / N S g d p 1 q G 3 f i H g K F i b x C P u U x S E k d f J v G Q r b n M y I d p C p r p e G J y y k A j z r S J + 9 s t 0 S k C g w j 3 k R N a L a 6 / p k v s e m g W Z W s O m d 2 H F N J 7 O P D v 8 N z 1 K m 0 H 6 b 1 a 5 m 4 W 0 d 7 B E Z 7 v Z 0 N i y L x u 7 + B B S s T K u p 5 u 1 1 C 4 L D v 9 q S J C L 6 X K B p L n m S i K 2 m l I v N 0 O V 3 i A P W R s D R n Y m L 2 H G j y 8 g d / d w O 9 v 4 A 9 n + N 4 9 q O 5 T a j V H g s L m K N q C J V K t d S 6 8 e Q h X / R 4 K y j s S 5 u O 9 X 9 S O v M + Q y T e 7 o q L Q R + 6 q U M P O u Q B v V z P v 3 X a L i V t c F x l L A d k h / 2 Z i p a + n 6 w U W f p G / f 8 9 W c e I x y 9 Y k M a 9 L + 5 D q l V r I T 0 3 G s d u 4 L 7 q C Y 2 6 C y 6 S M l c y k s e K / A q F 2 / + N w 6 k q N O y W R D W o N 9 z m f J I Q T p X t G 5 T B 3 / y Z 7 V 7 Y v Y v h s J 4 h P j 7 I M z z f r Q B D + L l S j 0 n s D i z x b g C o L f f o r 1 5 a 7 4 y T K 7 T h 8 6 S a s + r z 0 l e 7 I Q K b f 7 2 p 9 X l 9 / 0 n e e k D P / p / E w o M 3 V T F Q T G t l R N F H c f W c C d A l 9 Z o K o 7 X + K S y H B N x t T / H J E z n n z D M K H 0 D 2 1 U W l 7 + g N Q S w E C L Q A U A A I A C A A n n X 5 W S L L l + K Q A A A D 2 A A A A E g A A A A A A A A A A A A A A A A A A A A A A Q 2 9 u Z m l n L 1 B h Y 2 t h Z 2 U u e G 1 s U E s B A i 0 A F A A C A A g A J 5 1 + V g / K 6 a u k A A A A 6 Q A A A B M A A A A A A A A A A A A A A A A A 8 A A A A F t D b 2 5 0 Z W 5 0 X 1 R 5 c G V z X S 5 4 b W x Q S w E C L Q A U A A I A C A A n n X 5 W 7 w 8 k b C U C A A B S B Q A A E w A A A A A A A A A A A A A A A A D h A Q A A R m 9 y b X V s Y X M v U 2 V j d G l v b j E u b V B L B Q Y A A A A A A w A D A M I A A A B T 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H A A A A A A A A N A 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A y M C U y M C h Q Y W d l J T I w M T c p P C 9 J d G V t U G F 0 a D 4 8 L 0 l 0 Z W 1 M b 2 N h d G l v b j 4 8 U 3 R h Y m x l R W 5 0 c m l l c z 4 8 R W 5 0 c n k g V H l w Z T 0 i S X N Q c m l 2 Y X R l I i B W Y W x 1 Z T 0 i b D A i I C 8 + P E V u d H J 5 I F R 5 c G U 9 I k Z p b G x F b m F i b G V k I i B W Y W x 1 Z T 0 i b D A i I C 8 + P E V u d H J 5 I F R 5 c G U 9 I k Z p b G x D b 2 x 1 b W 5 U e X B l c y I g V m F s d W U 9 I n N C Z 1 l H Q m d Z P S I g L z 4 8 R W 5 0 c n k g V H l w Z T 0 i R m l s b E x h c 3 R V c G R h d G V k I i B W Y W x 1 Z T 0 i Z D I w M j M t M D M t M z B U M D c 6 M z U 6 M T M u M T U 1 M T E 5 M 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Q W R k Z W R U b 0 R h d G F N b 2 R l b C I g V m F s d W U 9 I m w w I i A v P j x F b n R y e S B U e X B l P S J G a W x s Q 2 9 1 b n Q i I F Z h b H V l P S J s N D E i I C 8 + P E V u d H J 5 I F R 5 c G U 9 I k Z p b G x U b 0 R h d G F N b 2 R l b E V u Y W J s Z W Q i I F Z h b H V l P S J s M C I g L z 4 8 R W 5 0 c n k g V H l w Z T 0 i R m l s b E 9 i a m V j d F R 5 c G U i I F Z h b H V l P S J z Q 2 9 u b m V j d G l v b k 9 u b H k 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w M j A g K F B h Z 2 U g M T c p L 0 F 1 d G 9 S Z W 1 v d m V k Q 2 9 s d W 1 u c z E u e 0 N v b H V t b j E s M H 0 m c X V v d D s s J n F 1 b 3 Q 7 U 2 V j d G l v b j E v V G F i b G U w M j A g K F B h Z 2 U g M T c p L 0 F 1 d G 9 S Z W 1 v d m V k Q 2 9 s d W 1 u c z E u e 0 N v b H V t b j I s M X 0 m c X V v d D s s J n F 1 b 3 Q 7 U 2 V j d G l v b j E v V G F i b G U w M j A g K F B h Z 2 U g M T c p L 0 F 1 d G 9 S Z W 1 v d m V k Q 2 9 s d W 1 u c z E u e 0 N v b H V t b j M s M n 0 m c X V v d D s s J n F 1 b 3 Q 7 U 2 V j d G l v b j E v V G F i b G U w M j A g K F B h Z 2 U g M T c p L 0 F 1 d G 9 S Z W 1 v d m V k Q 2 9 s d W 1 u c z E u e 0 N v b H V t b j Q s M 3 0 m c X V v d D s s J n F 1 b 3 Q 7 U 2 V j d G l v b j E v V G F i b G U w M j A g K F B h Z 2 U g M T c p L 0 F 1 d G 9 S Z W 1 v d m V k Q 2 9 s d W 1 u c z E u e 0 N v b H V t b j U s N H 0 m c X V v d D t d L C Z x d W 9 0 O 0 N v b H V t b k N v d W 5 0 J n F 1 b 3 Q 7 O j U s J n F 1 b 3 Q 7 S 2 V 5 Q 2 9 s d W 1 u T m F t Z X M m c X V v d D s 6 W 1 0 s J n F 1 b 3 Q 7 Q 2 9 s d W 1 u S W R l b n R p d G l l c y Z x d W 9 0 O z p b J n F 1 b 3 Q 7 U 2 V j d G l v b j E v V G F i b G U w M j A g K F B h Z 2 U g M T c p L 0 F 1 d G 9 S Z W 1 v d m V k Q 2 9 s d W 1 u c z E u e 0 N v b H V t b j E s M H 0 m c X V v d D s s J n F 1 b 3 Q 7 U 2 V j d G l v b j E v V G F i b G U w M j A g K F B h Z 2 U g M T c p L 0 F 1 d G 9 S Z W 1 v d m V k Q 2 9 s d W 1 u c z E u e 0 N v b H V t b j I s M X 0 m c X V v d D s s J n F 1 b 3 Q 7 U 2 V j d G l v b j E v V G F i b G U w M j A g K F B h Z 2 U g M T c p L 0 F 1 d G 9 S Z W 1 v d m V k Q 2 9 s d W 1 u c z E u e 0 N v b H V t b j M s M n 0 m c X V v d D s s J n F 1 b 3 Q 7 U 2 V j d G l v b j E v V G F i b G U w M j A g K F B h Z 2 U g M T c p L 0 F 1 d G 9 S Z W 1 v d m V k Q 2 9 s d W 1 u c z E u e 0 N v b H V t b j Q s M 3 0 m c X V v d D s s J n F 1 b 3 Q 7 U 2 V j d G l v b j E v V G F i b G U w M j A g K F B h Z 2 U g M T c p L 0 F 1 d G 9 S Z W 1 v d m V k Q 2 9 s d W 1 u c z E u e 0 N v b H V t b j U s N H 0 m c X V v d D t d L C Z x d W 9 0 O 1 J l b G F 0 a W 9 u c 2 h p c E l u Z m 8 m c X V v d D s 6 W 1 1 9 I i A v P j w v U 3 R h Y m x l R W 5 0 c m l l c z 4 8 L 0 l 0 Z W 0 + P E l 0 Z W 0 + P E l 0 Z W 1 M b 2 N h d G l v b j 4 8 S X R l b V R 5 c G U + R m 9 y b X V s Y T w v S X R l b V R 5 c G U + P E l 0 Z W 1 Q Y X R o P l N l Y 3 R p b 2 4 x L 1 R h Y m x l M D I w J T I w K F B h Z 2 U l M j A x N y k v U 2 9 1 c m N l P C 9 J d G V t U G F 0 a D 4 8 L 0 l 0 Z W 1 M b 2 N h d G l v b j 4 8 U 3 R h Y m x l R W 5 0 c m l l c y A v P j w v S X R l b T 4 8 S X R l b T 4 8 S X R l b U x v Y 2 F 0 a W 9 u P j x J d G V t V H l w Z T 5 G b 3 J t d W x h P C 9 J d G V t V H l w Z T 4 8 S X R l b V B h d G g + U 2 V j d G l v b j E v V G F i b G U w M j A l M j A o U G F n Z S U y M D E 3 K S 9 U Y W J s Z T A y M D w v S X R l b V B h d G g + P C 9 J d G V t T G 9 j Y X R p b 2 4 + P F N 0 Y W J s Z U V u d H J p Z X M g L z 4 8 L 0 l 0 Z W 0 + P E l 0 Z W 0 + P E l 0 Z W 1 M b 2 N h d G l v b j 4 8 S X R l b V R 5 c G U + R m 9 y b X V s Y T w v S X R l b V R 5 c G U + P E l 0 Z W 1 Q Y X R o P l N l Y 3 R p b 2 4 x L 1 R h Y m x l M D I w J T I w K F B h Z 2 U l M j A x N y k v Q 2 h h b m d l Z C U y M F R 5 c G U 8 L 0 l 0 Z W 1 Q Y X R o P j w v S X R l b U x v Y 2 F 0 a W 9 u P j x T d G F i b G V F b n R y a W V z I C 8 + P C 9 J d G V t P j x J d G V t P j x J d G V t T G 9 j Y X R p b 2 4 + P E l 0 Z W 1 U e X B l P k Z v c m 1 1 b G E 8 L 0 l 0 Z W 1 U e X B l P j x J d G V t U G F 0 a D 5 T Z W N 0 a W 9 u M S 9 U Y W J s Z T A y M C U y M C h Q Y W d l J T I w M T c p L 0 F k Z G V k J T I w S W 5 k Z X g 8 L 0 l 0 Z W 1 Q Y X R o P j w v S X R l b U x v Y 2 F 0 a W 9 u P j x T d G F i b G V F b n R y a W V z I C 8 + P C 9 J d G V t P j x J d G V t P j x J d G V t T G 9 j Y X R p b 2 4 + P E l 0 Z W 1 U e X B l P k Z v c m 1 1 b G E 8 L 0 l 0 Z W 1 U e X B l P j x J d G V t U G F 0 a D 5 T Z W N 0 a W 9 u M S 9 U Y W J s Z T A y M C U y M C h Q Y W d l J T I w M T c p L 1 J l b W 9 2 Z W Q l M j B D b 2 x 1 b W 5 z P C 9 J d G V t U G F 0 a D 4 8 L 0 l 0 Z W 1 M b 2 N h d G l v b j 4 8 U 3 R h Y m x l R W 5 0 c m l l c y A v P j w v S X R l b T 4 8 S X R l b T 4 8 S X R l b U x v Y 2 F 0 a W 9 u P j x J d G V t V H l w Z T 5 G b 3 J t d W x h P C 9 J d G V t V H l w Z T 4 8 S X R l b V B h d G g + U 2 V j d G l v b j E v V G h l J T I w c m F u a 2 l u Z 3 M 8 L 0 l 0 Z W 1 Q Y X R o P j w v S X R l b U x v Y 2 F 0 a W 9 u P j x T d G F i b G V F b n R y a W V z P j x F b n R y e S B U e X B l P S J J c 1 B y a X Z h d G U i I F Z h b H V l P S J s M C I g L z 4 8 R W 5 0 c n k g V H l w Z T 0 i R m l s b E N v b H V t b l R 5 c G V z I i B W Y W x 1 Z T 0 i c 0 F 3 W U Z C U U 1 E I i A v P j x F b n R y e S B U e X B l P S J G a W x s T G F z d F V w Z G F 0 Z W Q i I F Z h b H V l P S J k M j A y M y 0 w M y 0 z M F Q x N j o z N z o w N C 4 4 M T A 4 N D M w W i I g L z 4 8 R W 5 0 c n k g V H l w Z T 0 i T m F t Z V V w Z G F 0 Z W R B Z n R l c k Z p b G w i I F Z h b H V l P S J s M C I g L z 4 8 R W 5 0 c n k g V H l w Z T 0 i U m V z d W x 0 V H l w Z S I g V m F s d W U 9 I n N U Y W J s Z S I g L z 4 8 R W 5 0 c n k g V H l w Z T 0 i Q n V m Z m V y T m V 4 d F J l Z n J l c 2 g i I F Z h b H V l P S J s M S I g L z 4 8 R W 5 0 c n k g V H l w Z T 0 i R m l s b E V y c m 9 y Q 2 9 1 b n Q i I F Z h b H V l P S J s M S I g L z 4 8 R W 5 0 c n k g V H l w Z T 0 i Q W R k Z W R U b 0 R h d G F N b 2 R l b C I g V m F s d W U 9 I m w w I i A v P j x F b n R y e S B U e X B l P S J G a W x s Z W R D b 2 1 w b G V 0 Z V J l c 3 V s d F R v V 2 9 y a 3 N o Z W V 0 I i B W Y W x 1 Z T 0 i b D E i I C 8 + P E V u d H J 5 I F R 5 c G U 9 I k Z p b G x F c n J v c k N v Z G U i I F Z h b H V l P S J z V W 5 r b m 9 3 b i I g L z 4 8 R W 5 0 c n k g V H l w Z T 0 i R m l s b E N v d W 5 0 I i B W Y W x 1 Z T 0 i b D I 4 N z U i I C 8 + P E V u d H J 5 I F R 5 c G U 9 I k Z p b G x U b 0 R h d G F N b 2 R l b E V u Y W J s Z W Q i I F Z h b H V l P S J s M C I g L z 4 8 R W 5 0 c n k g V H l w Z T 0 i R m l s b E 9 i a m V j d F R 5 c G U i I F Z h b H V l P S J z Q 2 9 u b m V j d G l v b k 9 u b H k i I C 8 + P E V u d H J 5 I F R 5 c G U 9 I k Z p b G x F b m F i b G V k I i B W Y W x 1 Z T 0 i b D A i I C 8 + P E V u d H J 5 I F R 5 c G U 9 I k Z p b G x D b 2 x 1 b W 5 O Y W 1 l c y I g V m F s d W U 9 I n N b J n F 1 b 3 Q 7 U m F u a y Z x d W 9 0 O y w m c X V v d D t K b 3 V y b m F s J n F 1 b 3 Q 7 L C Z x d W 9 0 O 0 Z h Y 3 R v c i Z x d W 9 0 O y w m c X V v d D t B Z G p 1 c 3 R l Z F x y X G 5 j a X R h d G l v b n M m c X V v d D s s J n F 1 b 3 Q 7 S X R l b X M m c X V v d D s s J n F 1 b 3 Q 7 Q W x s X H J c b m N p d G F 0 a W 9 u 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o Z S B y Y W 5 r a W 5 n c y 9 B d X R v U m V t b 3 Z l Z E N v b H V t b n M x L n t S Y W 5 r L D B 9 J n F 1 b 3 Q 7 L C Z x d W 9 0 O 1 N l Y 3 R p b 2 4 x L 1 R o Z S B y Y W 5 r a W 5 n c y 9 B d X R v U m V t b 3 Z l Z E N v b H V t b n M x L n t K b 3 V y b m F s L D F 9 J n F 1 b 3 Q 7 L C Z x d W 9 0 O 1 N l Y 3 R p b 2 4 x L 1 R o Z S B y Y W 5 r a W 5 n c y 9 B d X R v U m V t b 3 Z l Z E N v b H V t b n M x L n t G Y W N 0 b 3 I s M n 0 m c X V v d D s s J n F 1 b 3 Q 7 U 2 V j d G l v b j E v V G h l I H J h b m t p b m d z L 0 F 1 d G 9 S Z W 1 v d m V k Q 2 9 s d W 1 u c z E u e 0 F k a n V z d G V k X H J c b m N p d G F 0 a W 9 u c y w z f S Z x d W 9 0 O y w m c X V v d D t T Z W N 0 a W 9 u M S 9 U a G U g c m F u a 2 l u Z 3 M v Q X V 0 b 1 J l b W 9 2 Z W R D b 2 x 1 b W 5 z M S 5 7 S X R l b X M s N H 0 m c X V v d D s s J n F 1 b 3 Q 7 U 2 V j d G l v b j E v V G h l I H J h b m t p b m d z L 0 F 1 d G 9 S Z W 1 v d m V k Q 2 9 s d W 1 u c z E u e 0 F s b F x y X G 5 j a X R h d G l v b n M s N X 0 m c X V v d D t d L C Z x d W 9 0 O 0 N v b H V t b k N v d W 5 0 J n F 1 b 3 Q 7 O j Y s J n F 1 b 3 Q 7 S 2 V 5 Q 2 9 s d W 1 u T m F t Z X M m c X V v d D s 6 W 1 0 s J n F 1 b 3 Q 7 Q 2 9 s d W 1 u S W R l b n R p d G l l c y Z x d W 9 0 O z p b J n F 1 b 3 Q 7 U 2 V j d G l v b j E v V G h l I H J h b m t p b m d z L 0 F 1 d G 9 S Z W 1 v d m V k Q 2 9 s d W 1 u c z E u e 1 J h b m s s M H 0 m c X V v d D s s J n F 1 b 3 Q 7 U 2 V j d G l v b j E v V G h l I H J h b m t p b m d z L 0 F 1 d G 9 S Z W 1 v d m V k Q 2 9 s d W 1 u c z E u e 0 p v d X J u Y W w s M X 0 m c X V v d D s s J n F 1 b 3 Q 7 U 2 V j d G l v b j E v V G h l I H J h b m t p b m d z L 0 F 1 d G 9 S Z W 1 v d m V k Q 2 9 s d W 1 u c z E u e 0 Z h Y 3 R v c i w y f S Z x d W 9 0 O y w m c X V v d D t T Z W N 0 a W 9 u M S 9 U a G U g c m F u a 2 l u Z 3 M v Q X V 0 b 1 J l b W 9 2 Z W R D b 2 x 1 b W 5 z M S 5 7 Q W R q d X N 0 Z W R c c l x u Y 2 l 0 Y X R p b 2 5 z L D N 9 J n F 1 b 3 Q 7 L C Z x d W 9 0 O 1 N l Y 3 R p b 2 4 x L 1 R o Z S B y Y W 5 r a W 5 n c y 9 B d X R v U m V t b 3 Z l Z E N v b H V t b n M x L n t J d G V t c y w 0 f S Z x d W 9 0 O y w m c X V v d D t T Z W N 0 a W 9 u M S 9 U a G U g c m F u a 2 l u Z 3 M v Q X V 0 b 1 J l b W 9 2 Z W R D b 2 x 1 b W 5 z M S 5 7 Q W x s X H J c b m N p d G F 0 a W 9 u c y w 1 f S Z x d W 9 0 O 1 0 s J n F 1 b 3 Q 7 U m V s Y X R p b 2 5 z a G l w S W 5 m b y Z x d W 9 0 O z p b X X 0 i I C 8 + P C 9 T d G F i b G V F b n R y a W V z P j w v S X R l b T 4 8 S X R l b T 4 8 S X R l b U x v Y 2 F 0 a W 9 u P j x J d G V t V H l w Z T 5 G b 3 J t d W x h P C 9 J d G V t V H l w Z T 4 8 S X R l b V B h d G g + U 2 V j d G l v b j E v V G h l J T I w c m F u a 2 l u Z 3 M v U 2 9 1 c m N l P C 9 J d G V t U G F 0 a D 4 8 L 0 l 0 Z W 1 M b 2 N h d G l v b j 4 8 U 3 R h Y m x l R W 5 0 c m l l c y A v P j w v S X R l b T 4 8 S X R l b T 4 8 S X R l b U x v Y 2 F 0 a W 9 u P j x J d G V t V H l w Z T 5 G b 3 J t d W x h P C 9 J d G V t V H l w Z T 4 8 S X R l b V B h d G g + U 2 V j d G l v b j E v V G h l J T I w c m F u a 2 l u Z 3 M v R G F 0 Y T E 8 L 0 l 0 Z W 1 Q Y X R o P j w v S X R l b U x v Y 2 F 0 a W 9 u P j x T d G F i b G V F b n R y a W V z I C 8 + P C 9 J d G V t P j x J d G V t P j x J d G V t T G 9 j Y X R p b 2 4 + P E l 0 Z W 1 U e X B l P k Z v c m 1 1 b G E 8 L 0 l 0 Z W 1 U e X B l P j x J d G V t U G F 0 a D 5 T Z W N 0 a W 9 u M S 9 U a G U l M j B y Y W 5 r a W 5 n c y 9 Q c m 9 t b 3 R l Z C U y M E h l Y W R l c n M 8 L 0 l 0 Z W 1 Q Y X R o P j w v S X R l b U x v Y 2 F 0 a W 9 u P j x T d G F i b G V F b n R y a W V z I C 8 + P C 9 J d G V t P j x J d G V t P j x J d G V t T G 9 j Y X R p b 2 4 + P E l 0 Z W 1 U e X B l P k Z v c m 1 1 b G E 8 L 0 l 0 Z W 1 U e X B l P j x J d G V t U G F 0 a D 5 T Z W N 0 a W 9 u M S 9 U a G U l M j B y Y W 5 r a W 5 n c y 9 D a G F u Z 2 V k J T I w V H l w Z T w v S X R l b V B h d G g + P C 9 J d G V t T G 9 j Y X R p b 2 4 + P F N 0 Y W J s Z U V u d H J p Z X M g L z 4 8 L 0 l 0 Z W 0 + P E l 0 Z W 0 + P E l 0 Z W 1 M b 2 N h d G l v b j 4 8 S X R l b V R 5 c G U + R m 9 y b X V s Y T w v S X R l b V R 5 c G U + P E l 0 Z W 1 Q Y X R o P l N l Y 3 R p b 2 4 x L 3 R 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N i I g L z 4 8 R W 5 0 c n k g V H l w Z T 0 i R m l s b E V y c m 9 y Q 2 9 k Z S I g V m F s d W U 9 I n N V b m t u b 3 d u I i A v P j x F b n R y e S B U e X B l P S J G a W x s R X J y b 3 J D b 3 V u d C I g V m F s d W U 9 I m w w I i A v P j x F b n R y e S B U e X B l P S J G a W x s T G F z d F V w Z G F 0 Z W Q i I F Z h b H V l P S J k M j A y M y 0 w M y 0 z M F Q x N j o 0 M z o z M i 4 4 N z k 3 M z U 2 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R l c 3 Q v Q X V 0 b 1 J l b W 9 2 Z W R D b 2 x 1 b W 5 z M S 5 7 Q 2 9 s d W 1 u M S w w f S Z x d W 9 0 O 1 0 s J n F 1 b 3 Q 7 Q 2 9 s d W 1 u Q 2 9 1 b n Q m c X V v d D s 6 M S w m c X V v d D t L Z X l D b 2 x 1 b W 5 O Y W 1 l c y Z x d W 9 0 O z p b X S w m c X V v d D t D b 2 x 1 b W 5 J Z G V u d G l 0 a W V z J n F 1 b 3 Q 7 O l s m c X V v d D t T Z W N 0 a W 9 u M S 9 0 Z X N 0 L 0 F 1 d G 9 S Z W 1 v d m V k Q 2 9 s d W 1 u c z E u e 0 N v b H V t b j E s M H 0 m c X V v d D t d L C Z x d W 9 0 O 1 J l b G F 0 a W 9 u c 2 h p c E l u Z m 8 m c X V v d D s 6 W 1 1 9 I i A v P j w v U 3 R h Y m x l R W 5 0 c m l l c z 4 8 L 0 l 0 Z W 0 + P E l 0 Z W 0 + P E l 0 Z W 1 M b 2 N h d G l v b j 4 8 S X R l b V R 5 c G U + R m 9 y b X V s Y T w v S X R l b V R 5 c G U + P E l 0 Z W 1 Q Y X R o P l N l Y 3 R p b 2 4 x L 3 R l c 3 Q v U 2 9 1 c m N l P C 9 J d G V t U G F 0 a D 4 8 L 0 l 0 Z W 1 M b 2 N h d G l v b j 4 8 U 3 R h Y m x l R W 5 0 c m l l c y A v P j w v S X R l b T 4 8 L 0 l 0 Z W 1 z P j w v T G 9 j Y W x Q Y W N r Y W d l T W V 0 Y W R h d G F G a W x l P h Y A A A B Q S w U G A A A A A A A A A A A A A A A A A A A A A A A A J g E A A A E A A A D Q j J 3 f A R X R E Y x 6 A M B P w p f r A Q A A A F 3 v 9 M T U F n J E h 0 w 5 J k x e e E 8 A A A A A A g A A A A A A E G Y A A A A B A A A g A A A A s 6 S v I h J i 8 i Q 1 1 m e 8 T l m u b s V s v 0 w j E 2 H x p i y K E h u m K v Q A A A A A D o A A A A A C A A A g A A A A Z H i b y U 4 6 8 K k m K o 2 E 7 v u W l L F W 5 p Z m f U P g t 3 X 8 M y + 6 q C F Q A A A A v t d 4 3 G P S k q L S c G 5 A d Q 0 y k F C T 3 c U u Z Q D o F 1 G o 3 2 L i Q K V d 6 c g Q N b l 2 J a W c G Z Y t N G G 0 P m 0 9 U o Z O q j Q D + j Z A y + M n L H F u g 9 V z i v y S a 3 o R m / W p R 1 J A A A A A f C f C N m 3 r t 8 o W l A 2 l i s 4 a / q I h 8 y w V 6 a F N 6 k B G k X A V T c f U g e n p w K n Q b v d 9 E 8 S N I S 9 W 3 x / J y v + j 6 j B i i l f l e O 1 / + A = = < / D a t a M a s h u p > 
</file>

<file path=customXml/itemProps1.xml><?xml version="1.0" encoding="utf-8"?>
<ds:datastoreItem xmlns:ds="http://schemas.openxmlformats.org/officeDocument/2006/customXml" ds:itemID="{B0AC80A7-6F79-4533-8814-B068627447CA}">
  <ds:schemaRefs>
    <ds:schemaRef ds:uri="http://schemas.microsoft.com/office/extensibility/maker/v1.0"/>
  </ds:schemaRefs>
</ds:datastoreItem>
</file>

<file path=customXml/itemProps2.xml><?xml version="1.0" encoding="utf-8"?>
<ds:datastoreItem xmlns:ds="http://schemas.openxmlformats.org/officeDocument/2006/customXml" ds:itemID="{15B60060-132E-4A0A-A26D-B2176832E6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data_set</vt:lpstr>
      <vt:lpstr>var_list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Čala</dc:creator>
  <cp:lastModifiedBy>Petr Cala</cp:lastModifiedBy>
  <dcterms:created xsi:type="dcterms:W3CDTF">2015-06-05T18:19:34Z</dcterms:created>
  <dcterms:modified xsi:type="dcterms:W3CDTF">2023-11-22T13:42:29Z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Name">
    <vt:lpwstr/>
  </property>
</Properties>
</file>